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15180" windowHeight="7500" activeTab="2"/>
  </bookViews>
  <sheets>
    <sheet name="Instructions Tab" sheetId="1" r:id="rId1"/>
    <sheet name="VOM_Estimated_Costs" sheetId="2" r:id="rId2"/>
    <sheet name="VOM_Actual_Costs" sheetId="3" r:id="rId3"/>
  </sheets>
  <definedNames>
    <definedName name="_AMO_UniqueIdentifier" hidden="1">"'afcf9cca-5344-450c-b1a9-18f2ffc459ea'"</definedName>
    <definedName name="ListBoxOutput" localSheetId="2">VOM_Actual_Costs!$M$87</definedName>
    <definedName name="ListBoxOutput">VOM_Estimated_Costs!$M$87</definedName>
  </definedNames>
  <calcPr calcId="145621"/>
</workbook>
</file>

<file path=xl/calcChain.xml><?xml version="1.0" encoding="utf-8"?>
<calcChain xmlns="http://schemas.openxmlformats.org/spreadsheetml/2006/main">
  <c r="J89" i="3" l="1"/>
  <c r="D93" i="3"/>
  <c r="C100" i="3" s="1"/>
  <c r="L89" i="3"/>
  <c r="K89" i="3"/>
  <c r="L88" i="3"/>
  <c r="K88" i="3"/>
  <c r="J88" i="3"/>
  <c r="L87" i="3"/>
  <c r="K87" i="3"/>
  <c r="J87" i="3"/>
  <c r="L86" i="3"/>
  <c r="K86" i="3"/>
  <c r="J86" i="3"/>
  <c r="L85" i="3"/>
  <c r="K85" i="3"/>
  <c r="J85" i="3"/>
  <c r="L84" i="3"/>
  <c r="K84" i="3"/>
  <c r="J84" i="3"/>
  <c r="L83" i="3"/>
  <c r="K83" i="3"/>
  <c r="J83" i="3"/>
  <c r="L82" i="3"/>
  <c r="K82" i="3"/>
  <c r="J82" i="3"/>
  <c r="L81" i="3"/>
  <c r="K81" i="3"/>
  <c r="J81" i="3"/>
  <c r="L80" i="3"/>
  <c r="K80" i="3"/>
  <c r="J80" i="3"/>
  <c r="C80" i="3"/>
  <c r="L79" i="3"/>
  <c r="J79" i="3"/>
  <c r="K79" i="3" s="1"/>
  <c r="C79" i="3"/>
  <c r="L78" i="3"/>
  <c r="J78" i="3"/>
  <c r="K78" i="3" s="1"/>
  <c r="C78" i="3"/>
  <c r="L77" i="3"/>
  <c r="J77" i="3"/>
  <c r="K77" i="3" s="1"/>
  <c r="C77" i="3"/>
  <c r="L76" i="3"/>
  <c r="J76" i="3"/>
  <c r="K76" i="3" s="1"/>
  <c r="C76" i="3"/>
  <c r="L75" i="3"/>
  <c r="J75" i="3"/>
  <c r="K75" i="3" s="1"/>
  <c r="C75" i="3"/>
  <c r="L74" i="3"/>
  <c r="J74" i="3"/>
  <c r="K74" i="3" s="1"/>
  <c r="C74" i="3"/>
  <c r="L73" i="3"/>
  <c r="J73" i="3"/>
  <c r="K73" i="3" s="1"/>
  <c r="C73" i="3"/>
  <c r="L72" i="3"/>
  <c r="J72" i="3"/>
  <c r="K72" i="3" s="1"/>
  <c r="C72" i="3"/>
  <c r="L71" i="3"/>
  <c r="J71" i="3"/>
  <c r="K71" i="3" s="1"/>
  <c r="C71" i="3"/>
  <c r="L70" i="3"/>
  <c r="C92" i="3" s="1"/>
  <c r="J70" i="3"/>
  <c r="K70" i="3" s="1"/>
  <c r="C70" i="3"/>
  <c r="C69" i="3"/>
  <c r="B92" i="3" s="1"/>
  <c r="B42" i="3"/>
  <c r="C91" i="3" l="1"/>
  <c r="C93" i="3"/>
  <c r="B100" i="3" s="1"/>
  <c r="C72" i="2"/>
  <c r="C73" i="2"/>
  <c r="C80" i="2"/>
  <c r="C79" i="2"/>
  <c r="C78" i="2"/>
  <c r="C77" i="2"/>
  <c r="C76" i="2"/>
  <c r="C75" i="2"/>
  <c r="C74" i="2"/>
  <c r="C71" i="2"/>
  <c r="C70" i="2"/>
  <c r="D93" i="2" l="1"/>
  <c r="C100" i="2" s="1"/>
  <c r="L81" i="2"/>
  <c r="L82" i="2"/>
  <c r="L83" i="2"/>
  <c r="L84" i="2"/>
  <c r="L85" i="2"/>
  <c r="L86" i="2"/>
  <c r="L87" i="2"/>
  <c r="L88" i="2"/>
  <c r="L89" i="2"/>
  <c r="L80" i="2"/>
  <c r="L71" i="2"/>
  <c r="L72" i="2"/>
  <c r="L73" i="2"/>
  <c r="L74" i="2"/>
  <c r="L75" i="2"/>
  <c r="L76" i="2"/>
  <c r="L77" i="2"/>
  <c r="L78" i="2"/>
  <c r="L79" i="2"/>
  <c r="L70" i="2"/>
  <c r="C69" i="2"/>
  <c r="B92" i="2" s="1"/>
  <c r="K84" i="2"/>
  <c r="K88" i="2"/>
  <c r="J89" i="2"/>
  <c r="K89" i="2" s="1"/>
  <c r="J88" i="2"/>
  <c r="J87" i="2"/>
  <c r="K87" i="2" s="1"/>
  <c r="J86" i="2"/>
  <c r="K86" i="2" s="1"/>
  <c r="J85" i="2"/>
  <c r="K85" i="2" s="1"/>
  <c r="J84" i="2"/>
  <c r="J83" i="2"/>
  <c r="K83" i="2" s="1"/>
  <c r="J82" i="2"/>
  <c r="K82" i="2" s="1"/>
  <c r="J81" i="2"/>
  <c r="K81" i="2" s="1"/>
  <c r="J80" i="2"/>
  <c r="K80" i="2" s="1"/>
  <c r="J79" i="2"/>
  <c r="K79" i="2" s="1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0" i="2"/>
  <c r="K70" i="2" s="1"/>
  <c r="J71" i="2"/>
  <c r="K71" i="2" s="1"/>
  <c r="B42" i="2"/>
  <c r="C91" i="2" l="1"/>
  <c r="C92" i="2"/>
  <c r="C93" i="2" l="1"/>
  <c r="B100" i="2" s="1"/>
</calcChain>
</file>

<file path=xl/sharedStrings.xml><?xml version="1.0" encoding="utf-8"?>
<sst xmlns="http://schemas.openxmlformats.org/spreadsheetml/2006/main" count="122" uniqueCount="67">
  <si>
    <t>Year</t>
  </si>
  <si>
    <t>YEAR INDEX ESCALATION FACTOR</t>
  </si>
  <si>
    <t>(est) 1.000</t>
  </si>
  <si>
    <t>Handy Whitman</t>
  </si>
  <si>
    <t>Current Year: 2017</t>
  </si>
  <si>
    <t>Expense Type</t>
  </si>
  <si>
    <t xml:space="preserve">Cost </t>
  </si>
  <si>
    <t>Total Cost</t>
  </si>
  <si>
    <t>INSTRUCTIONS:</t>
  </si>
  <si>
    <t>Based on the information provided in Sections 1-3.  This value can only be changed on an annual basis during the VOM Review Period.</t>
  </si>
  <si>
    <t>Select Maintenance History:</t>
  </si>
  <si>
    <t>Regional industry average</t>
  </si>
  <si>
    <t>Industry average in PJM</t>
  </si>
  <si>
    <t>Forecasted value based on Long Term Business Plan</t>
  </si>
  <si>
    <t>Information from OEM</t>
  </si>
  <si>
    <t>Information from sister units</t>
  </si>
  <si>
    <t>Other</t>
  </si>
  <si>
    <t>Methodology based on:</t>
  </si>
  <si>
    <t>Other:</t>
  </si>
  <si>
    <t>Total Historical Maintenance Cost</t>
  </si>
  <si>
    <t>Denominator</t>
  </si>
  <si>
    <t>Annual  MWh</t>
  </si>
  <si>
    <t>Annual mmBTU</t>
  </si>
  <si>
    <t>Annual Hours</t>
  </si>
  <si>
    <t>/ Hr</t>
  </si>
  <si>
    <t>/ mmBTU</t>
  </si>
  <si>
    <t>/ MWh</t>
  </si>
  <si>
    <t>Nominator</t>
  </si>
  <si>
    <t>Factor</t>
  </si>
  <si>
    <t>Annual $</t>
  </si>
  <si>
    <t>VOM Units:</t>
  </si>
  <si>
    <t>Operating
History</t>
  </si>
  <si>
    <t>Maintenance
History</t>
  </si>
  <si>
    <t>Equivalent Hourly Maintenance Cost</t>
  </si>
  <si>
    <t>2017 (est.)</t>
  </si>
  <si>
    <t>Years of Actual Historical Maintenance Cost</t>
  </si>
  <si>
    <t>Years of Estimated Maintenance Cost</t>
  </si>
  <si>
    <t xml:space="preserve">For Immature Units, please indicate years of actual and estimated maintenance cost and your chosen methodology </t>
  </si>
  <si>
    <t>2017 MAINTENANCE ADDER</t>
  </si>
  <si>
    <t>2017 MAINTENANCE ADDER:</t>
  </si>
  <si>
    <t>Please select from the drop down menu whether you are using a 10 or 20 year maintenance history and fill out the  table below.  For immature units, please fill out table below with actual and estimated maintenance history.</t>
  </si>
  <si>
    <t xml:space="preserve">INSTRUCTIONS: </t>
  </si>
  <si>
    <t xml:space="preserve">Please add Current Year Maintenance Expenses* below.  This should include variable expenses directly related to electric production.  
*CANNOT INCLUDE: ACR and/or any other fixed costs.  </t>
  </si>
  <si>
    <t>Section 2: For immature units with less than 10 years maintenance history</t>
  </si>
  <si>
    <t>SECTION 2: IMMATURE UNITS</t>
  </si>
  <si>
    <t>SECTION 3: TOTAL HISTORICAL MAINTENANCE COST</t>
  </si>
  <si>
    <t xml:space="preserve">SECTION 1: CURRENT YEAR MAINTENANCE EXPENSES  </t>
  </si>
  <si>
    <t>Market Seller Name</t>
  </si>
  <si>
    <t>Contact Name</t>
  </si>
  <si>
    <t>Contact Email</t>
  </si>
  <si>
    <t>Contact Phone</t>
  </si>
  <si>
    <t>Market Unit</t>
  </si>
  <si>
    <t>UNIT INFORMATION</t>
  </si>
  <si>
    <t>Equipment Rentals</t>
  </si>
  <si>
    <t>Contractor Fees</t>
  </si>
  <si>
    <t>Replacement Parts</t>
  </si>
  <si>
    <t>Operating Materials and Supplies</t>
  </si>
  <si>
    <t>Overtime Pay</t>
  </si>
  <si>
    <t xml:space="preserve">Water, Chemicals, and Consumables </t>
  </si>
  <si>
    <t>All Market Sellers are required to fill out Sections 1 &amp; 3 on one of the two VOM tabs.</t>
  </si>
  <si>
    <t>VOM_Estimated Costs Tab:</t>
  </si>
  <si>
    <t>For generating units that use current year estimated costs to calculate VOM</t>
  </si>
  <si>
    <t>VOM_Actual_Costs Tab:</t>
  </si>
  <si>
    <t>For generating units that use previous year actual costs to calculate VOM</t>
  </si>
  <si>
    <t xml:space="preserve">SECTION 1: PREVIOUS YEAR'S MAINTENANCE EXPENSES  </t>
  </si>
  <si>
    <t>Previous Year: 2016</t>
  </si>
  <si>
    <t xml:space="preserve">Please add the Previous Year's Maintenance Expenses* below.  This should include variable expenses directly related to electric production.  
*CANNOT INCLUDE: ACR and/or any other fixed costs.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</si>
</sst>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"/>
    <numFmt numFmtId="165" formatCode="_(* #,##0_);_(* \(#,##0\);_(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2" fillId="0" borderId="15" xfId="0" applyFont="1" applyBorder="1"/>
    <xf numFmtId="0" fontId="0" fillId="0" borderId="2" xfId="0" applyBorder="1" applyAlignment="1">
      <alignment vertical="top"/>
    </xf>
    <xf numFmtId="0" fontId="0" fillId="0" borderId="0" xfId="0" applyBorder="1" applyAlignment="1"/>
    <xf numFmtId="0" fontId="0" fillId="0" borderId="16" xfId="0" applyFont="1" applyFill="1" applyBorder="1" applyAlignment="1"/>
    <xf numFmtId="0" fontId="2" fillId="0" borderId="15" xfId="0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1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164" fontId="0" fillId="2" borderId="2" xfId="1" applyNumberFormat="1" applyFont="1" applyFill="1" applyBorder="1"/>
    <xf numFmtId="0" fontId="0" fillId="0" borderId="6" xfId="0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15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164" fontId="0" fillId="2" borderId="20" xfId="1" applyNumberFormat="1" applyFont="1" applyFill="1" applyBorder="1"/>
    <xf numFmtId="164" fontId="0" fillId="2" borderId="21" xfId="1" applyNumberFormat="1" applyFont="1" applyFill="1" applyBorder="1"/>
    <xf numFmtId="165" fontId="0" fillId="0" borderId="1" xfId="2" applyNumberFormat="1" applyFont="1" applyBorder="1"/>
    <xf numFmtId="0" fontId="0" fillId="0" borderId="12" xfId="0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" xfId="0" applyBorder="1" applyAlignment="1">
      <alignment horizontal="right" vertical="center"/>
    </xf>
    <xf numFmtId="164" fontId="0" fillId="0" borderId="0" xfId="0" applyNumberFormat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/>
    <xf numFmtId="0" fontId="2" fillId="0" borderId="3" xfId="0" applyFont="1" applyBorder="1" applyAlignment="1"/>
    <xf numFmtId="0" fontId="2" fillId="0" borderId="4" xfId="0" applyFont="1" applyBorder="1"/>
    <xf numFmtId="0" fontId="2" fillId="0" borderId="7" xfId="0" applyFont="1" applyFill="1" applyBorder="1" applyAlignment="1"/>
    <xf numFmtId="0" fontId="2" fillId="0" borderId="15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22" xfId="0" applyBorder="1" applyAlignment="1">
      <alignment horizontal="center"/>
    </xf>
    <xf numFmtId="44" fontId="0" fillId="0" borderId="8" xfId="1" applyFont="1" applyFill="1" applyBorder="1" applyProtection="1"/>
    <xf numFmtId="44" fontId="0" fillId="0" borderId="6" xfId="1" applyFont="1" applyBorder="1" applyAlignment="1" applyProtection="1">
      <protection locked="0"/>
    </xf>
    <xf numFmtId="44" fontId="0" fillId="0" borderId="24" xfId="1" applyFont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44" fontId="0" fillId="0" borderId="1" xfId="1" applyFont="1" applyBorder="1" applyProtection="1">
      <protection locked="0"/>
    </xf>
    <xf numFmtId="0" fontId="0" fillId="0" borderId="6" xfId="0" applyBorder="1" applyProtection="1">
      <protection locked="0"/>
    </xf>
    <xf numFmtId="44" fontId="0" fillId="0" borderId="27" xfId="1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Border="1" applyProtection="1">
      <protection locked="0"/>
    </xf>
    <xf numFmtId="0" fontId="6" fillId="0" borderId="0" xfId="0" applyFont="1"/>
    <xf numFmtId="0" fontId="0" fillId="0" borderId="8" xfId="0" applyBorder="1"/>
    <xf numFmtId="0" fontId="2" fillId="4" borderId="7" xfId="0" applyFont="1" applyFill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1" fontId="0" fillId="0" borderId="1" xfId="0" applyNumberFormat="1" applyBorder="1"/>
    <xf numFmtId="1" fontId="0" fillId="0" borderId="27" xfId="0" applyNumberFormat="1" applyBorder="1"/>
    <xf numFmtId="166" fontId="0" fillId="0" borderId="6" xfId="0" applyNumberFormat="1" applyBorder="1" applyAlignment="1">
      <alignment horizontal="right"/>
    </xf>
    <xf numFmtId="166" fontId="0" fillId="0" borderId="6" xfId="0" applyNumberFormat="1" applyBorder="1"/>
    <xf numFmtId="166" fontId="0" fillId="0" borderId="28" xfId="0" applyNumberFormat="1" applyBorder="1"/>
    <xf numFmtId="0" fontId="7" fillId="0" borderId="0" xfId="0" applyFont="1"/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$K$65" fmlaRange="$I$65:$I$66" noThreeD="1" val="0"/>
</file>

<file path=xl/ctrlProps/ctrlProp2.xml><?xml version="1.0" encoding="utf-8"?>
<formControlPr xmlns="http://schemas.microsoft.com/office/spreadsheetml/2009/9/main" objectType="Drop" dropStyle="combo" dx="16" fmlaLink="$N$65:$N$67" fmlaRange="$M$65:$M$67" noThreeD="1" val="0"/>
</file>

<file path=xl/ctrlProps/ctrlProp3.xml><?xml version="1.0" encoding="utf-8"?>
<formControlPr xmlns="http://schemas.microsoft.com/office/spreadsheetml/2009/9/main" objectType="Drop" dropStyle="combo" dx="16" fmlaLink="$K$65" fmlaRange="$I$65:$I$66" noThreeD="1" val="0"/>
</file>

<file path=xl/ctrlProps/ctrlProp4.xml><?xml version="1.0" encoding="utf-8"?>
<formControlPr xmlns="http://schemas.microsoft.com/office/spreadsheetml/2009/9/main" objectType="Drop" dropStyle="combo" dx="16" fmlaLink="$N$65:$N$67" fmlaRange="$M$65:$M$67" noThreeD="1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49</xdr:row>
          <xdr:rowOff>7620</xdr:rowOff>
        </xdr:from>
        <xdr:to>
          <xdr:col>5</xdr:col>
          <xdr:colOff>944880</xdr:colOff>
          <xdr:row>55</xdr:row>
          <xdr:rowOff>129540</xdr:rowOff>
        </xdr:to>
        <xdr:sp macro="" textlink="">
          <xdr:nvSpPr>
            <xdr:cNvPr id="1025" name="List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64</xdr:row>
          <xdr:rowOff>0</xdr:rowOff>
        </xdr:from>
        <xdr:to>
          <xdr:col>1</xdr:col>
          <xdr:colOff>1394460</xdr:colOff>
          <xdr:row>65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64</xdr:row>
          <xdr:rowOff>0</xdr:rowOff>
        </xdr:from>
        <xdr:to>
          <xdr:col>5</xdr:col>
          <xdr:colOff>708660</xdr:colOff>
          <xdr:row>65</xdr:row>
          <xdr:rowOff>30480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49</xdr:row>
          <xdr:rowOff>7620</xdr:rowOff>
        </xdr:from>
        <xdr:to>
          <xdr:col>5</xdr:col>
          <xdr:colOff>944880</xdr:colOff>
          <xdr:row>55</xdr:row>
          <xdr:rowOff>175260</xdr:rowOff>
        </xdr:to>
        <xdr:sp macro="" textlink="">
          <xdr:nvSpPr>
            <xdr:cNvPr id="3073" name="List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670560</xdr:colOff>
          <xdr:row>64</xdr:row>
          <xdr:rowOff>0</xdr:rowOff>
        </xdr:from>
        <xdr:to>
          <xdr:col>1</xdr:col>
          <xdr:colOff>1394460</xdr:colOff>
          <xdr:row>65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64</xdr:row>
          <xdr:rowOff>0</xdr:rowOff>
        </xdr:from>
        <xdr:to>
          <xdr:col>5</xdr:col>
          <xdr:colOff>708660</xdr:colOff>
          <xdr:row>65</xdr:row>
          <xdr:rowOff>30480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8"/>
  <sheetViews>
    <sheetView workbookViewId="0">
      <selection activeCell="E16" sqref="E16"/>
    </sheetView>
  </sheetViews>
  <sheetFormatPr defaultRowHeight="14.4" x14ac:dyDescent="0.3"/>
  <cols>
    <col min="2" max="2" width="9.5546875" customWidth="1"/>
    <col min="6" max="6" width="12.33203125" customWidth="1"/>
  </cols>
  <sheetData>
    <row r="1" spans="1:1" x14ac:dyDescent="0.25">
      <c r="A1" t="s">
        <v>59</v>
      </c>
    </row>
    <row r="2" spans="1:1" x14ac:dyDescent="0.25">
      <c r="A2" t="s">
        <v>43</v>
      </c>
    </row>
    <row r="4" spans="1:1" x14ac:dyDescent="0.25">
      <c r="A4" s="74" t="s">
        <v>60</v>
      </c>
    </row>
    <row r="5" spans="1:1" x14ac:dyDescent="0.25">
      <c r="A5" t="s">
        <v>61</v>
      </c>
    </row>
    <row r="7" spans="1:1" x14ac:dyDescent="0.25">
      <c r="A7" s="74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01"/>
  <sheetViews>
    <sheetView topLeftCell="A56" workbookViewId="0">
      <selection activeCell="T51" sqref="T51"/>
    </sheetView>
  </sheetViews>
  <sheetFormatPr defaultRowHeight="14.4" x14ac:dyDescent="0.3"/>
  <cols>
    <col min="1" max="1" width="40.33203125" bestFit="1" customWidth="1"/>
    <col min="2" max="2" width="60.88671875" customWidth="1"/>
    <col min="3" max="3" width="15.5546875" customWidth="1"/>
    <col min="6" max="6" width="17" customWidth="1"/>
    <col min="7" max="7" width="11.109375" customWidth="1"/>
    <col min="8" max="8" width="9.109375" customWidth="1"/>
    <col min="9" max="9" width="47.6640625" hidden="1" customWidth="1"/>
    <col min="10" max="10" width="13.33203125" hidden="1" customWidth="1"/>
    <col min="11" max="12" width="9.109375" hidden="1" customWidth="1"/>
    <col min="13" max="13" width="12.88671875" hidden="1" customWidth="1"/>
    <col min="14" max="14" width="10.109375" hidden="1" customWidth="1"/>
    <col min="15" max="15" width="9.109375" hidden="1" customWidth="1"/>
    <col min="16" max="17" width="9.109375" customWidth="1"/>
  </cols>
  <sheetData>
    <row r="1" spans="1:7" ht="21" x14ac:dyDescent="0.35">
      <c r="A1" s="64" t="s">
        <v>52</v>
      </c>
    </row>
    <row r="2" spans="1:7" ht="15.75" thickBot="1" x14ac:dyDescent="0.3"/>
    <row r="3" spans="1:7" ht="15.75" thickBot="1" x14ac:dyDescent="0.3">
      <c r="A3" s="66" t="s">
        <v>47</v>
      </c>
      <c r="B3" s="65"/>
    </row>
    <row r="4" spans="1:7" ht="15.75" thickBot="1" x14ac:dyDescent="0.3"/>
    <row r="5" spans="1:7" ht="15.75" thickBot="1" x14ac:dyDescent="0.3">
      <c r="A5" s="66" t="s">
        <v>48</v>
      </c>
      <c r="B5" s="65"/>
    </row>
    <row r="6" spans="1:7" ht="15.75" thickBot="1" x14ac:dyDescent="0.3"/>
    <row r="7" spans="1:7" ht="15.75" thickBot="1" x14ac:dyDescent="0.3">
      <c r="A7" s="66" t="s">
        <v>49</v>
      </c>
      <c r="B7" s="65"/>
    </row>
    <row r="8" spans="1:7" ht="15.75" thickBot="1" x14ac:dyDescent="0.3">
      <c r="A8" s="67"/>
    </row>
    <row r="9" spans="1:7" ht="15.75" thickBot="1" x14ac:dyDescent="0.3">
      <c r="A9" s="66" t="s">
        <v>50</v>
      </c>
      <c r="B9" s="65"/>
    </row>
    <row r="10" spans="1:7" ht="15.75" thickBot="1" x14ac:dyDescent="0.3">
      <c r="A10" s="67"/>
    </row>
    <row r="11" spans="1:7" ht="15.75" thickBot="1" x14ac:dyDescent="0.3">
      <c r="A11" s="66" t="s">
        <v>51</v>
      </c>
      <c r="B11" s="65"/>
    </row>
    <row r="12" spans="1:7" ht="15.75" thickBot="1" x14ac:dyDescent="0.3"/>
    <row r="13" spans="1:7" ht="19.5" thickBot="1" x14ac:dyDescent="0.35">
      <c r="A13" s="75" t="s">
        <v>46</v>
      </c>
      <c r="B13" s="76"/>
      <c r="C13" s="41"/>
      <c r="D13" s="41"/>
      <c r="E13" s="41"/>
      <c r="F13" s="41"/>
      <c r="G13" s="42"/>
    </row>
    <row r="14" spans="1:7" ht="30" customHeight="1" x14ac:dyDescent="0.3">
      <c r="A14" s="109" t="s">
        <v>41</v>
      </c>
      <c r="B14" s="77" t="s">
        <v>42</v>
      </c>
      <c r="C14" s="43"/>
      <c r="D14" s="43"/>
      <c r="E14" s="43"/>
      <c r="F14" s="43"/>
      <c r="G14" s="42"/>
    </row>
    <row r="15" spans="1:7" ht="15" thickBot="1" x14ac:dyDescent="0.35">
      <c r="A15" s="110"/>
      <c r="B15" s="78"/>
      <c r="C15" s="44"/>
      <c r="D15" s="44"/>
      <c r="E15" s="44"/>
      <c r="F15" s="44"/>
      <c r="G15" s="42"/>
    </row>
    <row r="16" spans="1:7" ht="15.75" thickBot="1" x14ac:dyDescent="0.3">
      <c r="A16" s="107" t="s">
        <v>4</v>
      </c>
      <c r="B16" s="108"/>
      <c r="C16" s="40"/>
      <c r="D16" s="40"/>
      <c r="E16" s="40"/>
      <c r="F16" s="40"/>
      <c r="G16" s="42"/>
    </row>
    <row r="17" spans="1:7" ht="15" x14ac:dyDescent="0.25">
      <c r="A17" s="45" t="s">
        <v>5</v>
      </c>
      <c r="B17" s="46" t="s">
        <v>6</v>
      </c>
      <c r="C17" s="42"/>
      <c r="D17" s="42"/>
      <c r="E17" s="42"/>
      <c r="F17" s="42"/>
      <c r="G17" s="42"/>
    </row>
    <row r="18" spans="1:7" ht="15" x14ac:dyDescent="0.25">
      <c r="A18" s="54" t="s">
        <v>53</v>
      </c>
      <c r="B18" s="52">
        <v>560000</v>
      </c>
      <c r="C18" s="42"/>
      <c r="D18" s="42"/>
      <c r="E18" s="42"/>
      <c r="F18" s="42"/>
      <c r="G18" s="42"/>
    </row>
    <row r="19" spans="1:7" ht="15" x14ac:dyDescent="0.25">
      <c r="A19" s="54" t="s">
        <v>54</v>
      </c>
      <c r="B19" s="52">
        <v>700000</v>
      </c>
      <c r="C19" s="42"/>
      <c r="D19" s="42"/>
      <c r="E19" s="42"/>
      <c r="F19" s="42"/>
      <c r="G19" s="42"/>
    </row>
    <row r="20" spans="1:7" ht="15" x14ac:dyDescent="0.25">
      <c r="A20" s="54" t="s">
        <v>57</v>
      </c>
      <c r="B20" s="52">
        <v>125000</v>
      </c>
      <c r="C20" s="42"/>
      <c r="D20" s="42"/>
      <c r="E20" s="42"/>
      <c r="F20" s="42"/>
      <c r="G20" s="42"/>
    </row>
    <row r="21" spans="1:7" ht="15" x14ac:dyDescent="0.25">
      <c r="A21" s="54" t="s">
        <v>55</v>
      </c>
      <c r="B21" s="52">
        <v>350000</v>
      </c>
    </row>
    <row r="22" spans="1:7" ht="15" x14ac:dyDescent="0.25">
      <c r="A22" s="54" t="s">
        <v>56</v>
      </c>
      <c r="B22" s="52">
        <v>185000</v>
      </c>
    </row>
    <row r="23" spans="1:7" ht="15" x14ac:dyDescent="0.25">
      <c r="A23" s="54" t="s">
        <v>58</v>
      </c>
      <c r="B23" s="52">
        <v>80000</v>
      </c>
    </row>
    <row r="24" spans="1:7" ht="15" x14ac:dyDescent="0.25">
      <c r="A24" s="54"/>
      <c r="B24" s="52"/>
    </row>
    <row r="25" spans="1:7" ht="15" x14ac:dyDescent="0.25">
      <c r="A25" s="54"/>
      <c r="B25" s="52"/>
    </row>
    <row r="26" spans="1:7" ht="15" x14ac:dyDescent="0.25">
      <c r="A26" s="54"/>
      <c r="B26" s="52"/>
    </row>
    <row r="27" spans="1:7" ht="15" x14ac:dyDescent="0.25">
      <c r="A27" s="54"/>
      <c r="B27" s="52"/>
    </row>
    <row r="28" spans="1:7" ht="15" x14ac:dyDescent="0.25">
      <c r="A28" s="54"/>
      <c r="B28" s="52"/>
    </row>
    <row r="29" spans="1:7" ht="15" x14ac:dyDescent="0.25">
      <c r="A29" s="54"/>
      <c r="B29" s="52"/>
    </row>
    <row r="30" spans="1:7" ht="15" x14ac:dyDescent="0.25">
      <c r="A30" s="54"/>
      <c r="B30" s="52"/>
    </row>
    <row r="31" spans="1:7" ht="15" x14ac:dyDescent="0.25">
      <c r="A31" s="54"/>
      <c r="B31" s="52"/>
    </row>
    <row r="32" spans="1:7" ht="15" x14ac:dyDescent="0.25">
      <c r="A32" s="54"/>
      <c r="B32" s="52"/>
    </row>
    <row r="33" spans="1:18" ht="15" x14ac:dyDescent="0.25">
      <c r="A33" s="54"/>
      <c r="B33" s="52"/>
    </row>
    <row r="34" spans="1:18" ht="15" x14ac:dyDescent="0.25">
      <c r="A34" s="54"/>
      <c r="B34" s="52"/>
    </row>
    <row r="35" spans="1:18" ht="15" x14ac:dyDescent="0.25">
      <c r="A35" s="54"/>
      <c r="B35" s="52"/>
    </row>
    <row r="36" spans="1:18" ht="15" x14ac:dyDescent="0.25">
      <c r="A36" s="54"/>
      <c r="B36" s="52"/>
    </row>
    <row r="37" spans="1:18" ht="15" x14ac:dyDescent="0.25">
      <c r="A37" s="54"/>
      <c r="B37" s="52"/>
    </row>
    <row r="38" spans="1:18" ht="15" x14ac:dyDescent="0.25">
      <c r="A38" s="54"/>
      <c r="B38" s="52"/>
    </row>
    <row r="39" spans="1:18" ht="15.75" x14ac:dyDescent="0.25">
      <c r="A39" s="54"/>
      <c r="B39" s="52"/>
      <c r="C39" s="4"/>
      <c r="D39" s="20"/>
      <c r="E39" s="20"/>
      <c r="F39" s="4"/>
      <c r="G39" s="4"/>
    </row>
    <row r="40" spans="1:18" ht="15" x14ac:dyDescent="0.25">
      <c r="A40" s="54"/>
      <c r="B40" s="52"/>
      <c r="C40" s="4"/>
      <c r="D40" s="4"/>
      <c r="E40" s="4"/>
      <c r="F40" s="4"/>
      <c r="G40" s="4"/>
    </row>
    <row r="41" spans="1:18" ht="15.75" thickBot="1" x14ac:dyDescent="0.3">
      <c r="A41" s="55"/>
      <c r="B41" s="53"/>
      <c r="C41" s="4"/>
      <c r="D41" s="4"/>
      <c r="E41" s="4"/>
      <c r="F41" s="4"/>
      <c r="G41" s="4"/>
    </row>
    <row r="42" spans="1:18" ht="15.75" thickBot="1" x14ac:dyDescent="0.3">
      <c r="A42" s="47" t="s">
        <v>7</v>
      </c>
      <c r="B42" s="51">
        <f>SUM(B18:B41)</f>
        <v>2000000</v>
      </c>
      <c r="C42" s="40"/>
      <c r="D42" s="40"/>
      <c r="E42" s="40"/>
      <c r="F42" s="4"/>
      <c r="G42" s="4"/>
    </row>
    <row r="43" spans="1:18" ht="15.75" thickBot="1" x14ac:dyDescent="0.3">
      <c r="A43" s="11"/>
      <c r="B43" s="4"/>
      <c r="C43" s="4"/>
      <c r="D43" s="4"/>
      <c r="E43" s="4"/>
      <c r="F43" s="4"/>
      <c r="G43" s="4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4" customFormat="1" ht="19.5" thickBot="1" x14ac:dyDescent="0.35">
      <c r="A44" s="75" t="s">
        <v>44</v>
      </c>
      <c r="B44" s="82"/>
      <c r="C44" s="82"/>
      <c r="D44" s="82"/>
      <c r="E44" s="82"/>
      <c r="F44" s="76"/>
      <c r="G44"/>
      <c r="H44"/>
      <c r="I44" s="62"/>
      <c r="J44" s="62"/>
      <c r="K44" s="61"/>
      <c r="L44" s="61"/>
      <c r="M44" s="61"/>
      <c r="N44" s="61"/>
      <c r="O44" s="61"/>
      <c r="P44" s="61"/>
      <c r="Q44" s="61"/>
      <c r="R44" s="61"/>
    </row>
    <row r="45" spans="1:18" s="4" customFormat="1" ht="15.75" thickBot="1" x14ac:dyDescent="0.3">
      <c r="A45" s="14" t="s">
        <v>8</v>
      </c>
      <c r="B45" s="83" t="s">
        <v>37</v>
      </c>
      <c r="C45" s="84"/>
      <c r="D45" s="84"/>
      <c r="E45" s="84"/>
      <c r="F45" s="85"/>
      <c r="G45"/>
      <c r="H45"/>
      <c r="I45" s="62" t="s">
        <v>11</v>
      </c>
      <c r="J45" s="61">
        <v>0</v>
      </c>
      <c r="K45" s="61"/>
      <c r="L45" s="61"/>
      <c r="M45" s="61"/>
      <c r="N45" s="61"/>
      <c r="O45" s="61"/>
      <c r="P45" s="61"/>
      <c r="Q45" s="61"/>
      <c r="R45" s="61"/>
    </row>
    <row r="46" spans="1:18" s="4" customFormat="1" ht="15.75" thickBot="1" x14ac:dyDescent="0.3">
      <c r="A46" s="11"/>
      <c r="B46" s="89"/>
      <c r="C46" s="89"/>
      <c r="D46" s="89"/>
      <c r="F46" s="3"/>
      <c r="G46"/>
      <c r="H46"/>
      <c r="I46" s="62" t="s">
        <v>12</v>
      </c>
      <c r="J46" s="61"/>
      <c r="K46" s="61"/>
      <c r="L46" s="61"/>
      <c r="M46" s="61"/>
      <c r="N46" s="61"/>
      <c r="O46" s="61"/>
      <c r="P46" s="61"/>
      <c r="Q46" s="61"/>
      <c r="R46" s="61"/>
    </row>
    <row r="47" spans="1:18" s="4" customFormat="1" ht="15.75" thickBot="1" x14ac:dyDescent="0.3">
      <c r="A47" s="48" t="s">
        <v>35</v>
      </c>
      <c r="B47" s="56"/>
      <c r="C47" s="18"/>
      <c r="D47" s="18"/>
      <c r="F47" s="3"/>
      <c r="G47"/>
      <c r="H47"/>
      <c r="I47" s="62" t="s">
        <v>13</v>
      </c>
      <c r="J47" s="61"/>
      <c r="K47" s="61"/>
      <c r="L47" s="61"/>
      <c r="M47" s="61"/>
      <c r="N47" s="61"/>
      <c r="O47" s="61"/>
      <c r="P47" s="61"/>
      <c r="Q47" s="61"/>
      <c r="R47" s="61"/>
    </row>
    <row r="48" spans="1:18" s="4" customFormat="1" ht="15.75" thickBot="1" x14ac:dyDescent="0.3">
      <c r="A48" s="48" t="s">
        <v>36</v>
      </c>
      <c r="B48" s="56"/>
      <c r="C48" s="18"/>
      <c r="D48" s="18"/>
      <c r="F48" s="3"/>
      <c r="G48"/>
      <c r="H48"/>
      <c r="I48" s="62" t="s">
        <v>14</v>
      </c>
      <c r="J48" s="61"/>
      <c r="K48" s="61"/>
      <c r="L48" s="61"/>
      <c r="M48" s="61"/>
      <c r="N48" s="61"/>
      <c r="O48" s="61"/>
      <c r="P48" s="61"/>
      <c r="Q48" s="61"/>
      <c r="R48" s="61"/>
    </row>
    <row r="49" spans="1:18" s="4" customFormat="1" ht="15" x14ac:dyDescent="0.25">
      <c r="A49" s="49"/>
      <c r="B49" s="90"/>
      <c r="C49" s="90"/>
      <c r="D49" s="90"/>
      <c r="E49" s="18"/>
      <c r="F49" s="3"/>
      <c r="G49"/>
      <c r="H49"/>
      <c r="I49" s="62" t="s">
        <v>15</v>
      </c>
      <c r="J49" s="61"/>
      <c r="K49" s="61"/>
      <c r="L49" s="61"/>
      <c r="M49" s="61"/>
      <c r="N49" s="61"/>
      <c r="O49" s="61"/>
      <c r="P49" s="61"/>
      <c r="Q49" s="61"/>
      <c r="R49" s="61"/>
    </row>
    <row r="50" spans="1:18" s="4" customFormat="1" ht="15" x14ac:dyDescent="0.25">
      <c r="A50" s="17" t="s">
        <v>17</v>
      </c>
      <c r="E50" s="15"/>
      <c r="F50" s="16"/>
      <c r="G50"/>
      <c r="H50"/>
      <c r="I50" s="62" t="s">
        <v>16</v>
      </c>
      <c r="J50" s="61"/>
      <c r="K50" s="61"/>
      <c r="L50" s="61"/>
      <c r="M50" s="61"/>
      <c r="N50" s="61"/>
      <c r="O50" s="61"/>
      <c r="P50" s="61"/>
      <c r="Q50" s="61"/>
      <c r="R50" s="61"/>
    </row>
    <row r="51" spans="1:18" s="4" customFormat="1" ht="15" x14ac:dyDescent="0.25">
      <c r="A51" s="11"/>
      <c r="F51" s="3"/>
      <c r="G51"/>
      <c r="H51"/>
      <c r="I51" s="62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4" customFormat="1" ht="15" x14ac:dyDescent="0.25">
      <c r="A52" s="11"/>
      <c r="F52" s="3"/>
      <c r="G52"/>
      <c r="H52"/>
      <c r="I52" s="62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4" customFormat="1" ht="15" x14ac:dyDescent="0.25">
      <c r="A53" s="11"/>
      <c r="F53" s="3"/>
      <c r="G53"/>
      <c r="H53"/>
      <c r="I53" s="62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4" customFormat="1" ht="15" x14ac:dyDescent="0.25">
      <c r="A54" s="11"/>
      <c r="F54" s="3"/>
      <c r="G54"/>
      <c r="H54"/>
      <c r="I54" s="62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4" customFormat="1" ht="15" x14ac:dyDescent="0.25">
      <c r="A55" s="11"/>
      <c r="F55" s="3"/>
      <c r="H55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4" customFormat="1" ht="15" x14ac:dyDescent="0.25">
      <c r="A56" s="17"/>
      <c r="B56" s="21"/>
      <c r="C56" s="21"/>
      <c r="D56" s="21"/>
      <c r="F56" s="3"/>
      <c r="G56"/>
      <c r="H56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4" customFormat="1" ht="15.75" thickBot="1" x14ac:dyDescent="0.3">
      <c r="A57" s="17" t="s">
        <v>18</v>
      </c>
      <c r="B57" s="93"/>
      <c r="C57" s="93"/>
      <c r="D57" s="93"/>
      <c r="F57" s="3"/>
      <c r="G57"/>
      <c r="H57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4" customFormat="1" ht="15" x14ac:dyDescent="0.25">
      <c r="A58" s="17"/>
      <c r="B58" s="21"/>
      <c r="C58" s="21"/>
      <c r="D58" s="21"/>
      <c r="F58" s="3"/>
      <c r="G58"/>
      <c r="H58"/>
      <c r="I58" s="62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4" customFormat="1" ht="15.75" thickBot="1" x14ac:dyDescent="0.3">
      <c r="A59" s="5"/>
      <c r="B59" s="6"/>
      <c r="C59" s="6"/>
      <c r="D59" s="6"/>
      <c r="E59" s="6"/>
      <c r="F59" s="7"/>
      <c r="G59"/>
      <c r="H59"/>
      <c r="I59" s="62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4" customFormat="1" ht="15" x14ac:dyDescent="0.25"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ht="15.75" thickBot="1" x14ac:dyDescent="0.3">
      <c r="A61" s="11"/>
      <c r="B61" s="4"/>
      <c r="C61" s="4"/>
      <c r="D61" s="4"/>
      <c r="E61" s="4"/>
      <c r="F61" s="4"/>
      <c r="G61" s="4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9.5" thickBot="1" x14ac:dyDescent="0.35">
      <c r="A62" s="101" t="s">
        <v>45</v>
      </c>
      <c r="B62" s="102"/>
      <c r="C62" s="102"/>
      <c r="D62" s="102"/>
      <c r="E62" s="102"/>
      <c r="F62" s="102"/>
      <c r="G62" s="102"/>
      <c r="H62" s="103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ht="32.25" customHeight="1" thickBot="1" x14ac:dyDescent="0.3">
      <c r="A63" s="14" t="s">
        <v>8</v>
      </c>
      <c r="B63" s="98" t="s">
        <v>40</v>
      </c>
      <c r="C63" s="99"/>
      <c r="D63" s="99"/>
      <c r="E63" s="99"/>
      <c r="F63" s="99"/>
      <c r="G63" s="99"/>
      <c r="H63" s="100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ht="15.75" x14ac:dyDescent="0.25">
      <c r="A64" s="19"/>
      <c r="B64" s="20"/>
      <c r="C64" s="8"/>
      <c r="D64" s="8"/>
      <c r="E64" s="8"/>
      <c r="F64" s="8"/>
      <c r="G64" s="4"/>
      <c r="H64" s="3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15.75" x14ac:dyDescent="0.25">
      <c r="A65" s="26" t="s">
        <v>10</v>
      </c>
      <c r="B65" s="20"/>
      <c r="C65" s="4"/>
      <c r="D65" s="27" t="s">
        <v>30</v>
      </c>
      <c r="E65" s="8"/>
      <c r="F65" s="8"/>
      <c r="G65" s="4"/>
      <c r="H65" s="3"/>
      <c r="I65" s="61">
        <v>10</v>
      </c>
      <c r="J65" s="61"/>
      <c r="K65" s="61">
        <v>1</v>
      </c>
      <c r="L65" s="61"/>
      <c r="M65" s="61" t="s">
        <v>21</v>
      </c>
      <c r="N65" s="61">
        <v>1</v>
      </c>
      <c r="O65" s="63" t="s">
        <v>26</v>
      </c>
      <c r="P65" s="61"/>
      <c r="Q65" s="61"/>
      <c r="R65" s="61"/>
    </row>
    <row r="66" spans="1:18" ht="16.5" thickBot="1" x14ac:dyDescent="0.3">
      <c r="A66" s="9"/>
      <c r="B66" s="10"/>
      <c r="C66" s="4"/>
      <c r="D66" s="8"/>
      <c r="E66" s="8"/>
      <c r="F66" s="8"/>
      <c r="G66" s="4"/>
      <c r="H66" s="12"/>
      <c r="I66" s="61">
        <v>20</v>
      </c>
      <c r="J66" s="61"/>
      <c r="K66" s="61"/>
      <c r="L66" s="61"/>
      <c r="M66" s="61" t="s">
        <v>22</v>
      </c>
      <c r="N66" s="61"/>
      <c r="O66" s="63" t="s">
        <v>25</v>
      </c>
      <c r="P66" s="61"/>
      <c r="Q66" s="61"/>
      <c r="R66" s="61"/>
    </row>
    <row r="67" spans="1:18" ht="15" thickBot="1" x14ac:dyDescent="0.35">
      <c r="A67" s="31"/>
      <c r="B67" s="94" t="s">
        <v>32</v>
      </c>
      <c r="C67" s="96" t="s">
        <v>31</v>
      </c>
      <c r="D67" s="4"/>
      <c r="E67" s="4"/>
      <c r="F67" s="4"/>
      <c r="G67" s="4"/>
      <c r="H67" s="3"/>
      <c r="I67" s="61"/>
      <c r="J67" s="61"/>
      <c r="K67" s="61"/>
      <c r="L67" s="61"/>
      <c r="M67" s="61" t="s">
        <v>23</v>
      </c>
      <c r="N67" s="61"/>
      <c r="O67" s="63" t="s">
        <v>24</v>
      </c>
      <c r="P67" s="61"/>
      <c r="Q67" s="61"/>
      <c r="R67" s="61"/>
    </row>
    <row r="68" spans="1:18" x14ac:dyDescent="0.3">
      <c r="A68" s="11"/>
      <c r="B68" s="95"/>
      <c r="C68" s="97"/>
      <c r="D68" s="4"/>
      <c r="E68" s="104" t="s">
        <v>3</v>
      </c>
      <c r="F68" s="105"/>
      <c r="G68" s="106"/>
      <c r="H68" s="3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ht="15" x14ac:dyDescent="0.25">
      <c r="A69" s="50" t="s">
        <v>0</v>
      </c>
      <c r="B69" s="32" t="s">
        <v>29</v>
      </c>
      <c r="C69" s="33" t="str">
        <f ca="1">OFFSET( M65, N65-1, 0 )</f>
        <v>Annual  MWh</v>
      </c>
      <c r="D69" s="4"/>
      <c r="E69" s="86" t="s">
        <v>1</v>
      </c>
      <c r="F69" s="87"/>
      <c r="G69" s="88"/>
      <c r="H69" s="3"/>
      <c r="I69" s="61"/>
      <c r="J69" s="61" t="s">
        <v>28</v>
      </c>
      <c r="K69" s="61" t="s">
        <v>27</v>
      </c>
      <c r="L69" s="61" t="s">
        <v>20</v>
      </c>
      <c r="M69" s="61"/>
      <c r="N69" s="61"/>
      <c r="O69" s="61"/>
      <c r="P69" s="61"/>
      <c r="Q69" s="61"/>
      <c r="R69" s="61"/>
    </row>
    <row r="70" spans="1:18" ht="15" x14ac:dyDescent="0.25">
      <c r="A70" s="38" t="s">
        <v>34</v>
      </c>
      <c r="B70" s="57">
        <v>2000000</v>
      </c>
      <c r="C70" s="58">
        <f>500*24*365*0.6</f>
        <v>2628000</v>
      </c>
      <c r="D70" s="4"/>
      <c r="E70" s="36">
        <v>2017</v>
      </c>
      <c r="F70" s="1">
        <v>738</v>
      </c>
      <c r="G70" s="23" t="s">
        <v>2</v>
      </c>
      <c r="H70" s="3"/>
      <c r="I70" s="61"/>
      <c r="J70" s="61">
        <f>F$70/F70</f>
        <v>1</v>
      </c>
      <c r="K70" s="61">
        <f t="shared" ref="K70:K79" si="0">B70 * J70</f>
        <v>2000000</v>
      </c>
      <c r="L70" s="61">
        <f>C70</f>
        <v>2628000</v>
      </c>
      <c r="M70" s="61"/>
      <c r="N70" s="61"/>
      <c r="O70" s="61"/>
      <c r="P70" s="61"/>
      <c r="Q70" s="61"/>
      <c r="R70" s="61"/>
    </row>
    <row r="71" spans="1:18" ht="15" x14ac:dyDescent="0.25">
      <c r="A71" s="36">
        <v>2016</v>
      </c>
      <c r="B71" s="57">
        <v>2300000</v>
      </c>
      <c r="C71" s="58">
        <f t="shared" ref="C71:C75" si="1">500*24*365*0.6</f>
        <v>2628000</v>
      </c>
      <c r="D71" s="4"/>
      <c r="E71" s="36">
        <v>2016</v>
      </c>
      <c r="F71" s="1">
        <v>714</v>
      </c>
      <c r="G71" s="2">
        <v>1.034</v>
      </c>
      <c r="H71" s="3"/>
      <c r="I71" s="61"/>
      <c r="J71" s="61">
        <f>F$70/F71</f>
        <v>1.0336134453781514</v>
      </c>
      <c r="K71" s="61">
        <f t="shared" si="0"/>
        <v>2377310.9243697482</v>
      </c>
      <c r="L71" s="61">
        <f t="shared" ref="L71:L79" si="2">C71</f>
        <v>2628000</v>
      </c>
      <c r="M71" s="61"/>
      <c r="N71" s="61"/>
      <c r="O71" s="61"/>
      <c r="P71" s="61"/>
      <c r="Q71" s="61"/>
      <c r="R71" s="61"/>
    </row>
    <row r="72" spans="1:18" ht="15" x14ac:dyDescent="0.25">
      <c r="A72" s="36">
        <v>2015</v>
      </c>
      <c r="B72" s="57">
        <v>2200000</v>
      </c>
      <c r="C72" s="58">
        <f>500*24*365*0.5</f>
        <v>2190000</v>
      </c>
      <c r="D72" s="4"/>
      <c r="E72" s="36">
        <v>2015</v>
      </c>
      <c r="F72" s="1">
        <v>700</v>
      </c>
      <c r="G72" s="2">
        <v>1.054</v>
      </c>
      <c r="H72" s="3"/>
      <c r="I72" s="61"/>
      <c r="J72" s="61">
        <f t="shared" ref="J72:J89" si="3">F$70/F72</f>
        <v>1.0542857142857143</v>
      </c>
      <c r="K72" s="61">
        <f t="shared" si="0"/>
        <v>2319428.5714285714</v>
      </c>
      <c r="L72" s="61">
        <f t="shared" si="2"/>
        <v>2190000</v>
      </c>
      <c r="M72" s="61"/>
      <c r="N72" s="61"/>
      <c r="O72" s="61"/>
      <c r="P72" s="61"/>
      <c r="Q72" s="61"/>
      <c r="R72" s="61"/>
    </row>
    <row r="73" spans="1:18" ht="15" x14ac:dyDescent="0.25">
      <c r="A73" s="36">
        <v>2014</v>
      </c>
      <c r="B73" s="57">
        <v>1850000</v>
      </c>
      <c r="C73" s="58">
        <f>500*24*365*0.5</f>
        <v>2190000</v>
      </c>
      <c r="D73" s="4"/>
      <c r="E73" s="36">
        <v>2014</v>
      </c>
      <c r="F73" s="1">
        <v>672</v>
      </c>
      <c r="G73" s="2">
        <v>1.0980000000000001</v>
      </c>
      <c r="H73" s="3"/>
      <c r="I73" s="61"/>
      <c r="J73" s="61">
        <f t="shared" si="3"/>
        <v>1.0982142857142858</v>
      </c>
      <c r="K73" s="61">
        <f t="shared" si="0"/>
        <v>2031696.4285714286</v>
      </c>
      <c r="L73" s="61">
        <f t="shared" si="2"/>
        <v>2190000</v>
      </c>
      <c r="M73" s="61"/>
      <c r="N73" s="61"/>
      <c r="O73" s="61"/>
      <c r="P73" s="61"/>
      <c r="Q73" s="61"/>
      <c r="R73" s="61"/>
    </row>
    <row r="74" spans="1:18" ht="15" x14ac:dyDescent="0.25">
      <c r="A74" s="36">
        <v>2013</v>
      </c>
      <c r="B74" s="57">
        <v>5000000</v>
      </c>
      <c r="C74" s="58">
        <f t="shared" si="1"/>
        <v>2628000</v>
      </c>
      <c r="D74" s="4"/>
      <c r="E74" s="36">
        <v>2013</v>
      </c>
      <c r="F74" s="1">
        <v>653</v>
      </c>
      <c r="G74" s="2">
        <v>1.1299999999999999</v>
      </c>
      <c r="H74" s="3"/>
      <c r="I74" s="61"/>
      <c r="J74" s="61">
        <f t="shared" si="3"/>
        <v>1.1301684532924963</v>
      </c>
      <c r="K74" s="61">
        <f t="shared" si="0"/>
        <v>5650842.2664624816</v>
      </c>
      <c r="L74" s="61">
        <f t="shared" si="2"/>
        <v>2628000</v>
      </c>
      <c r="M74" s="61"/>
      <c r="N74" s="61"/>
      <c r="O74" s="61"/>
      <c r="P74" s="61"/>
      <c r="Q74" s="61"/>
      <c r="R74" s="61"/>
    </row>
    <row r="75" spans="1:18" ht="15" x14ac:dyDescent="0.25">
      <c r="A75" s="36">
        <v>2012</v>
      </c>
      <c r="B75" s="57">
        <v>1900000</v>
      </c>
      <c r="C75" s="58">
        <f t="shared" si="1"/>
        <v>2628000</v>
      </c>
      <c r="D75" s="4"/>
      <c r="E75" s="36">
        <v>2012</v>
      </c>
      <c r="F75" s="1">
        <v>645</v>
      </c>
      <c r="G75" s="2">
        <v>1.1439999999999999</v>
      </c>
      <c r="H75" s="3"/>
      <c r="I75" s="61"/>
      <c r="J75" s="61">
        <f t="shared" si="3"/>
        <v>1.1441860465116278</v>
      </c>
      <c r="K75" s="61">
        <f t="shared" si="0"/>
        <v>2173953.4883720931</v>
      </c>
      <c r="L75" s="61">
        <f t="shared" si="2"/>
        <v>2628000</v>
      </c>
      <c r="M75" s="61"/>
      <c r="N75" s="61"/>
      <c r="O75" s="61"/>
      <c r="P75" s="61"/>
      <c r="Q75" s="61"/>
      <c r="R75" s="61"/>
    </row>
    <row r="76" spans="1:18" ht="15" x14ac:dyDescent="0.25">
      <c r="A76" s="36">
        <v>2011</v>
      </c>
      <c r="B76" s="57">
        <v>1800000</v>
      </c>
      <c r="C76" s="58">
        <f>500*24*365*0.8</f>
        <v>3504000</v>
      </c>
      <c r="D76" s="4"/>
      <c r="E76" s="36">
        <v>2011</v>
      </c>
      <c r="F76" s="1">
        <v>631</v>
      </c>
      <c r="G76" s="2">
        <v>1.17</v>
      </c>
      <c r="H76" s="3"/>
      <c r="I76" s="61"/>
      <c r="J76" s="61">
        <f t="shared" si="3"/>
        <v>1.1695721077654517</v>
      </c>
      <c r="K76" s="61">
        <f t="shared" si="0"/>
        <v>2105229.7939778133</v>
      </c>
      <c r="L76" s="61">
        <f t="shared" si="2"/>
        <v>3504000</v>
      </c>
      <c r="M76" s="61"/>
      <c r="N76" s="61"/>
      <c r="O76" s="61"/>
      <c r="P76" s="61"/>
      <c r="Q76" s="61"/>
      <c r="R76" s="61"/>
    </row>
    <row r="77" spans="1:18" ht="15" x14ac:dyDescent="0.25">
      <c r="A77" s="36">
        <v>2010</v>
      </c>
      <c r="B77" s="57">
        <v>2200000</v>
      </c>
      <c r="C77" s="58">
        <f>500*24*365*0.8</f>
        <v>3504000</v>
      </c>
      <c r="D77" s="4"/>
      <c r="E77" s="36">
        <v>2010</v>
      </c>
      <c r="F77" s="1">
        <v>604</v>
      </c>
      <c r="G77" s="2">
        <v>1.222</v>
      </c>
      <c r="H77" s="3"/>
      <c r="I77" s="61"/>
      <c r="J77" s="61">
        <f t="shared" si="3"/>
        <v>1.2218543046357615</v>
      </c>
      <c r="K77" s="61">
        <f t="shared" si="0"/>
        <v>2688079.4701986755</v>
      </c>
      <c r="L77" s="61">
        <f t="shared" si="2"/>
        <v>3504000</v>
      </c>
      <c r="M77" s="61"/>
      <c r="N77" s="61"/>
      <c r="O77" s="61"/>
      <c r="P77" s="61"/>
      <c r="Q77" s="61"/>
      <c r="R77" s="61"/>
    </row>
    <row r="78" spans="1:18" ht="15" x14ac:dyDescent="0.25">
      <c r="A78" s="36">
        <v>2009</v>
      </c>
      <c r="B78" s="57">
        <v>2000000</v>
      </c>
      <c r="C78" s="58">
        <f>500*24*365*0.9</f>
        <v>3942000</v>
      </c>
      <c r="D78" s="4"/>
      <c r="E78" s="36">
        <v>2009</v>
      </c>
      <c r="F78" s="1">
        <v>578</v>
      </c>
      <c r="G78" s="2">
        <v>1.2769999999999999</v>
      </c>
      <c r="H78" s="3"/>
      <c r="I78" s="61"/>
      <c r="J78" s="61">
        <f t="shared" si="3"/>
        <v>1.2768166089965398</v>
      </c>
      <c r="K78" s="61">
        <f t="shared" si="0"/>
        <v>2553633.2179930797</v>
      </c>
      <c r="L78" s="61">
        <f t="shared" si="2"/>
        <v>3942000</v>
      </c>
      <c r="M78" s="61"/>
      <c r="N78" s="61"/>
      <c r="O78" s="61"/>
      <c r="P78" s="61"/>
      <c r="Q78" s="61"/>
      <c r="R78" s="61"/>
    </row>
    <row r="79" spans="1:18" ht="15" x14ac:dyDescent="0.25">
      <c r="A79" s="36">
        <v>2008</v>
      </c>
      <c r="B79" s="57">
        <v>1800000</v>
      </c>
      <c r="C79" s="58">
        <f>500*24*365*0.9</f>
        <v>3942000</v>
      </c>
      <c r="D79" s="4"/>
      <c r="E79" s="36">
        <v>2008</v>
      </c>
      <c r="F79" s="1">
        <v>596</v>
      </c>
      <c r="G79" s="2">
        <v>1.238</v>
      </c>
      <c r="H79" s="3"/>
      <c r="I79" s="61"/>
      <c r="J79" s="61">
        <f t="shared" si="3"/>
        <v>1.238255033557047</v>
      </c>
      <c r="K79" s="61">
        <f t="shared" si="0"/>
        <v>2228859.0604026848</v>
      </c>
      <c r="L79" s="61">
        <f t="shared" si="2"/>
        <v>3942000</v>
      </c>
      <c r="M79" s="61"/>
      <c r="N79" s="61"/>
      <c r="O79" s="61"/>
      <c r="P79" s="61"/>
      <c r="Q79" s="61"/>
      <c r="R79" s="61"/>
    </row>
    <row r="80" spans="1:18" x14ac:dyDescent="0.3">
      <c r="A80" s="36">
        <v>2007</v>
      </c>
      <c r="B80" s="57">
        <v>1500000</v>
      </c>
      <c r="C80" s="58">
        <f>500*24*365*0.9</f>
        <v>3942000</v>
      </c>
      <c r="D80" s="4"/>
      <c r="E80" s="36">
        <v>2007</v>
      </c>
      <c r="F80" s="1">
        <v>546</v>
      </c>
      <c r="G80" s="2">
        <v>1.3520000000000001</v>
      </c>
      <c r="H80" s="3"/>
      <c r="I80" s="61"/>
      <c r="J80" s="61">
        <f t="shared" si="3"/>
        <v>1.3516483516483517</v>
      </c>
      <c r="K80" s="61" t="str">
        <f t="shared" ref="K80:K89" si="4">IF( $K$65 = 1, "na", B80 * J80 )</f>
        <v>na</v>
      </c>
      <c r="L80" s="61" t="str">
        <f>IF( $K$65 = 1, "na", C80 )</f>
        <v>na</v>
      </c>
      <c r="M80" s="61"/>
      <c r="N80" s="61"/>
      <c r="O80" s="61"/>
      <c r="P80" s="61"/>
      <c r="Q80" s="61"/>
      <c r="R80" s="61"/>
    </row>
    <row r="81" spans="1:18" x14ac:dyDescent="0.3">
      <c r="A81" s="36">
        <v>2006</v>
      </c>
      <c r="B81" s="57"/>
      <c r="C81" s="58"/>
      <c r="D81" s="4"/>
      <c r="E81" s="36">
        <v>2006</v>
      </c>
      <c r="F81" s="1">
        <v>515</v>
      </c>
      <c r="G81" s="2">
        <v>1.4330000000000001</v>
      </c>
      <c r="H81" s="3"/>
      <c r="I81" s="61"/>
      <c r="J81" s="61">
        <f t="shared" si="3"/>
        <v>1.4330097087378642</v>
      </c>
      <c r="K81" s="61" t="str">
        <f t="shared" si="4"/>
        <v>na</v>
      </c>
      <c r="L81" s="61" t="str">
        <f t="shared" ref="L81:L89" si="5">IF( $K$65 = 1, "na", C81 )</f>
        <v>na</v>
      </c>
      <c r="M81" s="61"/>
      <c r="N81" s="61"/>
      <c r="O81" s="61"/>
      <c r="P81" s="61"/>
      <c r="Q81" s="61"/>
      <c r="R81" s="61"/>
    </row>
    <row r="82" spans="1:18" x14ac:dyDescent="0.3">
      <c r="A82" s="36">
        <v>2005</v>
      </c>
      <c r="B82" s="57"/>
      <c r="C82" s="58"/>
      <c r="D82" s="4"/>
      <c r="E82" s="36">
        <v>2005</v>
      </c>
      <c r="F82" s="1">
        <v>493</v>
      </c>
      <c r="G82" s="2">
        <v>1.4970000000000001</v>
      </c>
      <c r="H82" s="3"/>
      <c r="I82" s="61"/>
      <c r="J82" s="61">
        <f t="shared" si="3"/>
        <v>1.4969574036511155</v>
      </c>
      <c r="K82" s="61" t="str">
        <f t="shared" si="4"/>
        <v>na</v>
      </c>
      <c r="L82" s="61" t="str">
        <f t="shared" si="5"/>
        <v>na</v>
      </c>
      <c r="M82" s="61"/>
      <c r="N82" s="61"/>
      <c r="O82" s="61"/>
      <c r="P82" s="61"/>
      <c r="Q82" s="61"/>
      <c r="R82" s="61"/>
    </row>
    <row r="83" spans="1:18" x14ac:dyDescent="0.3">
      <c r="A83" s="36">
        <v>2004</v>
      </c>
      <c r="B83" s="57"/>
      <c r="C83" s="58"/>
      <c r="D83" s="4"/>
      <c r="E83" s="36">
        <v>2004</v>
      </c>
      <c r="F83" s="1">
        <v>465</v>
      </c>
      <c r="G83" s="2">
        <v>1.587</v>
      </c>
      <c r="H83" s="3"/>
      <c r="I83" s="61"/>
      <c r="J83" s="61">
        <f t="shared" si="3"/>
        <v>1.5870967741935484</v>
      </c>
      <c r="K83" s="61" t="str">
        <f t="shared" si="4"/>
        <v>na</v>
      </c>
      <c r="L83" s="61" t="str">
        <f t="shared" si="5"/>
        <v>na</v>
      </c>
      <c r="M83" s="61"/>
      <c r="N83" s="61"/>
      <c r="O83" s="61"/>
      <c r="P83" s="61"/>
      <c r="Q83" s="61"/>
      <c r="R83" s="61"/>
    </row>
    <row r="84" spans="1:18" x14ac:dyDescent="0.3">
      <c r="A84" s="36">
        <v>2003</v>
      </c>
      <c r="B84" s="57"/>
      <c r="C84" s="58"/>
      <c r="D84" s="4"/>
      <c r="E84" s="36">
        <v>2003</v>
      </c>
      <c r="F84" s="1">
        <v>441</v>
      </c>
      <c r="G84" s="2">
        <v>1.6739999999999999</v>
      </c>
      <c r="H84" s="3"/>
      <c r="I84" s="61"/>
      <c r="J84" s="61">
        <f t="shared" si="3"/>
        <v>1.6734693877551021</v>
      </c>
      <c r="K84" s="61" t="str">
        <f t="shared" si="4"/>
        <v>na</v>
      </c>
      <c r="L84" s="61" t="str">
        <f t="shared" si="5"/>
        <v>na</v>
      </c>
      <c r="M84" s="61"/>
      <c r="N84" s="61"/>
      <c r="O84" s="61"/>
      <c r="P84" s="61"/>
      <c r="Q84" s="61"/>
      <c r="R84" s="61"/>
    </row>
    <row r="85" spans="1:18" x14ac:dyDescent="0.3">
      <c r="A85" s="36">
        <v>2002</v>
      </c>
      <c r="B85" s="57"/>
      <c r="C85" s="58"/>
      <c r="D85" s="4"/>
      <c r="E85" s="36">
        <v>2002</v>
      </c>
      <c r="F85" s="1">
        <v>438</v>
      </c>
      <c r="G85" s="2">
        <v>1.6850000000000001</v>
      </c>
      <c r="H85" s="3"/>
      <c r="I85" s="61"/>
      <c r="J85" s="61">
        <f t="shared" si="3"/>
        <v>1.6849315068493151</v>
      </c>
      <c r="K85" s="61" t="str">
        <f t="shared" si="4"/>
        <v>na</v>
      </c>
      <c r="L85" s="61" t="str">
        <f t="shared" si="5"/>
        <v>na</v>
      </c>
      <c r="M85" s="61"/>
      <c r="N85" s="61"/>
      <c r="O85" s="61"/>
      <c r="P85" s="61"/>
      <c r="Q85" s="61"/>
      <c r="R85" s="61"/>
    </row>
    <row r="86" spans="1:18" x14ac:dyDescent="0.3">
      <c r="A86" s="36">
        <v>2001</v>
      </c>
      <c r="B86" s="57"/>
      <c r="C86" s="58"/>
      <c r="D86" s="4"/>
      <c r="E86" s="36">
        <v>2001</v>
      </c>
      <c r="F86" s="1">
        <v>425</v>
      </c>
      <c r="G86" s="2">
        <v>1.7370000000000001</v>
      </c>
      <c r="H86" s="3"/>
      <c r="I86" s="61"/>
      <c r="J86" s="61">
        <f t="shared" si="3"/>
        <v>1.7364705882352942</v>
      </c>
      <c r="K86" s="61" t="str">
        <f t="shared" si="4"/>
        <v>na</v>
      </c>
      <c r="L86" s="61" t="str">
        <f t="shared" si="5"/>
        <v>na</v>
      </c>
      <c r="M86" s="61"/>
      <c r="N86" s="61"/>
      <c r="O86" s="61"/>
      <c r="P86" s="61"/>
      <c r="Q86" s="61"/>
      <c r="R86" s="61"/>
    </row>
    <row r="87" spans="1:18" x14ac:dyDescent="0.3">
      <c r="A87" s="36">
        <v>2000</v>
      </c>
      <c r="B87" s="57"/>
      <c r="C87" s="58"/>
      <c r="D87" s="4"/>
      <c r="E87" s="36">
        <v>2000</v>
      </c>
      <c r="F87" s="1">
        <v>415</v>
      </c>
      <c r="G87" s="2">
        <v>1.778</v>
      </c>
      <c r="H87" s="3"/>
      <c r="I87" s="61"/>
      <c r="J87" s="61">
        <f t="shared" si="3"/>
        <v>1.7783132530120482</v>
      </c>
      <c r="K87" s="61" t="str">
        <f t="shared" si="4"/>
        <v>na</v>
      </c>
      <c r="L87" s="61" t="str">
        <f t="shared" si="5"/>
        <v>na</v>
      </c>
      <c r="M87" s="61"/>
      <c r="N87" s="61"/>
      <c r="O87" s="61"/>
      <c r="P87" s="61"/>
      <c r="Q87" s="61"/>
      <c r="R87" s="61"/>
    </row>
    <row r="88" spans="1:18" x14ac:dyDescent="0.3">
      <c r="A88" s="36">
        <v>1999</v>
      </c>
      <c r="B88" s="57"/>
      <c r="C88" s="58"/>
      <c r="D88" s="4"/>
      <c r="E88" s="36">
        <v>1999</v>
      </c>
      <c r="F88" s="1">
        <v>389</v>
      </c>
      <c r="G88" s="2">
        <v>1.897</v>
      </c>
      <c r="H88" s="3"/>
      <c r="I88" s="61"/>
      <c r="J88" s="61">
        <f t="shared" si="3"/>
        <v>1.8971722365038561</v>
      </c>
      <c r="K88" s="61" t="str">
        <f t="shared" si="4"/>
        <v>na</v>
      </c>
      <c r="L88" s="61" t="str">
        <f t="shared" si="5"/>
        <v>na</v>
      </c>
      <c r="M88" s="61"/>
      <c r="N88" s="61"/>
      <c r="O88" s="61"/>
      <c r="P88" s="61"/>
      <c r="Q88" s="61"/>
      <c r="R88" s="61"/>
    </row>
    <row r="89" spans="1:18" ht="15" thickBot="1" x14ac:dyDescent="0.35">
      <c r="A89" s="37">
        <v>1998</v>
      </c>
      <c r="B89" s="59"/>
      <c r="C89" s="60"/>
      <c r="D89" s="4"/>
      <c r="E89" s="37">
        <v>1998</v>
      </c>
      <c r="F89" s="34">
        <v>383</v>
      </c>
      <c r="G89" s="35">
        <v>1.927</v>
      </c>
      <c r="H89" s="3"/>
      <c r="I89" s="61"/>
      <c r="J89" s="61">
        <f t="shared" si="3"/>
        <v>1.926892950391645</v>
      </c>
      <c r="K89" s="61" t="str">
        <f t="shared" si="4"/>
        <v>na</v>
      </c>
      <c r="L89" s="61" t="str">
        <f t="shared" si="5"/>
        <v>na</v>
      </c>
      <c r="M89" s="61"/>
      <c r="N89" s="61"/>
      <c r="O89" s="61"/>
      <c r="P89" s="61"/>
      <c r="Q89" s="61"/>
      <c r="R89" s="61"/>
    </row>
    <row r="90" spans="1:18" ht="15" thickBot="1" x14ac:dyDescent="0.35">
      <c r="A90" s="11"/>
      <c r="B90" s="4"/>
      <c r="C90" s="4"/>
      <c r="D90" s="4"/>
      <c r="E90" s="4"/>
      <c r="F90" s="4"/>
      <c r="G90" s="4"/>
      <c r="H90" s="3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ht="15" thickBot="1" x14ac:dyDescent="0.35">
      <c r="A91" s="91" t="s">
        <v>19</v>
      </c>
      <c r="B91" s="92"/>
      <c r="C91" s="28">
        <f>SUM( K70:K89)</f>
        <v>26129033.221776579</v>
      </c>
      <c r="D91" s="4"/>
      <c r="E91" s="4"/>
      <c r="F91" s="4"/>
      <c r="G91" s="4"/>
      <c r="H91" s="3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ht="15" thickBot="1" x14ac:dyDescent="0.35">
      <c r="A92" s="24"/>
      <c r="B92" s="25" t="str">
        <f ca="1">"Total " &amp; C69</f>
        <v>Total Annual  MWh</v>
      </c>
      <c r="C92" s="30">
        <f>SUM( L70:L89)</f>
        <v>29784000</v>
      </c>
      <c r="D92" s="4"/>
      <c r="E92" s="4"/>
      <c r="F92" s="4"/>
      <c r="G92" s="4"/>
      <c r="H92" s="3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ht="15" thickBot="1" x14ac:dyDescent="0.35">
      <c r="A93" s="91" t="s">
        <v>33</v>
      </c>
      <c r="B93" s="92"/>
      <c r="C93" s="29">
        <f>C91 / C92</f>
        <v>0.87728422044643362</v>
      </c>
      <c r="D93" s="4" t="str">
        <f ca="1">OFFSET( O65, N65-1, 0)</f>
        <v>/ MWh</v>
      </c>
      <c r="E93" s="4"/>
      <c r="F93" s="4"/>
      <c r="G93" s="4"/>
      <c r="H93" s="3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ht="15" thickBot="1" x14ac:dyDescent="0.35">
      <c r="A94" s="5"/>
      <c r="B94" s="6"/>
      <c r="C94" s="6"/>
      <c r="D94" s="6"/>
      <c r="E94" s="6"/>
      <c r="F94" s="6"/>
      <c r="G94" s="6"/>
      <c r="H94" s="7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x14ac:dyDescent="0.3"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ht="15" thickBot="1" x14ac:dyDescent="0.35"/>
    <row r="97" spans="1:6" ht="18.600000000000001" thickBot="1" x14ac:dyDescent="0.4">
      <c r="A97" s="75" t="s">
        <v>38</v>
      </c>
      <c r="B97" s="82"/>
      <c r="C97" s="82"/>
      <c r="D97" s="82"/>
      <c r="E97" s="82"/>
      <c r="F97" s="76"/>
    </row>
    <row r="98" spans="1:6" ht="27" customHeight="1" thickBot="1" x14ac:dyDescent="0.35">
      <c r="A98" s="79" t="s">
        <v>9</v>
      </c>
      <c r="B98" s="80"/>
      <c r="C98" s="80"/>
      <c r="D98" s="80"/>
      <c r="E98" s="80"/>
      <c r="F98" s="81"/>
    </row>
    <row r="99" spans="1:6" ht="15" thickBot="1" x14ac:dyDescent="0.35">
      <c r="A99" s="11"/>
      <c r="B99" s="4"/>
      <c r="C99" s="4"/>
      <c r="D99" s="4"/>
      <c r="E99" s="4"/>
      <c r="F99" s="3"/>
    </row>
    <row r="100" spans="1:6" ht="15" thickBot="1" x14ac:dyDescent="0.35">
      <c r="A100" s="13" t="s">
        <v>39</v>
      </c>
      <c r="B100" s="22">
        <f>C93</f>
        <v>0.87728422044643362</v>
      </c>
      <c r="C100" s="39" t="str">
        <f ca="1">D93</f>
        <v>/ MWh</v>
      </c>
      <c r="D100" s="4"/>
      <c r="E100" s="4"/>
      <c r="F100" s="3"/>
    </row>
    <row r="101" spans="1:6" ht="15" thickBot="1" x14ac:dyDescent="0.35">
      <c r="A101" s="5"/>
      <c r="B101" s="6"/>
      <c r="C101" s="6"/>
      <c r="D101" s="6"/>
      <c r="E101" s="6"/>
      <c r="F101" s="7"/>
    </row>
  </sheetData>
  <sheetProtection insertColumns="0" insertRows="0"/>
  <protectedRanges>
    <protectedRange sqref="B65:F65" name="Range1"/>
  </protectedRanges>
  <mergeCells count="19">
    <mergeCell ref="E68:G68"/>
    <mergeCell ref="A16:B16"/>
    <mergeCell ref="A14:A15"/>
    <mergeCell ref="A13:B13"/>
    <mergeCell ref="B14:B15"/>
    <mergeCell ref="A98:F98"/>
    <mergeCell ref="A97:F97"/>
    <mergeCell ref="A44:F44"/>
    <mergeCell ref="B45:F45"/>
    <mergeCell ref="E69:G69"/>
    <mergeCell ref="B46:D46"/>
    <mergeCell ref="B49:D49"/>
    <mergeCell ref="A91:B91"/>
    <mergeCell ref="B57:D57"/>
    <mergeCell ref="A93:B93"/>
    <mergeCell ref="B67:B68"/>
    <mergeCell ref="C67:C68"/>
    <mergeCell ref="B63:H63"/>
    <mergeCell ref="A62:H62"/>
  </mergeCells>
  <conditionalFormatting sqref="M8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H66">
      <formula1>#REF!</formula1>
    </dataValidation>
    <dataValidation type="textLength" operator="greaterThan" showInputMessage="1" showErrorMessage="1" sqref="B56:D58">
      <formula1>0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ListBox1">
          <controlPr defaultSize="0" autoLine="0" listFillRange="I45:I50" r:id="rId5">
            <anchor moveWithCells="1">
              <from>
                <xdr:col>1</xdr:col>
                <xdr:colOff>22860</xdr:colOff>
                <xdr:row>49</xdr:row>
                <xdr:rowOff>7620</xdr:rowOff>
              </from>
              <to>
                <xdr:col>5</xdr:col>
                <xdr:colOff>944880</xdr:colOff>
                <xdr:row>55</xdr:row>
                <xdr:rowOff>129540</xdr:rowOff>
              </to>
            </anchor>
          </controlPr>
        </control>
      </mc:Choice>
      <mc:Fallback>
        <control shapeId="1025" r:id="rId4" name="ListBox1"/>
      </mc:Fallback>
    </mc:AlternateContent>
    <mc:AlternateContent xmlns:mc="http://schemas.openxmlformats.org/markup-compatibility/2006">
      <mc:Choice Requires="x14">
        <control shapeId="1048" r:id="rId6" name="Drop Down 24">
          <controlPr locked="0" defaultSize="0" autoLine="0" autoPict="0">
            <anchor moveWithCells="1">
              <from>
                <xdr:col>1</xdr:col>
                <xdr:colOff>670560</xdr:colOff>
                <xdr:row>64</xdr:row>
                <xdr:rowOff>0</xdr:rowOff>
              </from>
              <to>
                <xdr:col>1</xdr:col>
                <xdr:colOff>1394460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7" name="Drop Down 25">
          <controlPr locked="0" defaultSize="0" autoLine="0" autoPict="0">
            <anchor moveWithCells="1">
              <from>
                <xdr:col>4</xdr:col>
                <xdr:colOff>220980</xdr:colOff>
                <xdr:row>64</xdr:row>
                <xdr:rowOff>0</xdr:rowOff>
              </from>
              <to>
                <xdr:col>5</xdr:col>
                <xdr:colOff>708660</xdr:colOff>
                <xdr:row>65</xdr:row>
                <xdr:rowOff>30480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1"/>
  <sheetViews>
    <sheetView tabSelected="1" workbookViewId="0">
      <selection activeCell="F15" sqref="F15"/>
    </sheetView>
  </sheetViews>
  <sheetFormatPr defaultRowHeight="14.4" x14ac:dyDescent="0.3"/>
  <cols>
    <col min="1" max="1" width="40.33203125" bestFit="1" customWidth="1"/>
    <col min="2" max="2" width="60.88671875" customWidth="1"/>
    <col min="3" max="3" width="15.5546875" customWidth="1"/>
    <col min="6" max="6" width="17" customWidth="1"/>
    <col min="7" max="7" width="11.109375" customWidth="1"/>
    <col min="8" max="8" width="9.109375" customWidth="1"/>
    <col min="9" max="9" width="47.6640625" hidden="1" customWidth="1"/>
    <col min="10" max="10" width="13.33203125" hidden="1" customWidth="1"/>
    <col min="11" max="12" width="9.109375" hidden="1" customWidth="1"/>
    <col min="13" max="13" width="12.88671875" hidden="1" customWidth="1"/>
    <col min="14" max="14" width="10.109375" hidden="1" customWidth="1"/>
    <col min="15" max="15" width="9.109375" hidden="1" customWidth="1"/>
    <col min="16" max="17" width="9.109375" customWidth="1"/>
  </cols>
  <sheetData>
    <row r="1" spans="1:7" ht="21" x14ac:dyDescent="0.35">
      <c r="A1" s="64" t="s">
        <v>52</v>
      </c>
    </row>
    <row r="2" spans="1:7" ht="15.75" thickBot="1" x14ac:dyDescent="0.3"/>
    <row r="3" spans="1:7" ht="15.75" thickBot="1" x14ac:dyDescent="0.3">
      <c r="A3" s="66" t="s">
        <v>47</v>
      </c>
      <c r="B3" s="65"/>
    </row>
    <row r="4" spans="1:7" ht="15.75" thickBot="1" x14ac:dyDescent="0.3"/>
    <row r="5" spans="1:7" ht="15.75" thickBot="1" x14ac:dyDescent="0.3">
      <c r="A5" s="66" t="s">
        <v>48</v>
      </c>
      <c r="B5" s="65"/>
    </row>
    <row r="6" spans="1:7" ht="15.75" thickBot="1" x14ac:dyDescent="0.3"/>
    <row r="7" spans="1:7" ht="15.75" thickBot="1" x14ac:dyDescent="0.3">
      <c r="A7" s="66" t="s">
        <v>49</v>
      </c>
      <c r="B7" s="65"/>
    </row>
    <row r="8" spans="1:7" ht="15.75" thickBot="1" x14ac:dyDescent="0.3">
      <c r="A8" s="67"/>
    </row>
    <row r="9" spans="1:7" ht="15.75" thickBot="1" x14ac:dyDescent="0.3">
      <c r="A9" s="66" t="s">
        <v>50</v>
      </c>
      <c r="B9" s="65"/>
    </row>
    <row r="10" spans="1:7" ht="15.75" thickBot="1" x14ac:dyDescent="0.3">
      <c r="A10" s="67"/>
    </row>
    <row r="11" spans="1:7" ht="15.75" thickBot="1" x14ac:dyDescent="0.3">
      <c r="A11" s="66" t="s">
        <v>51</v>
      </c>
      <c r="B11" s="65"/>
    </row>
    <row r="12" spans="1:7" ht="15.75" thickBot="1" x14ac:dyDescent="0.3"/>
    <row r="13" spans="1:7" ht="19.5" thickBot="1" x14ac:dyDescent="0.35">
      <c r="A13" s="75" t="s">
        <v>64</v>
      </c>
      <c r="B13" s="76"/>
      <c r="C13" s="41"/>
      <c r="D13" s="41"/>
      <c r="E13" s="41"/>
      <c r="F13" s="41"/>
      <c r="G13" s="42"/>
    </row>
    <row r="14" spans="1:7" ht="30" customHeight="1" x14ac:dyDescent="0.3">
      <c r="A14" s="109" t="s">
        <v>41</v>
      </c>
      <c r="B14" s="77" t="s">
        <v>66</v>
      </c>
      <c r="C14" s="43"/>
      <c r="D14" s="43"/>
      <c r="E14" s="43"/>
      <c r="F14" s="43"/>
      <c r="G14" s="42"/>
    </row>
    <row r="15" spans="1:7" ht="15" thickBot="1" x14ac:dyDescent="0.35">
      <c r="A15" s="110"/>
      <c r="B15" s="78"/>
      <c r="C15" s="44"/>
      <c r="D15" s="44"/>
      <c r="E15" s="44"/>
      <c r="F15" s="44"/>
      <c r="G15" s="42"/>
    </row>
    <row r="16" spans="1:7" ht="15.75" thickBot="1" x14ac:dyDescent="0.3">
      <c r="A16" s="107" t="s">
        <v>65</v>
      </c>
      <c r="B16" s="108"/>
      <c r="C16" s="40"/>
      <c r="D16" s="40"/>
      <c r="E16" s="40"/>
      <c r="F16" s="40"/>
      <c r="G16" s="42"/>
    </row>
    <row r="17" spans="1:7" ht="15" x14ac:dyDescent="0.25">
      <c r="A17" s="45" t="s">
        <v>5</v>
      </c>
      <c r="B17" s="46" t="s">
        <v>6</v>
      </c>
      <c r="C17" s="42"/>
      <c r="D17" s="42"/>
      <c r="E17" s="42"/>
      <c r="F17" s="42"/>
      <c r="G17" s="42"/>
    </row>
    <row r="18" spans="1:7" ht="15" x14ac:dyDescent="0.25">
      <c r="A18" s="54" t="s">
        <v>53</v>
      </c>
      <c r="B18" s="52">
        <v>560000</v>
      </c>
      <c r="C18" s="42"/>
      <c r="D18" s="42"/>
      <c r="E18" s="42"/>
      <c r="F18" s="42"/>
      <c r="G18" s="42"/>
    </row>
    <row r="19" spans="1:7" ht="15" x14ac:dyDescent="0.25">
      <c r="A19" s="54" t="s">
        <v>54</v>
      </c>
      <c r="B19" s="52">
        <v>700000</v>
      </c>
      <c r="C19" s="42"/>
      <c r="D19" s="42"/>
      <c r="E19" s="42"/>
      <c r="F19" s="42"/>
      <c r="G19" s="42"/>
    </row>
    <row r="20" spans="1:7" ht="15" x14ac:dyDescent="0.25">
      <c r="A20" s="54" t="s">
        <v>57</v>
      </c>
      <c r="B20" s="52">
        <v>125000</v>
      </c>
      <c r="C20" s="42"/>
      <c r="D20" s="42"/>
      <c r="E20" s="42"/>
      <c r="F20" s="42"/>
      <c r="G20" s="42"/>
    </row>
    <row r="21" spans="1:7" ht="15" x14ac:dyDescent="0.25">
      <c r="A21" s="54" t="s">
        <v>55</v>
      </c>
      <c r="B21" s="52">
        <v>350000</v>
      </c>
    </row>
    <row r="22" spans="1:7" ht="15" x14ac:dyDescent="0.25">
      <c r="A22" s="54" t="s">
        <v>56</v>
      </c>
      <c r="B22" s="52">
        <v>185000</v>
      </c>
    </row>
    <row r="23" spans="1:7" ht="15" x14ac:dyDescent="0.25">
      <c r="A23" s="54" t="s">
        <v>58</v>
      </c>
      <c r="B23" s="52">
        <v>80000</v>
      </c>
    </row>
    <row r="24" spans="1:7" ht="15" x14ac:dyDescent="0.25">
      <c r="A24" s="54"/>
      <c r="B24" s="52"/>
    </row>
    <row r="25" spans="1:7" x14ac:dyDescent="0.3">
      <c r="A25" s="54"/>
      <c r="B25" s="52"/>
    </row>
    <row r="26" spans="1:7" x14ac:dyDescent="0.3">
      <c r="A26" s="54"/>
      <c r="B26" s="52"/>
    </row>
    <row r="27" spans="1:7" x14ac:dyDescent="0.3">
      <c r="A27" s="54"/>
      <c r="B27" s="52"/>
    </row>
    <row r="28" spans="1:7" x14ac:dyDescent="0.3">
      <c r="A28" s="54"/>
      <c r="B28" s="52"/>
    </row>
    <row r="29" spans="1:7" x14ac:dyDescent="0.3">
      <c r="A29" s="54"/>
      <c r="B29" s="52"/>
    </row>
    <row r="30" spans="1:7" x14ac:dyDescent="0.3">
      <c r="A30" s="54"/>
      <c r="B30" s="52"/>
    </row>
    <row r="31" spans="1:7" x14ac:dyDescent="0.3">
      <c r="A31" s="54"/>
      <c r="B31" s="52"/>
    </row>
    <row r="32" spans="1:7" x14ac:dyDescent="0.3">
      <c r="A32" s="54"/>
      <c r="B32" s="52"/>
    </row>
    <row r="33" spans="1:18" x14ac:dyDescent="0.3">
      <c r="A33" s="54"/>
      <c r="B33" s="52"/>
    </row>
    <row r="34" spans="1:18" x14ac:dyDescent="0.3">
      <c r="A34" s="54"/>
      <c r="B34" s="52"/>
    </row>
    <row r="35" spans="1:18" x14ac:dyDescent="0.3">
      <c r="A35" s="54"/>
      <c r="B35" s="52"/>
    </row>
    <row r="36" spans="1:18" x14ac:dyDescent="0.3">
      <c r="A36" s="54"/>
      <c r="B36" s="52"/>
    </row>
    <row r="37" spans="1:18" x14ac:dyDescent="0.3">
      <c r="A37" s="54"/>
      <c r="B37" s="52"/>
    </row>
    <row r="38" spans="1:18" x14ac:dyDescent="0.3">
      <c r="A38" s="54"/>
      <c r="B38" s="52"/>
    </row>
    <row r="39" spans="1:18" ht="15.6" x14ac:dyDescent="0.3">
      <c r="A39" s="54"/>
      <c r="B39" s="52"/>
      <c r="C39" s="4"/>
      <c r="D39" s="20"/>
      <c r="E39" s="20"/>
      <c r="F39" s="4"/>
      <c r="G39" s="4"/>
    </row>
    <row r="40" spans="1:18" x14ac:dyDescent="0.3">
      <c r="A40" s="54"/>
      <c r="B40" s="52"/>
      <c r="C40" s="4"/>
      <c r="D40" s="4"/>
      <c r="E40" s="4"/>
      <c r="F40" s="4"/>
      <c r="G40" s="4"/>
    </row>
    <row r="41" spans="1:18" ht="15" thickBot="1" x14ac:dyDescent="0.35">
      <c r="A41" s="55"/>
      <c r="B41" s="53"/>
      <c r="C41" s="4"/>
      <c r="D41" s="4"/>
      <c r="E41" s="4"/>
      <c r="F41" s="4"/>
      <c r="G41" s="4"/>
    </row>
    <row r="42" spans="1:18" ht="15" thickBot="1" x14ac:dyDescent="0.35">
      <c r="A42" s="47" t="s">
        <v>7</v>
      </c>
      <c r="B42" s="51">
        <f>SUM(B18:B41)</f>
        <v>2000000</v>
      </c>
      <c r="C42" s="40"/>
      <c r="D42" s="40"/>
      <c r="E42" s="40"/>
      <c r="F42" s="4"/>
      <c r="G42" s="4"/>
    </row>
    <row r="43" spans="1:18" ht="15" thickBot="1" x14ac:dyDescent="0.35">
      <c r="A43" s="11"/>
      <c r="B43" s="4"/>
      <c r="C43" s="4"/>
      <c r="D43" s="4"/>
      <c r="E43" s="4"/>
      <c r="F43" s="4"/>
      <c r="G43" s="4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1:18" s="4" customFormat="1" ht="18.600000000000001" thickBot="1" x14ac:dyDescent="0.4">
      <c r="A44" s="75" t="s">
        <v>44</v>
      </c>
      <c r="B44" s="82"/>
      <c r="C44" s="82"/>
      <c r="D44" s="82"/>
      <c r="E44" s="82"/>
      <c r="F44" s="76"/>
      <c r="G44"/>
      <c r="H44"/>
      <c r="I44" s="62"/>
      <c r="J44" s="62"/>
      <c r="K44" s="61"/>
      <c r="L44" s="61"/>
      <c r="M44" s="61"/>
      <c r="N44" s="61"/>
      <c r="O44" s="61"/>
      <c r="P44" s="61"/>
      <c r="Q44" s="61"/>
      <c r="R44" s="61"/>
    </row>
    <row r="45" spans="1:18" s="4" customFormat="1" ht="15" thickBot="1" x14ac:dyDescent="0.35">
      <c r="A45" s="14" t="s">
        <v>8</v>
      </c>
      <c r="B45" s="83" t="s">
        <v>37</v>
      </c>
      <c r="C45" s="84"/>
      <c r="D45" s="84"/>
      <c r="E45" s="84"/>
      <c r="F45" s="85"/>
      <c r="G45"/>
      <c r="H45"/>
      <c r="I45" s="62" t="s">
        <v>11</v>
      </c>
      <c r="J45" s="61">
        <v>0</v>
      </c>
      <c r="K45" s="61"/>
      <c r="L45" s="61"/>
      <c r="M45" s="61"/>
      <c r="N45" s="61"/>
      <c r="O45" s="61"/>
      <c r="P45" s="61"/>
      <c r="Q45" s="61"/>
      <c r="R45" s="61"/>
    </row>
    <row r="46" spans="1:18" s="4" customFormat="1" ht="15" thickBot="1" x14ac:dyDescent="0.35">
      <c r="A46" s="11"/>
      <c r="B46" s="89"/>
      <c r="C46" s="89"/>
      <c r="D46" s="89"/>
      <c r="F46" s="3"/>
      <c r="G46"/>
      <c r="H46"/>
      <c r="I46" s="62" t="s">
        <v>12</v>
      </c>
      <c r="J46" s="61"/>
      <c r="K46" s="61"/>
      <c r="L46" s="61"/>
      <c r="M46" s="61"/>
      <c r="N46" s="61"/>
      <c r="O46" s="61"/>
      <c r="P46" s="61"/>
      <c r="Q46" s="61"/>
      <c r="R46" s="61"/>
    </row>
    <row r="47" spans="1:18" s="4" customFormat="1" ht="15" thickBot="1" x14ac:dyDescent="0.35">
      <c r="A47" s="48" t="s">
        <v>35</v>
      </c>
      <c r="B47" s="56"/>
      <c r="C47" s="68"/>
      <c r="D47" s="68"/>
      <c r="F47" s="3"/>
      <c r="G47"/>
      <c r="H47"/>
      <c r="I47" s="62" t="s">
        <v>13</v>
      </c>
      <c r="J47" s="61"/>
      <c r="K47" s="61"/>
      <c r="L47" s="61"/>
      <c r="M47" s="61"/>
      <c r="N47" s="61"/>
      <c r="O47" s="61"/>
      <c r="P47" s="61"/>
      <c r="Q47" s="61"/>
      <c r="R47" s="61"/>
    </row>
    <row r="48" spans="1:18" s="4" customFormat="1" ht="15" thickBot="1" x14ac:dyDescent="0.35">
      <c r="A48" s="48" t="s">
        <v>36</v>
      </c>
      <c r="B48" s="56"/>
      <c r="C48" s="68"/>
      <c r="D48" s="68"/>
      <c r="F48" s="3"/>
      <c r="G48"/>
      <c r="H48"/>
      <c r="I48" s="62" t="s">
        <v>14</v>
      </c>
      <c r="J48" s="61"/>
      <c r="K48" s="61"/>
      <c r="L48" s="61"/>
      <c r="M48" s="61"/>
      <c r="N48" s="61"/>
      <c r="O48" s="61"/>
      <c r="P48" s="61"/>
      <c r="Q48" s="61"/>
      <c r="R48" s="61"/>
    </row>
    <row r="49" spans="1:18" s="4" customFormat="1" x14ac:dyDescent="0.3">
      <c r="A49" s="49"/>
      <c r="B49" s="90"/>
      <c r="C49" s="90"/>
      <c r="D49" s="90"/>
      <c r="E49" s="68"/>
      <c r="F49" s="3"/>
      <c r="G49"/>
      <c r="H49"/>
      <c r="I49" s="62" t="s">
        <v>15</v>
      </c>
      <c r="J49" s="61"/>
      <c r="K49" s="61"/>
      <c r="L49" s="61"/>
      <c r="M49" s="61"/>
      <c r="N49" s="61"/>
      <c r="O49" s="61"/>
      <c r="P49" s="61"/>
      <c r="Q49" s="61"/>
      <c r="R49" s="61"/>
    </row>
    <row r="50" spans="1:18" s="4" customFormat="1" x14ac:dyDescent="0.3">
      <c r="A50" s="17" t="s">
        <v>17</v>
      </c>
      <c r="E50" s="15"/>
      <c r="F50" s="16"/>
      <c r="G50"/>
      <c r="H50"/>
      <c r="I50" s="62" t="s">
        <v>16</v>
      </c>
      <c r="J50" s="61"/>
      <c r="K50" s="61"/>
      <c r="L50" s="61"/>
      <c r="M50" s="61"/>
      <c r="N50" s="61"/>
      <c r="O50" s="61"/>
      <c r="P50" s="61"/>
      <c r="Q50" s="61"/>
      <c r="R50" s="61"/>
    </row>
    <row r="51" spans="1:18" s="4" customFormat="1" x14ac:dyDescent="0.3">
      <c r="A51" s="11"/>
      <c r="F51" s="3"/>
      <c r="G51"/>
      <c r="H51"/>
      <c r="I51" s="62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4" customFormat="1" x14ac:dyDescent="0.3">
      <c r="A52" s="11"/>
      <c r="F52" s="3"/>
      <c r="G52"/>
      <c r="H52"/>
      <c r="I52" s="62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4" customFormat="1" x14ac:dyDescent="0.3">
      <c r="A53" s="11"/>
      <c r="F53" s="3"/>
      <c r="G53"/>
      <c r="H53"/>
      <c r="I53" s="62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4" customFormat="1" x14ac:dyDescent="0.3">
      <c r="A54" s="11"/>
      <c r="F54" s="3"/>
      <c r="G54"/>
      <c r="H54"/>
      <c r="I54" s="62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4" customFormat="1" x14ac:dyDescent="0.3">
      <c r="A55" s="11"/>
      <c r="F55" s="3"/>
      <c r="H55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4" customFormat="1" x14ac:dyDescent="0.3">
      <c r="A56" s="17"/>
      <c r="B56" s="21"/>
      <c r="C56" s="21"/>
      <c r="D56" s="21"/>
      <c r="F56" s="3"/>
      <c r="G56"/>
      <c r="H56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4" customFormat="1" ht="15" thickBot="1" x14ac:dyDescent="0.35">
      <c r="A57" s="17" t="s">
        <v>18</v>
      </c>
      <c r="B57" s="93"/>
      <c r="C57" s="93"/>
      <c r="D57" s="93"/>
      <c r="F57" s="3"/>
      <c r="G57"/>
      <c r="H57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4" customFormat="1" x14ac:dyDescent="0.3">
      <c r="A58" s="17"/>
      <c r="B58" s="21"/>
      <c r="C58" s="21"/>
      <c r="D58" s="21"/>
      <c r="F58" s="3"/>
      <c r="G58"/>
      <c r="H58"/>
      <c r="I58" s="62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4" customFormat="1" ht="15" thickBot="1" x14ac:dyDescent="0.35">
      <c r="A59" s="5"/>
      <c r="B59" s="6"/>
      <c r="C59" s="6"/>
      <c r="D59" s="6"/>
      <c r="E59" s="6"/>
      <c r="F59" s="7"/>
      <c r="G59"/>
      <c r="H59"/>
      <c r="I59" s="62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4" customFormat="1" x14ac:dyDescent="0.3"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ht="15" thickBot="1" x14ac:dyDescent="0.35">
      <c r="A61" s="11"/>
      <c r="B61" s="4"/>
      <c r="C61" s="4"/>
      <c r="D61" s="4"/>
      <c r="E61" s="4"/>
      <c r="F61" s="4"/>
      <c r="G61" s="4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8.600000000000001" thickBot="1" x14ac:dyDescent="0.4">
      <c r="A62" s="101" t="s">
        <v>45</v>
      </c>
      <c r="B62" s="102"/>
      <c r="C62" s="102"/>
      <c r="D62" s="102"/>
      <c r="E62" s="102"/>
      <c r="F62" s="102"/>
      <c r="G62" s="102"/>
      <c r="H62" s="103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ht="32.25" customHeight="1" thickBot="1" x14ac:dyDescent="0.35">
      <c r="A63" s="14" t="s">
        <v>8</v>
      </c>
      <c r="B63" s="98" t="s">
        <v>40</v>
      </c>
      <c r="C63" s="99"/>
      <c r="D63" s="99"/>
      <c r="E63" s="99"/>
      <c r="F63" s="99"/>
      <c r="G63" s="99"/>
      <c r="H63" s="100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ht="15.6" x14ac:dyDescent="0.3">
      <c r="A64" s="19"/>
      <c r="B64" s="20"/>
      <c r="C64" s="8"/>
      <c r="D64" s="8"/>
      <c r="E64" s="8"/>
      <c r="F64" s="8"/>
      <c r="G64" s="4"/>
      <c r="H64" s="3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ht="15.6" x14ac:dyDescent="0.3">
      <c r="A65" s="26" t="s">
        <v>10</v>
      </c>
      <c r="B65" s="20"/>
      <c r="C65" s="4"/>
      <c r="D65" s="27" t="s">
        <v>30</v>
      </c>
      <c r="E65" s="8"/>
      <c r="F65" s="8"/>
      <c r="G65" s="4"/>
      <c r="H65" s="3"/>
      <c r="I65" s="61">
        <v>10</v>
      </c>
      <c r="J65" s="61"/>
      <c r="K65" s="61">
        <v>1</v>
      </c>
      <c r="L65" s="61"/>
      <c r="M65" s="61" t="s">
        <v>21</v>
      </c>
      <c r="N65" s="61">
        <v>1</v>
      </c>
      <c r="O65" s="63" t="s">
        <v>26</v>
      </c>
      <c r="P65" s="61"/>
      <c r="Q65" s="61"/>
      <c r="R65" s="61"/>
    </row>
    <row r="66" spans="1:18" ht="16.2" thickBot="1" x14ac:dyDescent="0.35">
      <c r="A66" s="9"/>
      <c r="B66" s="10"/>
      <c r="C66" s="4"/>
      <c r="D66" s="8"/>
      <c r="E66" s="8"/>
      <c r="F66" s="8"/>
      <c r="G66" s="4"/>
      <c r="H66" s="12"/>
      <c r="I66" s="61">
        <v>20</v>
      </c>
      <c r="J66" s="61"/>
      <c r="K66" s="61"/>
      <c r="L66" s="61"/>
      <c r="M66" s="61" t="s">
        <v>22</v>
      </c>
      <c r="N66" s="61"/>
      <c r="O66" s="63" t="s">
        <v>25</v>
      </c>
      <c r="P66" s="61"/>
      <c r="Q66" s="61"/>
      <c r="R66" s="61"/>
    </row>
    <row r="67" spans="1:18" ht="15" thickBot="1" x14ac:dyDescent="0.35">
      <c r="A67" s="31"/>
      <c r="B67" s="94" t="s">
        <v>32</v>
      </c>
      <c r="C67" s="96" t="s">
        <v>31</v>
      </c>
      <c r="D67" s="4"/>
      <c r="E67" s="4"/>
      <c r="F67" s="4"/>
      <c r="G67" s="4"/>
      <c r="H67" s="3"/>
      <c r="I67" s="61"/>
      <c r="J67" s="61"/>
      <c r="K67" s="61"/>
      <c r="L67" s="61"/>
      <c r="M67" s="61" t="s">
        <v>23</v>
      </c>
      <c r="N67" s="61"/>
      <c r="O67" s="63" t="s">
        <v>24</v>
      </c>
      <c r="P67" s="61"/>
      <c r="Q67" s="61"/>
      <c r="R67" s="61"/>
    </row>
    <row r="68" spans="1:18" x14ac:dyDescent="0.3">
      <c r="A68" s="11"/>
      <c r="B68" s="95"/>
      <c r="C68" s="97"/>
      <c r="D68" s="4"/>
      <c r="E68" s="104" t="s">
        <v>3</v>
      </c>
      <c r="F68" s="105"/>
      <c r="G68" s="106"/>
      <c r="H68" s="3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x14ac:dyDescent="0.3">
      <c r="A69" s="50" t="s">
        <v>0</v>
      </c>
      <c r="B69" s="32" t="s">
        <v>29</v>
      </c>
      <c r="C69" s="33" t="str">
        <f ca="1">OFFSET( M65, N65-1, 0 )</f>
        <v>Annual  MWh</v>
      </c>
      <c r="D69" s="4"/>
      <c r="E69" s="86" t="s">
        <v>1</v>
      </c>
      <c r="F69" s="87"/>
      <c r="G69" s="88"/>
      <c r="H69" s="3"/>
      <c r="I69" s="61"/>
      <c r="J69" s="61" t="s">
        <v>28</v>
      </c>
      <c r="K69" s="61" t="s">
        <v>27</v>
      </c>
      <c r="L69" s="61" t="s">
        <v>20</v>
      </c>
      <c r="M69" s="61"/>
      <c r="N69" s="61"/>
      <c r="O69" s="61"/>
      <c r="P69" s="61"/>
      <c r="Q69" s="61"/>
      <c r="R69" s="61"/>
    </row>
    <row r="70" spans="1:18" x14ac:dyDescent="0.3">
      <c r="A70" s="38">
        <v>2016</v>
      </c>
      <c r="B70" s="57">
        <v>2000000</v>
      </c>
      <c r="C70" s="58">
        <f>500*24*365*0.6</f>
        <v>2628000</v>
      </c>
      <c r="D70" s="4"/>
      <c r="E70" s="36">
        <v>2016</v>
      </c>
      <c r="F70" s="69">
        <v>725.34</v>
      </c>
      <c r="G70" s="71">
        <v>1</v>
      </c>
      <c r="H70" s="3"/>
      <c r="I70" s="61"/>
      <c r="J70" s="61">
        <f>F$70/F70</f>
        <v>1</v>
      </c>
      <c r="K70" s="61">
        <f t="shared" ref="K70:K79" si="0">B70 * J70</f>
        <v>2000000</v>
      </c>
      <c r="L70" s="61">
        <f>C70</f>
        <v>2628000</v>
      </c>
      <c r="M70" s="61"/>
      <c r="N70" s="61"/>
      <c r="O70" s="61"/>
      <c r="P70" s="61"/>
      <c r="Q70" s="61"/>
      <c r="R70" s="61"/>
    </row>
    <row r="71" spans="1:18" x14ac:dyDescent="0.3">
      <c r="A71" s="36">
        <v>2015</v>
      </c>
      <c r="B71" s="57">
        <v>2300000</v>
      </c>
      <c r="C71" s="58">
        <f t="shared" ref="C71:C75" si="1">500*24*365*0.6</f>
        <v>2628000</v>
      </c>
      <c r="D71" s="4"/>
      <c r="E71" s="36">
        <v>2015</v>
      </c>
      <c r="F71" s="69">
        <v>700</v>
      </c>
      <c r="G71" s="72">
        <v>1.0362</v>
      </c>
      <c r="H71" s="3"/>
      <c r="I71" s="61"/>
      <c r="J71" s="61">
        <f>F$70/F71</f>
        <v>1.0362</v>
      </c>
      <c r="K71" s="61">
        <f t="shared" si="0"/>
        <v>2383260</v>
      </c>
      <c r="L71" s="61">
        <f t="shared" ref="L71:L79" si="2">C71</f>
        <v>2628000</v>
      </c>
      <c r="M71" s="61"/>
      <c r="N71" s="61"/>
      <c r="O71" s="61"/>
      <c r="P71" s="61"/>
      <c r="Q71" s="61"/>
      <c r="R71" s="61"/>
    </row>
    <row r="72" spans="1:18" x14ac:dyDescent="0.3">
      <c r="A72" s="36">
        <v>2014</v>
      </c>
      <c r="B72" s="57">
        <v>2200000</v>
      </c>
      <c r="C72" s="58">
        <f>500*24*365*0.5</f>
        <v>2190000</v>
      </c>
      <c r="D72" s="4"/>
      <c r="E72" s="36">
        <v>2014</v>
      </c>
      <c r="F72" s="69">
        <v>672</v>
      </c>
      <c r="G72" s="72">
        <v>1.079375</v>
      </c>
      <c r="H72" s="3"/>
      <c r="I72" s="61"/>
      <c r="J72" s="61">
        <f t="shared" ref="J72:J88" si="3">F$70/F72</f>
        <v>1.079375</v>
      </c>
      <c r="K72" s="61">
        <f t="shared" si="0"/>
        <v>2374625</v>
      </c>
      <c r="L72" s="61">
        <f t="shared" si="2"/>
        <v>2190000</v>
      </c>
      <c r="M72" s="61"/>
      <c r="N72" s="61"/>
      <c r="O72" s="61"/>
      <c r="P72" s="61"/>
      <c r="Q72" s="61"/>
      <c r="R72" s="61"/>
    </row>
    <row r="73" spans="1:18" x14ac:dyDescent="0.3">
      <c r="A73" s="36">
        <v>2013</v>
      </c>
      <c r="B73" s="57">
        <v>1850000</v>
      </c>
      <c r="C73" s="58">
        <f>500*24*365*0.5</f>
        <v>2190000</v>
      </c>
      <c r="D73" s="4"/>
      <c r="E73" s="36">
        <v>2013</v>
      </c>
      <c r="F73" s="69">
        <v>653</v>
      </c>
      <c r="G73" s="72">
        <v>1.1107810107197551</v>
      </c>
      <c r="H73" s="3"/>
      <c r="I73" s="61"/>
      <c r="J73" s="61">
        <f t="shared" si="3"/>
        <v>1.1107810107197551</v>
      </c>
      <c r="K73" s="61">
        <f t="shared" si="0"/>
        <v>2054944.8698315469</v>
      </c>
      <c r="L73" s="61">
        <f t="shared" si="2"/>
        <v>2190000</v>
      </c>
      <c r="M73" s="61"/>
      <c r="N73" s="61"/>
      <c r="O73" s="61"/>
      <c r="P73" s="61"/>
      <c r="Q73" s="61"/>
      <c r="R73" s="61"/>
    </row>
    <row r="74" spans="1:18" x14ac:dyDescent="0.3">
      <c r="A74" s="36">
        <v>2012</v>
      </c>
      <c r="B74" s="57">
        <v>5000000</v>
      </c>
      <c r="C74" s="58">
        <f t="shared" si="1"/>
        <v>2628000</v>
      </c>
      <c r="D74" s="4"/>
      <c r="E74" s="36">
        <v>2012</v>
      </c>
      <c r="F74" s="69">
        <v>645</v>
      </c>
      <c r="G74" s="72">
        <v>1.1245581395348838</v>
      </c>
      <c r="H74" s="3"/>
      <c r="I74" s="61"/>
      <c r="J74" s="61">
        <f t="shared" si="3"/>
        <v>1.1245581395348838</v>
      </c>
      <c r="K74" s="61">
        <f t="shared" si="0"/>
        <v>5622790.6976744188</v>
      </c>
      <c r="L74" s="61">
        <f t="shared" si="2"/>
        <v>2628000</v>
      </c>
      <c r="M74" s="61"/>
      <c r="N74" s="61"/>
      <c r="O74" s="61"/>
      <c r="P74" s="61"/>
      <c r="Q74" s="61"/>
      <c r="R74" s="61"/>
    </row>
    <row r="75" spans="1:18" x14ac:dyDescent="0.3">
      <c r="A75" s="36">
        <v>2011</v>
      </c>
      <c r="B75" s="57">
        <v>1900000</v>
      </c>
      <c r="C75" s="58">
        <f t="shared" si="1"/>
        <v>2628000</v>
      </c>
      <c r="D75" s="4"/>
      <c r="E75" s="36">
        <v>2011</v>
      </c>
      <c r="F75" s="69">
        <v>631</v>
      </c>
      <c r="G75" s="72">
        <v>1.1495087163232964</v>
      </c>
      <c r="H75" s="3"/>
      <c r="I75" s="61"/>
      <c r="J75" s="61">
        <f t="shared" si="3"/>
        <v>1.1495087163232964</v>
      </c>
      <c r="K75" s="61">
        <f t="shared" si="0"/>
        <v>2184066.5610142634</v>
      </c>
      <c r="L75" s="61">
        <f t="shared" si="2"/>
        <v>2628000</v>
      </c>
      <c r="M75" s="61"/>
      <c r="N75" s="61"/>
      <c r="O75" s="61"/>
      <c r="P75" s="61"/>
      <c r="Q75" s="61"/>
      <c r="R75" s="61"/>
    </row>
    <row r="76" spans="1:18" x14ac:dyDescent="0.3">
      <c r="A76" s="36">
        <v>2010</v>
      </c>
      <c r="B76" s="57">
        <v>1800000</v>
      </c>
      <c r="C76" s="58">
        <f>500*24*365*0.8</f>
        <v>3504000</v>
      </c>
      <c r="D76" s="4"/>
      <c r="E76" s="36">
        <v>2010</v>
      </c>
      <c r="F76" s="69">
        <v>604</v>
      </c>
      <c r="G76" s="72">
        <v>1.2008940397350993</v>
      </c>
      <c r="H76" s="3"/>
      <c r="I76" s="61"/>
      <c r="J76" s="61">
        <f t="shared" si="3"/>
        <v>1.2008940397350993</v>
      </c>
      <c r="K76" s="61">
        <f t="shared" si="0"/>
        <v>2161609.271523179</v>
      </c>
      <c r="L76" s="61">
        <f t="shared" si="2"/>
        <v>3504000</v>
      </c>
      <c r="M76" s="61"/>
      <c r="N76" s="61"/>
      <c r="O76" s="61"/>
      <c r="P76" s="61"/>
      <c r="Q76" s="61"/>
      <c r="R76" s="61"/>
    </row>
    <row r="77" spans="1:18" x14ac:dyDescent="0.3">
      <c r="A77" s="36">
        <v>2009</v>
      </c>
      <c r="B77" s="57">
        <v>2200000</v>
      </c>
      <c r="C77" s="58">
        <f>500*24*365*0.8</f>
        <v>3504000</v>
      </c>
      <c r="D77" s="4"/>
      <c r="E77" s="36">
        <v>2009</v>
      </c>
      <c r="F77" s="69">
        <v>578</v>
      </c>
      <c r="G77" s="72">
        <v>1.2549134948096887</v>
      </c>
      <c r="H77" s="3"/>
      <c r="I77" s="61"/>
      <c r="J77" s="61">
        <f t="shared" si="3"/>
        <v>1.2549134948096887</v>
      </c>
      <c r="K77" s="61">
        <f t="shared" si="0"/>
        <v>2760809.6885813153</v>
      </c>
      <c r="L77" s="61">
        <f t="shared" si="2"/>
        <v>3504000</v>
      </c>
      <c r="M77" s="61"/>
      <c r="N77" s="61"/>
      <c r="O77" s="61"/>
      <c r="P77" s="61"/>
      <c r="Q77" s="61"/>
      <c r="R77" s="61"/>
    </row>
    <row r="78" spans="1:18" x14ac:dyDescent="0.3">
      <c r="A78" s="36">
        <v>2008</v>
      </c>
      <c r="B78" s="57">
        <v>2000000</v>
      </c>
      <c r="C78" s="58">
        <f>500*24*365*0.9</f>
        <v>3942000</v>
      </c>
      <c r="D78" s="4"/>
      <c r="E78" s="36">
        <v>2008</v>
      </c>
      <c r="F78" s="69">
        <v>596</v>
      </c>
      <c r="G78" s="72">
        <v>1.2170134228187921</v>
      </c>
      <c r="H78" s="3"/>
      <c r="I78" s="61"/>
      <c r="J78" s="61">
        <f t="shared" si="3"/>
        <v>1.2170134228187921</v>
      </c>
      <c r="K78" s="61">
        <f t="shared" si="0"/>
        <v>2434026.8456375841</v>
      </c>
      <c r="L78" s="61">
        <f t="shared" si="2"/>
        <v>3942000</v>
      </c>
      <c r="M78" s="61"/>
      <c r="N78" s="61"/>
      <c r="O78" s="61"/>
      <c r="P78" s="61"/>
      <c r="Q78" s="61"/>
      <c r="R78" s="61"/>
    </row>
    <row r="79" spans="1:18" x14ac:dyDescent="0.3">
      <c r="A79" s="36">
        <v>2007</v>
      </c>
      <c r="B79" s="57">
        <v>1800000</v>
      </c>
      <c r="C79" s="58">
        <f>500*24*365*0.9</f>
        <v>3942000</v>
      </c>
      <c r="D79" s="4"/>
      <c r="E79" s="36">
        <v>2007</v>
      </c>
      <c r="F79" s="69">
        <v>546</v>
      </c>
      <c r="G79" s="72">
        <v>1.3284615384615386</v>
      </c>
      <c r="H79" s="3"/>
      <c r="I79" s="61"/>
      <c r="J79" s="61">
        <f t="shared" si="3"/>
        <v>1.3284615384615386</v>
      </c>
      <c r="K79" s="61">
        <f t="shared" si="0"/>
        <v>2391230.7692307695</v>
      </c>
      <c r="L79" s="61">
        <f t="shared" si="2"/>
        <v>3942000</v>
      </c>
      <c r="M79" s="61"/>
      <c r="N79" s="61"/>
      <c r="O79" s="61"/>
      <c r="P79" s="61"/>
      <c r="Q79" s="61"/>
      <c r="R79" s="61"/>
    </row>
    <row r="80" spans="1:18" x14ac:dyDescent="0.3">
      <c r="A80" s="36">
        <v>2006</v>
      </c>
      <c r="B80" s="57">
        <v>1500000</v>
      </c>
      <c r="C80" s="58">
        <f>500*24*365*0.9</f>
        <v>3942000</v>
      </c>
      <c r="D80" s="4"/>
      <c r="E80" s="36">
        <v>2006</v>
      </c>
      <c r="F80" s="69">
        <v>515</v>
      </c>
      <c r="G80" s="72">
        <v>1.4084271844660194</v>
      </c>
      <c r="H80" s="3"/>
      <c r="I80" s="61"/>
      <c r="J80" s="61">
        <f t="shared" si="3"/>
        <v>1.4084271844660194</v>
      </c>
      <c r="K80" s="61" t="str">
        <f t="shared" ref="K80:K89" si="4">IF( $K$65 = 1, "na", B80 * J80 )</f>
        <v>na</v>
      </c>
      <c r="L80" s="61" t="str">
        <f>IF( $K$65 = 1, "na", C80 )</f>
        <v>na</v>
      </c>
      <c r="M80" s="61"/>
      <c r="N80" s="61"/>
      <c r="O80" s="61"/>
      <c r="P80" s="61"/>
      <c r="Q80" s="61"/>
      <c r="R80" s="61"/>
    </row>
    <row r="81" spans="1:18" x14ac:dyDescent="0.3">
      <c r="A81" s="36">
        <v>2005</v>
      </c>
      <c r="B81" s="57"/>
      <c r="C81" s="58"/>
      <c r="D81" s="4"/>
      <c r="E81" s="36">
        <v>2005</v>
      </c>
      <c r="F81" s="69">
        <v>493</v>
      </c>
      <c r="G81" s="72">
        <v>1.4712778904665316</v>
      </c>
      <c r="H81" s="3"/>
      <c r="I81" s="61"/>
      <c r="J81" s="61">
        <f t="shared" si="3"/>
        <v>1.4712778904665316</v>
      </c>
      <c r="K81" s="61" t="str">
        <f t="shared" si="4"/>
        <v>na</v>
      </c>
      <c r="L81" s="61" t="str">
        <f t="shared" ref="L81:L89" si="5">IF( $K$65 = 1, "na", C81 )</f>
        <v>na</v>
      </c>
      <c r="M81" s="61"/>
      <c r="N81" s="61"/>
      <c r="O81" s="61"/>
      <c r="P81" s="61"/>
      <c r="Q81" s="61"/>
      <c r="R81" s="61"/>
    </row>
    <row r="82" spans="1:18" x14ac:dyDescent="0.3">
      <c r="A82" s="36">
        <v>2004</v>
      </c>
      <c r="B82" s="57"/>
      <c r="C82" s="58"/>
      <c r="D82" s="4"/>
      <c r="E82" s="36">
        <v>2004</v>
      </c>
      <c r="F82" s="69">
        <v>465</v>
      </c>
      <c r="G82" s="72">
        <v>1.5598709677419356</v>
      </c>
      <c r="H82" s="3"/>
      <c r="I82" s="61"/>
      <c r="J82" s="61">
        <f t="shared" si="3"/>
        <v>1.5598709677419356</v>
      </c>
      <c r="K82" s="61" t="str">
        <f t="shared" si="4"/>
        <v>na</v>
      </c>
      <c r="L82" s="61" t="str">
        <f t="shared" si="5"/>
        <v>na</v>
      </c>
      <c r="M82" s="61"/>
      <c r="N82" s="61"/>
      <c r="O82" s="61"/>
      <c r="P82" s="61"/>
      <c r="Q82" s="61"/>
      <c r="R82" s="61"/>
    </row>
    <row r="83" spans="1:18" x14ac:dyDescent="0.3">
      <c r="A83" s="36">
        <v>2003</v>
      </c>
      <c r="B83" s="57"/>
      <c r="C83" s="58"/>
      <c r="D83" s="4"/>
      <c r="E83" s="36">
        <v>2003</v>
      </c>
      <c r="F83" s="69">
        <v>441</v>
      </c>
      <c r="G83" s="72">
        <v>1.6447619047619049</v>
      </c>
      <c r="H83" s="3"/>
      <c r="I83" s="61"/>
      <c r="J83" s="61">
        <f t="shared" si="3"/>
        <v>1.6447619047619049</v>
      </c>
      <c r="K83" s="61" t="str">
        <f t="shared" si="4"/>
        <v>na</v>
      </c>
      <c r="L83" s="61" t="str">
        <f t="shared" si="5"/>
        <v>na</v>
      </c>
      <c r="M83" s="61"/>
      <c r="N83" s="61"/>
      <c r="O83" s="61"/>
      <c r="P83" s="61"/>
      <c r="Q83" s="61"/>
      <c r="R83" s="61"/>
    </row>
    <row r="84" spans="1:18" x14ac:dyDescent="0.3">
      <c r="A84" s="36">
        <v>2002</v>
      </c>
      <c r="B84" s="57"/>
      <c r="C84" s="58"/>
      <c r="D84" s="4"/>
      <c r="E84" s="36">
        <v>2002</v>
      </c>
      <c r="F84" s="69">
        <v>438</v>
      </c>
      <c r="G84" s="72">
        <v>1.6560273972602741</v>
      </c>
      <c r="H84" s="3"/>
      <c r="I84" s="61"/>
      <c r="J84" s="61">
        <f t="shared" si="3"/>
        <v>1.6560273972602741</v>
      </c>
      <c r="K84" s="61" t="str">
        <f t="shared" si="4"/>
        <v>na</v>
      </c>
      <c r="L84" s="61" t="str">
        <f t="shared" si="5"/>
        <v>na</v>
      </c>
      <c r="M84" s="61"/>
      <c r="N84" s="61"/>
      <c r="O84" s="61"/>
      <c r="P84" s="61"/>
      <c r="Q84" s="61"/>
      <c r="R84" s="61"/>
    </row>
    <row r="85" spans="1:18" x14ac:dyDescent="0.3">
      <c r="A85" s="36">
        <v>2001</v>
      </c>
      <c r="B85" s="57"/>
      <c r="C85" s="58"/>
      <c r="D85" s="4"/>
      <c r="E85" s="36">
        <v>2001</v>
      </c>
      <c r="F85" s="69">
        <v>425</v>
      </c>
      <c r="G85" s="72">
        <v>1.7066823529411765</v>
      </c>
      <c r="H85" s="3"/>
      <c r="I85" s="61"/>
      <c r="J85" s="61">
        <f t="shared" si="3"/>
        <v>1.7066823529411765</v>
      </c>
      <c r="K85" s="61" t="str">
        <f t="shared" si="4"/>
        <v>na</v>
      </c>
      <c r="L85" s="61" t="str">
        <f t="shared" si="5"/>
        <v>na</v>
      </c>
      <c r="M85" s="61"/>
      <c r="N85" s="61"/>
      <c r="O85" s="61"/>
      <c r="P85" s="61"/>
      <c r="Q85" s="61"/>
      <c r="R85" s="61"/>
    </row>
    <row r="86" spans="1:18" x14ac:dyDescent="0.3">
      <c r="A86" s="36">
        <v>2000</v>
      </c>
      <c r="B86" s="57"/>
      <c r="C86" s="58"/>
      <c r="D86" s="4"/>
      <c r="E86" s="36">
        <v>2000</v>
      </c>
      <c r="F86" s="69">
        <v>415</v>
      </c>
      <c r="G86" s="72">
        <v>1.7478072289156628</v>
      </c>
      <c r="H86" s="3"/>
      <c r="I86" s="61"/>
      <c r="J86" s="61">
        <f t="shared" si="3"/>
        <v>1.7478072289156628</v>
      </c>
      <c r="K86" s="61" t="str">
        <f t="shared" si="4"/>
        <v>na</v>
      </c>
      <c r="L86" s="61" t="str">
        <f t="shared" si="5"/>
        <v>na</v>
      </c>
      <c r="M86" s="61"/>
      <c r="N86" s="61"/>
      <c r="O86" s="61"/>
      <c r="P86" s="61"/>
      <c r="Q86" s="61"/>
      <c r="R86" s="61"/>
    </row>
    <row r="87" spans="1:18" x14ac:dyDescent="0.3">
      <c r="A87" s="36">
        <v>1999</v>
      </c>
      <c r="B87" s="57"/>
      <c r="C87" s="58"/>
      <c r="D87" s="4"/>
      <c r="E87" s="36">
        <v>1999</v>
      </c>
      <c r="F87" s="69">
        <v>389</v>
      </c>
      <c r="G87" s="72">
        <v>1.8646272493573266</v>
      </c>
      <c r="H87" s="3"/>
      <c r="I87" s="61"/>
      <c r="J87" s="61">
        <f t="shared" si="3"/>
        <v>1.8646272493573266</v>
      </c>
      <c r="K87" s="61" t="str">
        <f t="shared" si="4"/>
        <v>na</v>
      </c>
      <c r="L87" s="61" t="str">
        <f t="shared" si="5"/>
        <v>na</v>
      </c>
      <c r="M87" s="61"/>
      <c r="N87" s="61"/>
      <c r="O87" s="61"/>
      <c r="P87" s="61"/>
      <c r="Q87" s="61"/>
      <c r="R87" s="61"/>
    </row>
    <row r="88" spans="1:18" x14ac:dyDescent="0.3">
      <c r="A88" s="36">
        <v>1998</v>
      </c>
      <c r="B88" s="57"/>
      <c r="C88" s="58"/>
      <c r="D88" s="4"/>
      <c r="E88" s="36">
        <v>1998</v>
      </c>
      <c r="F88" s="69">
        <v>383</v>
      </c>
      <c r="G88" s="72">
        <v>1.8938381201044387</v>
      </c>
      <c r="H88" s="3"/>
      <c r="I88" s="61"/>
      <c r="J88" s="61">
        <f t="shared" si="3"/>
        <v>1.8938381201044387</v>
      </c>
      <c r="K88" s="61" t="str">
        <f t="shared" si="4"/>
        <v>na</v>
      </c>
      <c r="L88" s="61" t="str">
        <f t="shared" si="5"/>
        <v>na</v>
      </c>
      <c r="M88" s="61"/>
      <c r="N88" s="61"/>
      <c r="O88" s="61"/>
      <c r="P88" s="61"/>
      <c r="Q88" s="61"/>
      <c r="R88" s="61"/>
    </row>
    <row r="89" spans="1:18" ht="15" thickBot="1" x14ac:dyDescent="0.35">
      <c r="A89" s="37">
        <v>1997</v>
      </c>
      <c r="B89" s="59"/>
      <c r="C89" s="60"/>
      <c r="D89" s="4"/>
      <c r="E89" s="37">
        <v>1997</v>
      </c>
      <c r="F89" s="70">
        <v>375</v>
      </c>
      <c r="G89" s="73">
        <v>1.9342400000000002</v>
      </c>
      <c r="H89" s="3"/>
      <c r="I89" s="61"/>
      <c r="J89" s="61">
        <f>F$70/F89</f>
        <v>1.9342400000000002</v>
      </c>
      <c r="K89" s="61" t="str">
        <f t="shared" si="4"/>
        <v>na</v>
      </c>
      <c r="L89" s="61" t="str">
        <f t="shared" si="5"/>
        <v>na</v>
      </c>
      <c r="M89" s="61"/>
      <c r="N89" s="61"/>
      <c r="O89" s="61"/>
      <c r="P89" s="61"/>
      <c r="Q89" s="61"/>
      <c r="R89" s="61"/>
    </row>
    <row r="90" spans="1:18" ht="15" thickBot="1" x14ac:dyDescent="0.35">
      <c r="A90" s="11"/>
      <c r="B90" s="4"/>
      <c r="C90" s="4"/>
      <c r="D90" s="4"/>
      <c r="E90" s="4"/>
      <c r="F90" s="4"/>
      <c r="G90" s="4"/>
      <c r="H90" s="3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1:18" ht="15" thickBot="1" x14ac:dyDescent="0.35">
      <c r="A91" s="91" t="s">
        <v>19</v>
      </c>
      <c r="B91" s="92"/>
      <c r="C91" s="28">
        <f>SUM( K70:K89)</f>
        <v>26367363.703493074</v>
      </c>
      <c r="D91" s="4"/>
      <c r="E91" s="4"/>
      <c r="F91" s="4"/>
      <c r="G91" s="4"/>
      <c r="H91" s="3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1:18" ht="15" thickBot="1" x14ac:dyDescent="0.35">
      <c r="A92" s="24"/>
      <c r="B92" s="25" t="str">
        <f ca="1">"Total " &amp; C69</f>
        <v>Total Annual  MWh</v>
      </c>
      <c r="C92" s="30">
        <f>SUM( L70:L89)</f>
        <v>29784000</v>
      </c>
      <c r="D92" s="4"/>
      <c r="E92" s="4"/>
      <c r="F92" s="4"/>
      <c r="G92" s="4"/>
      <c r="H92" s="3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18" ht="15" thickBot="1" x14ac:dyDescent="0.35">
      <c r="A93" s="91" t="s">
        <v>33</v>
      </c>
      <c r="B93" s="92"/>
      <c r="C93" s="29">
        <f>C91 / C92</f>
        <v>0.88528618397438474</v>
      </c>
      <c r="D93" s="4" t="str">
        <f ca="1">OFFSET( O65, N65-1, 0)</f>
        <v>/ MWh</v>
      </c>
      <c r="E93" s="4"/>
      <c r="F93" s="4"/>
      <c r="G93" s="4"/>
      <c r="H93" s="3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1:18" ht="15" thickBot="1" x14ac:dyDescent="0.35">
      <c r="A94" s="5"/>
      <c r="B94" s="6"/>
      <c r="C94" s="6"/>
      <c r="D94" s="6"/>
      <c r="E94" s="6"/>
      <c r="F94" s="6"/>
      <c r="G94" s="6"/>
      <c r="H94" s="7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1:18" x14ac:dyDescent="0.3"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1:18" ht="15" thickBot="1" x14ac:dyDescent="0.35"/>
    <row r="97" spans="1:6" ht="18.600000000000001" thickBot="1" x14ac:dyDescent="0.4">
      <c r="A97" s="75" t="s">
        <v>38</v>
      </c>
      <c r="B97" s="82"/>
      <c r="C97" s="82"/>
      <c r="D97" s="82"/>
      <c r="E97" s="82"/>
      <c r="F97" s="76"/>
    </row>
    <row r="98" spans="1:6" ht="27" customHeight="1" thickBot="1" x14ac:dyDescent="0.35">
      <c r="A98" s="79" t="s">
        <v>9</v>
      </c>
      <c r="B98" s="80"/>
      <c r="C98" s="80"/>
      <c r="D98" s="80"/>
      <c r="E98" s="80"/>
      <c r="F98" s="81"/>
    </row>
    <row r="99" spans="1:6" ht="15" thickBot="1" x14ac:dyDescent="0.35">
      <c r="A99" s="11"/>
      <c r="B99" s="4"/>
      <c r="C99" s="4"/>
      <c r="D99" s="4"/>
      <c r="E99" s="4"/>
      <c r="F99" s="3"/>
    </row>
    <row r="100" spans="1:6" ht="15" thickBot="1" x14ac:dyDescent="0.35">
      <c r="A100" s="13" t="s">
        <v>39</v>
      </c>
      <c r="B100" s="22">
        <f>C93</f>
        <v>0.88528618397438474</v>
      </c>
      <c r="C100" s="39" t="str">
        <f ca="1">D93</f>
        <v>/ MWh</v>
      </c>
      <c r="D100" s="4"/>
      <c r="E100" s="4"/>
      <c r="F100" s="3"/>
    </row>
    <row r="101" spans="1:6" ht="15" thickBot="1" x14ac:dyDescent="0.35">
      <c r="A101" s="5"/>
      <c r="B101" s="6"/>
      <c r="C101" s="6"/>
      <c r="D101" s="6"/>
      <c r="E101" s="6"/>
      <c r="F101" s="7"/>
    </row>
  </sheetData>
  <sheetProtection insertColumns="0" insertRows="0"/>
  <protectedRanges>
    <protectedRange sqref="B65:F65" name="Range1"/>
  </protectedRanges>
  <mergeCells count="19">
    <mergeCell ref="B67:B68"/>
    <mergeCell ref="C67:C68"/>
    <mergeCell ref="E68:G68"/>
    <mergeCell ref="A13:B13"/>
    <mergeCell ref="A14:A15"/>
    <mergeCell ref="B14:B15"/>
    <mergeCell ref="A16:B16"/>
    <mergeCell ref="A44:F44"/>
    <mergeCell ref="B45:F45"/>
    <mergeCell ref="B46:D46"/>
    <mergeCell ref="B49:D49"/>
    <mergeCell ref="B57:D57"/>
    <mergeCell ref="A62:H62"/>
    <mergeCell ref="B63:H63"/>
    <mergeCell ref="E69:G69"/>
    <mergeCell ref="A91:B91"/>
    <mergeCell ref="A93:B93"/>
    <mergeCell ref="A97:F97"/>
    <mergeCell ref="A98:F98"/>
  </mergeCells>
  <conditionalFormatting sqref="M8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2">
    <dataValidation type="textLength" operator="greaterThan" showInputMessage="1" showErrorMessage="1" sqref="B56:D58">
      <formula1>0</formula1>
    </dataValidation>
    <dataValidation type="list" allowBlank="1" showInputMessage="1" showErrorMessage="1" sqref="H66">
      <formula1>#REF!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ListBox1">
          <controlPr defaultSize="0" autoLine="0" listFillRange="I45:I50" r:id="rId5">
            <anchor moveWithCells="1">
              <from>
                <xdr:col>1</xdr:col>
                <xdr:colOff>22860</xdr:colOff>
                <xdr:row>49</xdr:row>
                <xdr:rowOff>7620</xdr:rowOff>
              </from>
              <to>
                <xdr:col>5</xdr:col>
                <xdr:colOff>944880</xdr:colOff>
                <xdr:row>55</xdr:row>
                <xdr:rowOff>175260</xdr:rowOff>
              </to>
            </anchor>
          </controlPr>
        </control>
      </mc:Choice>
      <mc:Fallback>
        <control shapeId="3073" r:id="rId4" name="ListBox1"/>
      </mc:Fallback>
    </mc:AlternateContent>
    <mc:AlternateContent xmlns:mc="http://schemas.openxmlformats.org/markup-compatibility/2006">
      <mc:Choice Requires="x14">
        <control shapeId="3074" r:id="rId6" name="Drop Down 2">
          <controlPr locked="0" defaultSize="0" autoLine="0" autoPict="0">
            <anchor moveWithCells="1">
              <from>
                <xdr:col>1</xdr:col>
                <xdr:colOff>670560</xdr:colOff>
                <xdr:row>64</xdr:row>
                <xdr:rowOff>0</xdr:rowOff>
              </from>
              <to>
                <xdr:col>1</xdr:col>
                <xdr:colOff>1394460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7" name="Drop Down 3">
          <controlPr locked="0" defaultSize="0" autoLine="0" autoPict="0">
            <anchor moveWithCells="1">
              <from>
                <xdr:col>4</xdr:col>
                <xdr:colOff>220980</xdr:colOff>
                <xdr:row>64</xdr:row>
                <xdr:rowOff>0</xdr:rowOff>
              </from>
              <to>
                <xdr:col>5</xdr:col>
                <xdr:colOff>708660</xdr:colOff>
                <xdr:row>65</xdr:row>
                <xdr:rowOff>30480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 Tab</vt:lpstr>
      <vt:lpstr>VOM_Estimated_Costs</vt:lpstr>
      <vt:lpstr>VOM_Actual_Costs</vt:lpstr>
      <vt:lpstr>VOM_Actual_Costs!ListBoxOutput</vt:lpstr>
      <vt:lpstr>ListBoxOutput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Heun, Nicole A.</cp:lastModifiedBy>
  <dcterms:created xsi:type="dcterms:W3CDTF">2014-03-11T21:14:54Z</dcterms:created>
  <dcterms:modified xsi:type="dcterms:W3CDTF">2017-07-12T13:18:51Z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{7DF138CF-B24B-4566-826C-A3F51DA94B56}</vt:lpwstr>
  </property>
</Properties>
</file>