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" yWindow="12" windowWidth="14940" windowHeight="9096"/>
  </bookViews>
  <sheets>
    <sheet name="Net CONE - QR, Status Quo EAS" sheetId="12" r:id="rId1"/>
    <sheet name="Net CONE - QR, Simulated EAS" sheetId="13" r:id="rId2"/>
  </sheets>
  <definedNames>
    <definedName name="_xlnm.Print_Area" localSheetId="1">'Net CONE - QR, Simulated EAS'!$A$2:$K$39</definedName>
    <definedName name="_xlnm.Print_Area" localSheetId="0">'Net CONE - QR, Status Quo EAS'!$A$2:$K$39</definedName>
  </definedNames>
  <calcPr calcId="145621"/>
</workbook>
</file>

<file path=xl/calcChain.xml><?xml version="1.0" encoding="utf-8"?>
<calcChain xmlns="http://schemas.openxmlformats.org/spreadsheetml/2006/main">
  <c r="G39" i="13" l="1"/>
  <c r="H39" i="13" s="1"/>
  <c r="B39" i="13"/>
  <c r="H38" i="13"/>
  <c r="H37" i="13"/>
  <c r="H36" i="13"/>
  <c r="H35" i="13"/>
  <c r="H34" i="13"/>
  <c r="H33" i="13"/>
  <c r="H32" i="13"/>
  <c r="H31" i="13"/>
  <c r="H30" i="13"/>
  <c r="E29" i="13"/>
  <c r="E38" i="13" s="1"/>
  <c r="D29" i="13"/>
  <c r="H27" i="13"/>
  <c r="H26" i="13"/>
  <c r="H25" i="13"/>
  <c r="D24" i="13"/>
  <c r="E24" i="13" s="1"/>
  <c r="H22" i="13"/>
  <c r="H21" i="13"/>
  <c r="E20" i="13"/>
  <c r="E23" i="13" s="1"/>
  <c r="D20" i="13"/>
  <c r="H18" i="13"/>
  <c r="H17" i="13"/>
  <c r="H16" i="13"/>
  <c r="H15" i="13"/>
  <c r="H14" i="13"/>
  <c r="H13" i="13"/>
  <c r="D12" i="13"/>
  <c r="I18" i="13" s="1"/>
  <c r="J18" i="13" s="1"/>
  <c r="I22" i="13" l="1"/>
  <c r="J22" i="13" s="1"/>
  <c r="I38" i="13"/>
  <c r="J38" i="13" s="1"/>
  <c r="E27" i="13"/>
  <c r="E26" i="13"/>
  <c r="E25" i="13"/>
  <c r="I17" i="13"/>
  <c r="J17" i="13" s="1"/>
  <c r="E12" i="13"/>
  <c r="I21" i="13"/>
  <c r="J21" i="13" s="1"/>
  <c r="E30" i="13"/>
  <c r="E31" i="13"/>
  <c r="E32" i="13"/>
  <c r="E33" i="13"/>
  <c r="E34" i="13"/>
  <c r="E35" i="13"/>
  <c r="E36" i="13"/>
  <c r="E37" i="13"/>
  <c r="I14" i="13"/>
  <c r="J14" i="13" s="1"/>
  <c r="I16" i="13"/>
  <c r="J16" i="13" s="1"/>
  <c r="I25" i="13"/>
  <c r="J25" i="13" s="1"/>
  <c r="I27" i="13"/>
  <c r="J27" i="13" s="1"/>
  <c r="D39" i="13"/>
  <c r="I13" i="13"/>
  <c r="J13" i="13" s="1"/>
  <c r="I15" i="13"/>
  <c r="J15" i="13" s="1"/>
  <c r="I26" i="13"/>
  <c r="J26" i="13" s="1"/>
  <c r="E21" i="13"/>
  <c r="E22" i="13"/>
  <c r="I30" i="13"/>
  <c r="J30" i="13" s="1"/>
  <c r="I31" i="13"/>
  <c r="J31" i="13" s="1"/>
  <c r="I32" i="13"/>
  <c r="J32" i="13" s="1"/>
  <c r="I33" i="13"/>
  <c r="J33" i="13" s="1"/>
  <c r="I34" i="13"/>
  <c r="J34" i="13" s="1"/>
  <c r="I35" i="13"/>
  <c r="J35" i="13" s="1"/>
  <c r="I36" i="13"/>
  <c r="J36" i="13" s="1"/>
  <c r="I37" i="13"/>
  <c r="J37" i="13" s="1"/>
  <c r="J23" i="13" l="1"/>
  <c r="I23" i="13" s="1"/>
  <c r="J28" i="13"/>
  <c r="I28" i="13" s="1"/>
  <c r="J19" i="13"/>
  <c r="I19" i="13" s="1"/>
  <c r="E39" i="13"/>
  <c r="I39" i="13"/>
  <c r="J39" i="13" s="1"/>
  <c r="E19" i="13"/>
  <c r="E18" i="13"/>
  <c r="E17" i="13"/>
  <c r="E16" i="13"/>
  <c r="E15" i="13"/>
  <c r="E14" i="13"/>
  <c r="E13" i="13"/>
  <c r="E28" i="13" s="1"/>
  <c r="H38" i="12" l="1"/>
  <c r="H37" i="12"/>
  <c r="H36" i="12"/>
  <c r="H35" i="12"/>
  <c r="H34" i="12"/>
  <c r="H33" i="12"/>
  <c r="H32" i="12"/>
  <c r="H31" i="12"/>
  <c r="H30" i="12"/>
  <c r="H27" i="12"/>
  <c r="H26" i="12"/>
  <c r="H25" i="12"/>
  <c r="H22" i="12"/>
  <c r="H21" i="12"/>
  <c r="H18" i="12"/>
  <c r="H17" i="12"/>
  <c r="H16" i="12"/>
  <c r="H15" i="12"/>
  <c r="H14" i="12"/>
  <c r="H13" i="12"/>
  <c r="B39" i="12" l="1"/>
  <c r="D29" i="12" l="1"/>
  <c r="D24" i="12"/>
  <c r="D20" i="12"/>
  <c r="D12" i="12"/>
  <c r="I22" i="12" l="1"/>
  <c r="J22" i="12" s="1"/>
  <c r="I21" i="12"/>
  <c r="J21" i="12" s="1"/>
  <c r="I25" i="12"/>
  <c r="J25" i="12" s="1"/>
  <c r="I26" i="12"/>
  <c r="J26" i="12" s="1"/>
  <c r="I27" i="12"/>
  <c r="J27" i="12" s="1"/>
  <c r="I17" i="12"/>
  <c r="J17" i="12" s="1"/>
  <c r="I13" i="12"/>
  <c r="J13" i="12" s="1"/>
  <c r="I16" i="12"/>
  <c r="J16" i="12" s="1"/>
  <c r="I18" i="12"/>
  <c r="J18" i="12" s="1"/>
  <c r="I15" i="12"/>
  <c r="J15" i="12" s="1"/>
  <c r="I14" i="12"/>
  <c r="J14" i="12" s="1"/>
  <c r="I38" i="12"/>
  <c r="J38" i="12" s="1"/>
  <c r="I34" i="12"/>
  <c r="J34" i="12" s="1"/>
  <c r="I30" i="12"/>
  <c r="J30" i="12" s="1"/>
  <c r="I35" i="12"/>
  <c r="J35" i="12" s="1"/>
  <c r="I37" i="12"/>
  <c r="J37" i="12" s="1"/>
  <c r="I33" i="12"/>
  <c r="J33" i="12" s="1"/>
  <c r="I36" i="12"/>
  <c r="J36" i="12" s="1"/>
  <c r="I32" i="12"/>
  <c r="J32" i="12" s="1"/>
  <c r="I31" i="12"/>
  <c r="J31" i="12" s="1"/>
  <c r="E20" i="12"/>
  <c r="E12" i="12"/>
  <c r="D39" i="12"/>
  <c r="E24" i="12"/>
  <c r="E29" i="12"/>
  <c r="J23" i="12" l="1"/>
  <c r="I23" i="12" s="1"/>
  <c r="J19" i="12"/>
  <c r="I19" i="12" s="1"/>
  <c r="J28" i="12"/>
  <c r="I28" i="12" s="1"/>
  <c r="E37" i="12"/>
  <c r="E33" i="12"/>
  <c r="E36" i="12"/>
  <c r="E32" i="12"/>
  <c r="E35" i="12"/>
  <c r="E31" i="12"/>
  <c r="E38" i="12"/>
  <c r="E34" i="12"/>
  <c r="E30" i="12"/>
  <c r="E15" i="12"/>
  <c r="E19" i="12"/>
  <c r="E16" i="12"/>
  <c r="E13" i="12"/>
  <c r="E17" i="12"/>
  <c r="E14" i="12"/>
  <c r="E18" i="12"/>
  <c r="E39" i="12"/>
  <c r="E27" i="12"/>
  <c r="E26" i="12"/>
  <c r="E25" i="12"/>
  <c r="E23" i="12"/>
  <c r="E22" i="12"/>
  <c r="E21" i="12"/>
  <c r="E28" i="12" l="1"/>
  <c r="G39" i="12" l="1"/>
  <c r="H39" i="12" s="1"/>
  <c r="I39" i="12" s="1"/>
  <c r="J39" i="12" s="1"/>
</calcChain>
</file>

<file path=xl/sharedStrings.xml><?xml version="1.0" encoding="utf-8"?>
<sst xmlns="http://schemas.openxmlformats.org/spreadsheetml/2006/main" count="216" uniqueCount="54">
  <si>
    <t>APS</t>
  </si>
  <si>
    <t>DPL</t>
  </si>
  <si>
    <t>AE</t>
  </si>
  <si>
    <t>BGE</t>
  </si>
  <si>
    <t>DLCO</t>
  </si>
  <si>
    <t>JCPL</t>
  </si>
  <si>
    <t>PEPCO</t>
  </si>
  <si>
    <t xml:space="preserve"> </t>
  </si>
  <si>
    <t>RTO</t>
  </si>
  <si>
    <t>SWMAAC</t>
  </si>
  <si>
    <t>EMAAC</t>
  </si>
  <si>
    <t>MAAC</t>
  </si>
  <si>
    <t>COMED</t>
  </si>
  <si>
    <t>DAYTON</t>
  </si>
  <si>
    <t>DOM</t>
  </si>
  <si>
    <t>METED</t>
  </si>
  <si>
    <t>RECO</t>
  </si>
  <si>
    <t>DPL SOUTH</t>
  </si>
  <si>
    <t>ATSI</t>
  </si>
  <si>
    <t>CONE Area 1</t>
  </si>
  <si>
    <t>CONE Area 2</t>
  </si>
  <si>
    <t>CONE Area 3</t>
  </si>
  <si>
    <t>CONE Area 4</t>
  </si>
  <si>
    <t>CONE Area 1: AE, DPL, JCPL, PECO, PS, RECO</t>
  </si>
  <si>
    <t>CONE Area 2: BGE, PEPCO</t>
  </si>
  <si>
    <t>CONE Area 4: MetEd, Penelec, PPL</t>
  </si>
  <si>
    <t>ICAP to UCAP Conversion Factor:</t>
  </si>
  <si>
    <t>AEP</t>
  </si>
  <si>
    <t>DEOK</t>
  </si>
  <si>
    <t>PPL</t>
  </si>
  <si>
    <t>PSEG</t>
  </si>
  <si>
    <t>PENELEC</t>
  </si>
  <si>
    <t>EKPC</t>
  </si>
  <si>
    <t>Gross CONE, $/MW-Day, UCAP Price</t>
  </si>
  <si>
    <t>CONE Area 3: AEP, APS, ATSI, ComEd, Dayton, DEOK, Dominion, Duquesne (DLCo), EKPC</t>
  </si>
  <si>
    <t>Zone/LDA</t>
  </si>
  <si>
    <t>PE</t>
  </si>
  <si>
    <t>Net CONE,   $/MW-Day,  UCAP Price</t>
  </si>
  <si>
    <t>Ancillary Services Offset,          $/MW-Year        per Tariff</t>
  </si>
  <si>
    <t>Net CONE,         $/MW-Day,    ICAP Price</t>
  </si>
  <si>
    <t>UCAP Price = ICAP Price / (1 - Pool-Wide Average EFORd)</t>
  </si>
  <si>
    <t>LDA Modeled with VRR Curve</t>
  </si>
  <si>
    <t>PS, PSEG NORTH</t>
  </si>
  <si>
    <t>ATSI, ATSI CLEVELAND</t>
  </si>
  <si>
    <t>BLS Composite Index: 2016/2015 Escalation</t>
  </si>
  <si>
    <t>Historic (2015-2017) Net Energy Revenue Offset, $/MW-Year</t>
  </si>
  <si>
    <t>Net E&amp;AS Revenue Offset, $/MW-Year</t>
  </si>
  <si>
    <t>Pool-Wide Average EFORd for 2021/2022</t>
  </si>
  <si>
    <t xml:space="preserve">PJM-Filed Gross CONE From Quadrennial Review,     $/MW-Year </t>
  </si>
  <si>
    <t xml:space="preserve">2022/2023 BRA CONE: Levelized Revenue Requirement,     $/MW-Year </t>
  </si>
  <si>
    <t>Net CONE Calculation Using Gross CONE From 2018 Quadrennial Review Filing, Status Quo E&amp;AS Revenues from 2015-2017, and 2021/2022 Pool-Wide Average EFORd</t>
  </si>
  <si>
    <t>Net CONE Calculation Using Gross CONE From 2018 Quadrennial Review Filing, SIMULATION E&amp;AS Revenues, and 2021/2022 Pool-Wide Average EFORd</t>
  </si>
  <si>
    <t>SIMULATED Net E&amp;AS Revenue Offset, $/MW-Year</t>
  </si>
  <si>
    <t>SIMULATED Net Energy Revenue Offset, $/MW-Year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</si>
</sst>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0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6" fillId="0" borderId="0">
      <alignment wrapText="1"/>
    </xf>
    <xf numFmtId="0" fontId="6" fillId="0" borderId="0"/>
    <xf numFmtId="0" fontId="8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0" fontId="11" fillId="0" borderId="0"/>
    <xf numFmtId="0" fontId="3" fillId="0" borderId="0"/>
    <xf numFmtId="0" fontId="11" fillId="0" borderId="0"/>
    <xf numFmtId="0" fontId="1" fillId="0" borderId="0"/>
    <xf numFmtId="0" fontId="3" fillId="0" borderId="0"/>
    <xf numFmtId="0" fontId="3" fillId="0" borderId="0">
      <alignment wrapText="1"/>
    </xf>
  </cellStyleXfs>
  <cellXfs count="67">
    <xf numFmtId="0" fontId="0" fillId="0" borderId="0" xfId="0"/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6" fontId="5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8" fontId="0" fillId="0" borderId="0" xfId="0" applyNumberFormat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0" fillId="0" borderId="0" xfId="0" applyNumberForma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5" fontId="5" fillId="0" borderId="1" xfId="1" applyNumberFormat="1" applyFont="1" applyBorder="1" applyAlignment="1">
      <alignment horizontal="center"/>
    </xf>
    <xf numFmtId="10" fontId="4" fillId="3" borderId="1" xfId="7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wrapText="1"/>
    </xf>
    <xf numFmtId="165" fontId="5" fillId="0" borderId="11" xfId="1" applyNumberFormat="1" applyFont="1" applyBorder="1" applyAlignment="1">
      <alignment horizontal="center"/>
    </xf>
    <xf numFmtId="6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165" fontId="5" fillId="0" borderId="6" xfId="1" applyNumberFormat="1" applyFont="1" applyBorder="1" applyAlignment="1">
      <alignment horizontal="center"/>
    </xf>
    <xf numFmtId="6" fontId="5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  <xf numFmtId="6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166" fontId="5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vertical="center" wrapText="1"/>
    </xf>
    <xf numFmtId="165" fontId="10" fillId="4" borderId="1" xfId="0" applyNumberFormat="1" applyFont="1" applyFill="1" applyBorder="1" applyAlignment="1">
      <alignment horizontal="center"/>
    </xf>
    <xf numFmtId="165" fontId="10" fillId="4" borderId="6" xfId="0" applyNumberFormat="1" applyFont="1" applyFill="1" applyBorder="1" applyAlignment="1">
      <alignment horizontal="center" vertical="center" wrapText="1"/>
    </xf>
    <xf numFmtId="165" fontId="10" fillId="4" borderId="11" xfId="0" applyNumberFormat="1" applyFont="1" applyFill="1" applyBorder="1" applyAlignment="1">
      <alignment horizontal="center" vertical="center" wrapText="1"/>
    </xf>
    <xf numFmtId="165" fontId="10" fillId="4" borderId="6" xfId="0" applyNumberFormat="1" applyFont="1" applyFill="1" applyBorder="1" applyAlignment="1">
      <alignment horizontal="center"/>
    </xf>
    <xf numFmtId="165" fontId="10" fillId="4" borderId="4" xfId="0" applyNumberFormat="1" applyFont="1" applyFill="1" applyBorder="1" applyAlignment="1">
      <alignment horizontal="center"/>
    </xf>
    <xf numFmtId="165" fontId="0" fillId="0" borderId="0" xfId="0" applyNumberFormat="1"/>
    <xf numFmtId="9" fontId="0" fillId="0" borderId="0" xfId="7" applyFont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4" fillId="0" borderId="14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14" fillId="4" borderId="14" xfId="0" applyFont="1" applyFill="1" applyBorder="1" applyAlignment="1">
      <alignment wrapText="1"/>
    </xf>
  </cellXfs>
  <cellStyles count="20">
    <cellStyle name="Comma" xfId="1" builtinId="3"/>
    <cellStyle name="Comma 2" xfId="2"/>
    <cellStyle name="Comma 2 2" xfId="9"/>
    <cellStyle name="Comma 3" xfId="8"/>
    <cellStyle name="Currency 2" xfId="10"/>
    <cellStyle name="Normal" xfId="0" builtinId="0"/>
    <cellStyle name="Normal 10 2" xfId="18"/>
    <cellStyle name="Normal 2" xfId="3"/>
    <cellStyle name="Normal 2 2" xfId="4"/>
    <cellStyle name="Normal 2 2 2" xfId="19"/>
    <cellStyle name="Normal 2 3" xfId="11"/>
    <cellStyle name="Normal 3" xfId="14"/>
    <cellStyle name="Normal 3 7" xfId="16"/>
    <cellStyle name="Normal 4" xfId="15"/>
    <cellStyle name="Normal 4 3" xfId="5"/>
    <cellStyle name="Normal 6" xfId="6"/>
    <cellStyle name="Normal 6 2" xfId="12"/>
    <cellStyle name="Normal 6 7" xfId="17"/>
    <cellStyle name="Percent" xfId="7" builtinId="5"/>
    <cellStyle name="Percent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2"/>
  <sheetViews>
    <sheetView tabSelected="1" topLeftCell="A2" zoomScale="90" zoomScaleNormal="90" workbookViewId="0">
      <selection activeCell="C35" sqref="C35"/>
    </sheetView>
  </sheetViews>
  <sheetFormatPr defaultRowHeight="13.2" x14ac:dyDescent="0.25"/>
  <cols>
    <col min="1" max="1" width="18.6640625" customWidth="1"/>
    <col min="2" max="2" width="21.6640625" customWidth="1"/>
    <col min="3" max="10" width="18.6640625" customWidth="1"/>
    <col min="11" max="11" width="27.109375" customWidth="1"/>
    <col min="12" max="12" width="12.6640625" customWidth="1"/>
  </cols>
  <sheetData>
    <row r="1" spans="1:12" hidden="1" x14ac:dyDescent="0.25"/>
    <row r="2" spans="1:12" ht="61.2" customHeight="1" x14ac:dyDescent="0.3">
      <c r="A2" s="64" t="s">
        <v>50</v>
      </c>
      <c r="B2" s="64"/>
      <c r="C2" s="64"/>
      <c r="D2" s="64"/>
      <c r="E2" s="64"/>
      <c r="F2" s="3"/>
      <c r="G2" s="3"/>
      <c r="H2" s="3"/>
    </row>
    <row r="3" spans="1:12" ht="20.100000000000001" customHeight="1" x14ac:dyDescent="0.25">
      <c r="A3" s="65" t="s">
        <v>26</v>
      </c>
      <c r="B3" s="65"/>
      <c r="C3" s="65"/>
      <c r="D3" s="65"/>
      <c r="E3" s="65"/>
      <c r="F3" s="3"/>
      <c r="G3" s="3"/>
      <c r="H3" s="3"/>
    </row>
    <row r="4" spans="1:12" ht="20.100000000000001" customHeight="1" x14ac:dyDescent="0.25">
      <c r="A4" s="65" t="s">
        <v>40</v>
      </c>
      <c r="B4" s="65"/>
      <c r="C4" s="65"/>
      <c r="D4" s="65"/>
      <c r="E4" s="65"/>
      <c r="F4" s="7"/>
      <c r="G4" s="7"/>
      <c r="H4" s="7"/>
      <c r="I4" s="7"/>
    </row>
    <row r="5" spans="1:12" ht="20.100000000000001" customHeight="1" x14ac:dyDescent="0.25">
      <c r="A5" s="65" t="s">
        <v>47</v>
      </c>
      <c r="B5" s="65"/>
      <c r="C5" s="65"/>
      <c r="D5" s="65"/>
      <c r="E5" s="13">
        <v>5.8900000000000001E-2</v>
      </c>
      <c r="F5" s="7"/>
      <c r="G5" s="7"/>
      <c r="H5" s="7"/>
      <c r="I5" s="3"/>
    </row>
    <row r="6" spans="1:12" ht="20.100000000000001" customHeight="1" x14ac:dyDescent="0.25">
      <c r="A6" s="61" t="s">
        <v>23</v>
      </c>
      <c r="B6" s="61"/>
      <c r="C6" s="61"/>
      <c r="D6" s="61"/>
      <c r="E6" s="61"/>
      <c r="F6" s="3"/>
      <c r="G6" s="3"/>
      <c r="H6" s="3"/>
      <c r="I6" s="50" t="s">
        <v>7</v>
      </c>
    </row>
    <row r="7" spans="1:12" ht="20.100000000000001" customHeight="1" x14ac:dyDescent="0.25">
      <c r="A7" s="61" t="s">
        <v>24</v>
      </c>
      <c r="B7" s="61"/>
      <c r="C7" s="61"/>
      <c r="D7" s="61"/>
      <c r="E7" s="61"/>
      <c r="F7" s="3"/>
      <c r="G7" s="3"/>
      <c r="H7" s="3"/>
    </row>
    <row r="8" spans="1:12" ht="20.100000000000001" customHeight="1" x14ac:dyDescent="0.25">
      <c r="A8" s="60" t="s">
        <v>34</v>
      </c>
      <c r="B8" s="60"/>
      <c r="C8" s="60"/>
      <c r="D8" s="60"/>
      <c r="E8" s="60"/>
      <c r="F8" s="8"/>
      <c r="G8" s="3"/>
      <c r="H8" s="3"/>
      <c r="J8" s="5" t="s">
        <v>7</v>
      </c>
    </row>
    <row r="9" spans="1:12" ht="20.100000000000001" customHeight="1" x14ac:dyDescent="0.25">
      <c r="A9" s="61" t="s">
        <v>25</v>
      </c>
      <c r="B9" s="61"/>
      <c r="C9" s="61"/>
      <c r="D9" s="61"/>
      <c r="E9" s="61"/>
      <c r="F9" s="3"/>
      <c r="G9" s="3"/>
      <c r="H9" s="3"/>
      <c r="I9" s="6" t="s">
        <v>7</v>
      </c>
    </row>
    <row r="10" spans="1:12" ht="13.8" thickBot="1" x14ac:dyDescent="0.3">
      <c r="C10" s="11" t="s">
        <v>7</v>
      </c>
      <c r="F10" s="10" t="s">
        <v>7</v>
      </c>
    </row>
    <row r="11" spans="1:12" ht="75" customHeight="1" thickBot="1" x14ac:dyDescent="0.3">
      <c r="A11" s="14" t="s">
        <v>35</v>
      </c>
      <c r="B11" s="15" t="s">
        <v>48</v>
      </c>
      <c r="C11" s="15" t="s">
        <v>44</v>
      </c>
      <c r="D11" s="15" t="s">
        <v>49</v>
      </c>
      <c r="E11" s="15" t="s">
        <v>33</v>
      </c>
      <c r="F11" s="15" t="s">
        <v>45</v>
      </c>
      <c r="G11" s="15" t="s">
        <v>38</v>
      </c>
      <c r="H11" s="15" t="s">
        <v>46</v>
      </c>
      <c r="I11" s="15" t="s">
        <v>39</v>
      </c>
      <c r="J11" s="15" t="s">
        <v>37</v>
      </c>
      <c r="K11" s="44" t="s">
        <v>41</v>
      </c>
    </row>
    <row r="12" spans="1:12" ht="15.9" customHeight="1" x14ac:dyDescent="0.3">
      <c r="A12" s="16" t="s">
        <v>19</v>
      </c>
      <c r="B12" s="17">
        <v>108000</v>
      </c>
      <c r="C12" s="45">
        <v>1</v>
      </c>
      <c r="D12" s="18">
        <f>B12*C12</f>
        <v>108000</v>
      </c>
      <c r="E12" s="19">
        <f>ROUND(D12/(365*(1-$E$5)),2)</f>
        <v>314.41000000000003</v>
      </c>
      <c r="F12" s="20"/>
      <c r="G12" s="20"/>
      <c r="H12" s="20"/>
      <c r="I12" s="20"/>
      <c r="J12" s="21"/>
      <c r="K12" s="46"/>
      <c r="L12" s="5" t="s">
        <v>7</v>
      </c>
    </row>
    <row r="13" spans="1:12" ht="15.9" customHeight="1" x14ac:dyDescent="0.25">
      <c r="A13" s="22" t="s">
        <v>2</v>
      </c>
      <c r="B13" s="12" t="s">
        <v>7</v>
      </c>
      <c r="C13" s="4" t="s">
        <v>7</v>
      </c>
      <c r="D13" s="4" t="s">
        <v>7</v>
      </c>
      <c r="E13" s="2">
        <f t="shared" ref="E13:E19" si="0">$E$12</f>
        <v>314.41000000000003</v>
      </c>
      <c r="F13" s="43">
        <v>17585.65409972236</v>
      </c>
      <c r="G13" s="1">
        <v>2199</v>
      </c>
      <c r="H13" s="43">
        <f>F13+G13</f>
        <v>19784.65409972236</v>
      </c>
      <c r="I13" s="2">
        <f>($D$12-H13)/365</f>
        <v>241.68587917884284</v>
      </c>
      <c r="J13" s="2">
        <f t="shared" ref="J13:J18" si="1">ROUND(I13/(1-$E$5),2)</f>
        <v>256.81</v>
      </c>
      <c r="K13" s="23"/>
    </row>
    <row r="14" spans="1:12" ht="15.9" customHeight="1" x14ac:dyDescent="0.25">
      <c r="A14" s="22" t="s">
        <v>1</v>
      </c>
      <c r="B14" s="12" t="s">
        <v>7</v>
      </c>
      <c r="C14" s="4" t="s">
        <v>7</v>
      </c>
      <c r="D14" s="4" t="s">
        <v>7</v>
      </c>
      <c r="E14" s="2">
        <f t="shared" si="0"/>
        <v>314.41000000000003</v>
      </c>
      <c r="F14" s="43">
        <v>27833.011839032959</v>
      </c>
      <c r="G14" s="1">
        <v>2199</v>
      </c>
      <c r="H14" s="43">
        <f t="shared" ref="H14:H18" si="2">F14+G14</f>
        <v>30032.011839032959</v>
      </c>
      <c r="I14" s="2">
        <f t="shared" ref="I14:I18" si="3">($D$12-H14)/365</f>
        <v>213.61092646840285</v>
      </c>
      <c r="J14" s="2">
        <f t="shared" si="1"/>
        <v>226.98</v>
      </c>
      <c r="K14" s="24" t="s">
        <v>17</v>
      </c>
    </row>
    <row r="15" spans="1:12" ht="15.9" customHeight="1" x14ac:dyDescent="0.25">
      <c r="A15" s="22" t="s">
        <v>5</v>
      </c>
      <c r="B15" s="12" t="s">
        <v>7</v>
      </c>
      <c r="C15" s="4" t="s">
        <v>7</v>
      </c>
      <c r="D15" s="4" t="s">
        <v>7</v>
      </c>
      <c r="E15" s="2">
        <f t="shared" si="0"/>
        <v>314.41000000000003</v>
      </c>
      <c r="F15" s="43">
        <v>29867.472378009992</v>
      </c>
      <c r="G15" s="1">
        <v>2199</v>
      </c>
      <c r="H15" s="43">
        <f t="shared" si="2"/>
        <v>32066.472378009992</v>
      </c>
      <c r="I15" s="2">
        <f t="shared" si="3"/>
        <v>208.03706197805482</v>
      </c>
      <c r="J15" s="2">
        <f t="shared" si="1"/>
        <v>221.06</v>
      </c>
      <c r="K15" s="23"/>
    </row>
    <row r="16" spans="1:12" ht="15.9" customHeight="1" x14ac:dyDescent="0.25">
      <c r="A16" s="22" t="s">
        <v>36</v>
      </c>
      <c r="B16" s="12" t="s">
        <v>7</v>
      </c>
      <c r="C16" s="4" t="s">
        <v>7</v>
      </c>
      <c r="D16" s="4" t="s">
        <v>7</v>
      </c>
      <c r="E16" s="2">
        <f t="shared" si="0"/>
        <v>314.41000000000003</v>
      </c>
      <c r="F16" s="43">
        <v>27967.259613644517</v>
      </c>
      <c r="G16" s="1">
        <v>2199</v>
      </c>
      <c r="H16" s="43">
        <f t="shared" si="2"/>
        <v>30166.259613644517</v>
      </c>
      <c r="I16" s="2">
        <f t="shared" si="3"/>
        <v>213.2431243461794</v>
      </c>
      <c r="J16" s="2">
        <f t="shared" si="1"/>
        <v>226.59</v>
      </c>
      <c r="K16" s="23"/>
    </row>
    <row r="17" spans="1:11" ht="15.9" customHeight="1" x14ac:dyDescent="0.25">
      <c r="A17" s="22" t="s">
        <v>30</v>
      </c>
      <c r="B17" s="12" t="s">
        <v>7</v>
      </c>
      <c r="C17" s="4" t="s">
        <v>7</v>
      </c>
      <c r="D17" s="4" t="s">
        <v>7</v>
      </c>
      <c r="E17" s="2">
        <f t="shared" si="0"/>
        <v>314.41000000000003</v>
      </c>
      <c r="F17" s="43">
        <v>17381.329643857298</v>
      </c>
      <c r="G17" s="1">
        <v>2199</v>
      </c>
      <c r="H17" s="43">
        <f t="shared" si="2"/>
        <v>19580.329643857298</v>
      </c>
      <c r="I17" s="2">
        <f t="shared" si="3"/>
        <v>242.24567220861013</v>
      </c>
      <c r="J17" s="2">
        <f t="shared" si="1"/>
        <v>257.41000000000003</v>
      </c>
      <c r="K17" s="25" t="s">
        <v>42</v>
      </c>
    </row>
    <row r="18" spans="1:11" ht="15.9" customHeight="1" x14ac:dyDescent="0.25">
      <c r="A18" s="22" t="s">
        <v>16</v>
      </c>
      <c r="B18" s="12" t="s">
        <v>7</v>
      </c>
      <c r="C18" s="4" t="s">
        <v>7</v>
      </c>
      <c r="D18" s="4" t="s">
        <v>7</v>
      </c>
      <c r="E18" s="2">
        <f t="shared" si="0"/>
        <v>314.41000000000003</v>
      </c>
      <c r="F18" s="43">
        <v>18358.94696734269</v>
      </c>
      <c r="G18" s="1">
        <v>2199</v>
      </c>
      <c r="H18" s="43">
        <f t="shared" si="2"/>
        <v>20557.94696734269</v>
      </c>
      <c r="I18" s="2">
        <f t="shared" si="3"/>
        <v>239.56726858262275</v>
      </c>
      <c r="J18" s="2">
        <f t="shared" si="1"/>
        <v>254.56</v>
      </c>
      <c r="K18" s="23"/>
    </row>
    <row r="19" spans="1:11" ht="15.9" customHeight="1" thickBot="1" x14ac:dyDescent="0.3">
      <c r="A19" s="26" t="s">
        <v>10</v>
      </c>
      <c r="B19" s="27" t="s">
        <v>7</v>
      </c>
      <c r="C19" s="28" t="s">
        <v>7</v>
      </c>
      <c r="D19" s="28" t="s">
        <v>7</v>
      </c>
      <c r="E19" s="29">
        <f t="shared" si="0"/>
        <v>314.41000000000003</v>
      </c>
      <c r="F19" s="30" t="s">
        <v>7</v>
      </c>
      <c r="G19" s="31" t="s">
        <v>7</v>
      </c>
      <c r="H19" s="31"/>
      <c r="I19" s="29">
        <f>ROUND(J19*(1-$E$5),2)</f>
        <v>226.4</v>
      </c>
      <c r="J19" s="29">
        <f>ROUND(AVERAGE(J13:J18),2)</f>
        <v>240.57</v>
      </c>
      <c r="K19" s="47" t="s">
        <v>10</v>
      </c>
    </row>
    <row r="20" spans="1:11" ht="15.9" customHeight="1" x14ac:dyDescent="0.3">
      <c r="A20" s="16" t="s">
        <v>20</v>
      </c>
      <c r="B20" s="17">
        <v>109700</v>
      </c>
      <c r="C20" s="45">
        <v>1</v>
      </c>
      <c r="D20" s="18">
        <f>B20*C20</f>
        <v>109700</v>
      </c>
      <c r="E20" s="19">
        <f>ROUND(D20/(365*(1-$E$5)),2)</f>
        <v>319.36</v>
      </c>
      <c r="F20" s="32"/>
      <c r="G20" s="33"/>
      <c r="H20" s="33"/>
      <c r="I20" s="19"/>
      <c r="J20" s="34" t="s">
        <v>7</v>
      </c>
      <c r="K20" s="46"/>
    </row>
    <row r="21" spans="1:11" ht="15.9" customHeight="1" x14ac:dyDescent="0.25">
      <c r="A21" s="22" t="s">
        <v>3</v>
      </c>
      <c r="B21" s="12" t="s">
        <v>7</v>
      </c>
      <c r="C21" s="4" t="s">
        <v>7</v>
      </c>
      <c r="D21" s="4" t="s">
        <v>7</v>
      </c>
      <c r="E21" s="2">
        <f>$E$20</f>
        <v>319.36</v>
      </c>
      <c r="F21" s="43">
        <v>54826.529582593903</v>
      </c>
      <c r="G21" s="1">
        <v>2199</v>
      </c>
      <c r="H21" s="43">
        <f t="shared" ref="H21:H22" si="4">F21+G21</f>
        <v>57025.529582593903</v>
      </c>
      <c r="I21" s="2">
        <f>($D$20-H21)/365</f>
        <v>144.31361758193452</v>
      </c>
      <c r="J21" s="2">
        <f>ROUND(I21/(1-$E$5),2)</f>
        <v>153.35</v>
      </c>
      <c r="K21" s="25" t="s">
        <v>3</v>
      </c>
    </row>
    <row r="22" spans="1:11" ht="15.9" customHeight="1" x14ac:dyDescent="0.25">
      <c r="A22" s="22" t="s">
        <v>6</v>
      </c>
      <c r="B22" s="12"/>
      <c r="C22" s="4"/>
      <c r="D22" s="4"/>
      <c r="E22" s="2">
        <f>$E$20</f>
        <v>319.36</v>
      </c>
      <c r="F22" s="43">
        <v>40711.512179434452</v>
      </c>
      <c r="G22" s="1">
        <v>2199</v>
      </c>
      <c r="H22" s="43">
        <f t="shared" si="4"/>
        <v>42910.512179434452</v>
      </c>
      <c r="I22" s="2">
        <f>($D$20-H22)/365</f>
        <v>182.98489813853575</v>
      </c>
      <c r="J22" s="2">
        <f>ROUND(I22/(1-$E$5),2)</f>
        <v>194.44</v>
      </c>
      <c r="K22" s="25" t="s">
        <v>6</v>
      </c>
    </row>
    <row r="23" spans="1:11" ht="15.9" customHeight="1" thickBot="1" x14ac:dyDescent="0.3">
      <c r="A23" s="26" t="s">
        <v>9</v>
      </c>
      <c r="B23" s="27"/>
      <c r="C23" s="28"/>
      <c r="D23" s="28"/>
      <c r="E23" s="29">
        <f>$E$20</f>
        <v>319.36</v>
      </c>
      <c r="F23" s="30"/>
      <c r="G23" s="31" t="s">
        <v>7</v>
      </c>
      <c r="H23" s="31"/>
      <c r="I23" s="29">
        <f>ROUND(J23*(1-$E$5),2)</f>
        <v>163.66</v>
      </c>
      <c r="J23" s="29">
        <f>ROUND(AVERAGE(J21:J22),2)</f>
        <v>173.9</v>
      </c>
      <c r="K23" s="47" t="s">
        <v>9</v>
      </c>
    </row>
    <row r="24" spans="1:11" ht="15.9" customHeight="1" x14ac:dyDescent="0.3">
      <c r="A24" s="16" t="s">
        <v>22</v>
      </c>
      <c r="B24" s="18">
        <v>105500</v>
      </c>
      <c r="C24" s="45">
        <v>1</v>
      </c>
      <c r="D24" s="18">
        <f>B24*C24</f>
        <v>105500</v>
      </c>
      <c r="E24" s="19">
        <f>ROUND(D24/(365*(1-$E$5)),2)</f>
        <v>307.13</v>
      </c>
      <c r="F24" s="32"/>
      <c r="G24" s="33" t="s">
        <v>7</v>
      </c>
      <c r="H24" s="33"/>
      <c r="I24" s="19"/>
      <c r="J24" s="34"/>
      <c r="K24" s="46"/>
    </row>
    <row r="25" spans="1:11" ht="15.9" customHeight="1" x14ac:dyDescent="0.25">
      <c r="A25" s="22" t="s">
        <v>15</v>
      </c>
      <c r="B25" s="12" t="s">
        <v>7</v>
      </c>
      <c r="C25" s="4" t="s">
        <v>7</v>
      </c>
      <c r="D25" s="4" t="s">
        <v>7</v>
      </c>
      <c r="E25" s="2">
        <f>$E$24</f>
        <v>307.13</v>
      </c>
      <c r="F25" s="43">
        <v>31615.605306290032</v>
      </c>
      <c r="G25" s="1">
        <v>2199</v>
      </c>
      <c r="H25" s="43">
        <f t="shared" ref="H25:H27" si="5">F25+G25</f>
        <v>33814.605306290032</v>
      </c>
      <c r="I25" s="2">
        <f>($D$24-H25)/365</f>
        <v>196.39834162660264</v>
      </c>
      <c r="J25" s="2">
        <f>ROUND(I25/(1-$E$5),2)</f>
        <v>208.69</v>
      </c>
      <c r="K25" s="23"/>
    </row>
    <row r="26" spans="1:11" ht="15.9" customHeight="1" x14ac:dyDescent="0.25">
      <c r="A26" s="22" t="s">
        <v>31</v>
      </c>
      <c r="B26" s="12"/>
      <c r="C26" s="4"/>
      <c r="D26" s="4"/>
      <c r="E26" s="2">
        <f>$E$24</f>
        <v>307.13</v>
      </c>
      <c r="F26" s="43">
        <v>58259.977059901597</v>
      </c>
      <c r="G26" s="1">
        <v>2199</v>
      </c>
      <c r="H26" s="43">
        <f t="shared" si="5"/>
        <v>60458.977059901597</v>
      </c>
      <c r="I26" s="2">
        <f t="shared" ref="I26:I27" si="6">($D$24-H26)/365</f>
        <v>123.40006284958467</v>
      </c>
      <c r="J26" s="2">
        <f>ROUND(I26/(1-$E$5),2)</f>
        <v>131.12</v>
      </c>
      <c r="K26" s="23"/>
    </row>
    <row r="27" spans="1:11" ht="15.9" customHeight="1" x14ac:dyDescent="0.25">
      <c r="A27" s="22" t="s">
        <v>29</v>
      </c>
      <c r="B27" s="12"/>
      <c r="C27" s="4"/>
      <c r="D27" s="4"/>
      <c r="E27" s="2">
        <f>$E$24</f>
        <v>307.13</v>
      </c>
      <c r="F27" s="43">
        <v>28626.9580228944</v>
      </c>
      <c r="G27" s="1">
        <v>2199</v>
      </c>
      <c r="H27" s="43">
        <f t="shared" si="5"/>
        <v>30825.9580228944</v>
      </c>
      <c r="I27" s="2">
        <f t="shared" si="6"/>
        <v>204.58641637563179</v>
      </c>
      <c r="J27" s="2">
        <f>ROUND(I27/(1-$E$5),2)</f>
        <v>217.39</v>
      </c>
      <c r="K27" s="25" t="s">
        <v>29</v>
      </c>
    </row>
    <row r="28" spans="1:11" ht="15.9" customHeight="1" thickBot="1" x14ac:dyDescent="0.3">
      <c r="A28" s="26" t="s">
        <v>11</v>
      </c>
      <c r="B28" s="27" t="s">
        <v>7</v>
      </c>
      <c r="C28" s="28" t="s">
        <v>7</v>
      </c>
      <c r="D28" s="28" t="s">
        <v>7</v>
      </c>
      <c r="E28" s="29">
        <f>ROUND(AVERAGE(E13,E14,E15,E16,E17,E18,E21,E22,E25,E26,E27),2)</f>
        <v>313.32</v>
      </c>
      <c r="F28" s="30"/>
      <c r="G28" s="31" t="s">
        <v>7</v>
      </c>
      <c r="H28" s="31"/>
      <c r="I28" s="29">
        <f>ROUND(J28*(1-$E$5),2)</f>
        <v>200.92</v>
      </c>
      <c r="J28" s="29">
        <f>ROUND(AVERAGE(J13,J14,J15,J16,J17,J18,J21,J22,J25,J26,J27),2)</f>
        <v>213.49</v>
      </c>
      <c r="K28" s="47" t="s">
        <v>11</v>
      </c>
    </row>
    <row r="29" spans="1:11" ht="15.9" customHeight="1" x14ac:dyDescent="0.3">
      <c r="A29" s="16" t="s">
        <v>21</v>
      </c>
      <c r="B29" s="17">
        <v>105500</v>
      </c>
      <c r="C29" s="45">
        <v>1</v>
      </c>
      <c r="D29" s="18">
        <f>B29*C29</f>
        <v>105500</v>
      </c>
      <c r="E29" s="19">
        <f>ROUND(D29/(365*(1-$E$5)),2)</f>
        <v>307.13</v>
      </c>
      <c r="F29" s="32"/>
      <c r="G29" s="33" t="s">
        <v>7</v>
      </c>
      <c r="H29" s="33"/>
      <c r="I29" s="19"/>
      <c r="J29" s="34"/>
      <c r="K29" s="46"/>
    </row>
    <row r="30" spans="1:11" ht="15.9" customHeight="1" x14ac:dyDescent="0.25">
      <c r="A30" s="35" t="s">
        <v>27</v>
      </c>
      <c r="B30" s="4"/>
      <c r="C30" s="4"/>
      <c r="D30" s="4"/>
      <c r="E30" s="2">
        <f>$E$29</f>
        <v>307.13</v>
      </c>
      <c r="F30" s="43">
        <v>22058.578251938132</v>
      </c>
      <c r="G30" s="1">
        <v>2199</v>
      </c>
      <c r="H30" s="43">
        <f t="shared" ref="H30:H39" si="7">F30+G30</f>
        <v>24257.578251938132</v>
      </c>
      <c r="I30" s="2">
        <f>($D$29-H30)/365</f>
        <v>222.58197739195032</v>
      </c>
      <c r="J30" s="2">
        <f t="shared" ref="J30:J38" si="8">ROUND(I30/(1-$E$5),2)</f>
        <v>236.51</v>
      </c>
      <c r="K30" s="23"/>
    </row>
    <row r="31" spans="1:11" ht="15.9" customHeight="1" x14ac:dyDescent="0.25">
      <c r="A31" s="35" t="s">
        <v>0</v>
      </c>
      <c r="B31" s="4"/>
      <c r="C31" s="4"/>
      <c r="D31" s="4"/>
      <c r="E31" s="2">
        <f t="shared" ref="E31:E38" si="9">$E$29</f>
        <v>307.13</v>
      </c>
      <c r="F31" s="43">
        <v>29311.632662305561</v>
      </c>
      <c r="G31" s="1">
        <v>2199</v>
      </c>
      <c r="H31" s="43">
        <f t="shared" si="7"/>
        <v>31510.632662305561</v>
      </c>
      <c r="I31" s="2">
        <f t="shared" ref="I31:I38" si="10">($D$29-H31)/365</f>
        <v>202.71059544573819</v>
      </c>
      <c r="J31" s="2">
        <f t="shared" si="8"/>
        <v>215.4</v>
      </c>
      <c r="K31" s="23"/>
    </row>
    <row r="32" spans="1:11" ht="15.9" customHeight="1" x14ac:dyDescent="0.25">
      <c r="A32" s="22" t="s">
        <v>18</v>
      </c>
      <c r="B32" s="4" t="s">
        <v>7</v>
      </c>
      <c r="C32" s="4" t="s">
        <v>7</v>
      </c>
      <c r="D32" s="4" t="s">
        <v>7</v>
      </c>
      <c r="E32" s="2">
        <f t="shared" si="9"/>
        <v>307.13</v>
      </c>
      <c r="F32" s="43">
        <v>25407.978774850737</v>
      </c>
      <c r="G32" s="1">
        <v>2199</v>
      </c>
      <c r="H32" s="43">
        <f t="shared" si="7"/>
        <v>27606.978774850737</v>
      </c>
      <c r="I32" s="2">
        <f t="shared" si="10"/>
        <v>213.40553760314867</v>
      </c>
      <c r="J32" s="2">
        <f t="shared" si="8"/>
        <v>226.76</v>
      </c>
      <c r="K32" s="25" t="s">
        <v>43</v>
      </c>
    </row>
    <row r="33" spans="1:11" ht="15.9" customHeight="1" x14ac:dyDescent="0.25">
      <c r="A33" s="22" t="s">
        <v>12</v>
      </c>
      <c r="B33" s="4"/>
      <c r="C33" s="4"/>
      <c r="D33" s="4"/>
      <c r="E33" s="2">
        <f t="shared" si="9"/>
        <v>307.13</v>
      </c>
      <c r="F33" s="43">
        <v>12528.655111151</v>
      </c>
      <c r="G33" s="1">
        <v>2199</v>
      </c>
      <c r="H33" s="43">
        <f t="shared" si="7"/>
        <v>14727.655111151</v>
      </c>
      <c r="I33" s="2">
        <f t="shared" si="10"/>
        <v>248.69135585986027</v>
      </c>
      <c r="J33" s="2">
        <f t="shared" si="8"/>
        <v>264.26</v>
      </c>
      <c r="K33" s="25" t="s">
        <v>12</v>
      </c>
    </row>
    <row r="34" spans="1:11" ht="15.9" customHeight="1" x14ac:dyDescent="0.25">
      <c r="A34" s="22" t="s">
        <v>13</v>
      </c>
      <c r="B34" s="4"/>
      <c r="C34" s="4"/>
      <c r="D34" s="4"/>
      <c r="E34" s="2">
        <f t="shared" si="9"/>
        <v>307.13</v>
      </c>
      <c r="F34" s="43">
        <v>23450.948000286753</v>
      </c>
      <c r="G34" s="1">
        <v>2199</v>
      </c>
      <c r="H34" s="43">
        <f t="shared" si="7"/>
        <v>25649.948000286753</v>
      </c>
      <c r="I34" s="2">
        <f t="shared" si="10"/>
        <v>218.76726575263905</v>
      </c>
      <c r="J34" s="2">
        <f t="shared" si="8"/>
        <v>232.46</v>
      </c>
      <c r="K34" s="24" t="s">
        <v>13</v>
      </c>
    </row>
    <row r="35" spans="1:11" ht="15.9" customHeight="1" x14ac:dyDescent="0.25">
      <c r="A35" s="22" t="s">
        <v>28</v>
      </c>
      <c r="B35" s="4"/>
      <c r="C35" s="4"/>
      <c r="D35" s="4"/>
      <c r="E35" s="2">
        <f t="shared" si="9"/>
        <v>307.13</v>
      </c>
      <c r="F35" s="43">
        <v>23368.447188708942</v>
      </c>
      <c r="G35" s="1">
        <v>2199</v>
      </c>
      <c r="H35" s="43">
        <f t="shared" si="7"/>
        <v>25567.447188708942</v>
      </c>
      <c r="I35" s="2">
        <f t="shared" si="10"/>
        <v>218.99329537340014</v>
      </c>
      <c r="J35" s="2">
        <f t="shared" si="8"/>
        <v>232.7</v>
      </c>
      <c r="K35" s="24" t="s">
        <v>28</v>
      </c>
    </row>
    <row r="36" spans="1:11" ht="15.9" customHeight="1" x14ac:dyDescent="0.25">
      <c r="A36" s="22" t="s">
        <v>4</v>
      </c>
      <c r="B36" s="4"/>
      <c r="C36" s="4"/>
      <c r="D36" s="4"/>
      <c r="E36" s="2">
        <f t="shared" si="9"/>
        <v>307.13</v>
      </c>
      <c r="F36" s="43">
        <v>21705.072980407353</v>
      </c>
      <c r="G36" s="1">
        <v>2199</v>
      </c>
      <c r="H36" s="43">
        <f t="shared" si="7"/>
        <v>23904.072980407353</v>
      </c>
      <c r="I36" s="2">
        <f t="shared" si="10"/>
        <v>223.55048498518534</v>
      </c>
      <c r="J36" s="2">
        <f t="shared" si="8"/>
        <v>237.54</v>
      </c>
      <c r="K36" s="23"/>
    </row>
    <row r="37" spans="1:11" ht="15.9" customHeight="1" x14ac:dyDescent="0.25">
      <c r="A37" s="22" t="s">
        <v>14</v>
      </c>
      <c r="B37" s="4"/>
      <c r="C37" s="4"/>
      <c r="D37" s="4"/>
      <c r="E37" s="2">
        <f t="shared" si="9"/>
        <v>307.13</v>
      </c>
      <c r="F37" s="43">
        <v>21951.200448744788</v>
      </c>
      <c r="G37" s="1">
        <v>2199</v>
      </c>
      <c r="H37" s="43">
        <f t="shared" si="7"/>
        <v>24150.200448744788</v>
      </c>
      <c r="I37" s="2">
        <f t="shared" si="10"/>
        <v>222.87616315412387</v>
      </c>
      <c r="J37" s="2">
        <f t="shared" si="8"/>
        <v>236.83</v>
      </c>
      <c r="K37" s="23"/>
    </row>
    <row r="38" spans="1:11" ht="15.9" customHeight="1" thickBot="1" x14ac:dyDescent="0.3">
      <c r="A38" s="36" t="s">
        <v>32</v>
      </c>
      <c r="B38" s="28"/>
      <c r="C38" s="28"/>
      <c r="D38" s="28"/>
      <c r="E38" s="29">
        <f t="shared" si="9"/>
        <v>307.13</v>
      </c>
      <c r="F38" s="48">
        <v>18097.412367231616</v>
      </c>
      <c r="G38" s="31">
        <v>2199</v>
      </c>
      <c r="H38" s="48">
        <f t="shared" si="7"/>
        <v>20296.412367231616</v>
      </c>
      <c r="I38" s="29">
        <f t="shared" si="10"/>
        <v>233.43448666511884</v>
      </c>
      <c r="J38" s="29">
        <f t="shared" si="8"/>
        <v>248.04</v>
      </c>
      <c r="K38" s="37"/>
    </row>
    <row r="39" spans="1:11" ht="15.9" customHeight="1" thickBot="1" x14ac:dyDescent="0.3">
      <c r="A39" s="38" t="s">
        <v>8</v>
      </c>
      <c r="B39" s="39">
        <f>AVERAGE(B12,B20,B24,B29)</f>
        <v>107175</v>
      </c>
      <c r="C39" s="39" t="s">
        <v>7</v>
      </c>
      <c r="D39" s="39">
        <f>AVERAGE(D12,D20,D24,D29)</f>
        <v>107175</v>
      </c>
      <c r="E39" s="40">
        <f>ROUND(D39/(365*(1-$E$5)),2)</f>
        <v>312.01</v>
      </c>
      <c r="F39" s="49">
        <v>22651.564353426336</v>
      </c>
      <c r="G39" s="41">
        <f>G32</f>
        <v>2199</v>
      </c>
      <c r="H39" s="49">
        <f t="shared" si="7"/>
        <v>24850.564353426336</v>
      </c>
      <c r="I39" s="40">
        <f>($D$39-H39)/365</f>
        <v>225.54639903170866</v>
      </c>
      <c r="J39" s="40">
        <f>ROUND(I39/(1-$E$5),2)</f>
        <v>239.66</v>
      </c>
      <c r="K39" s="42" t="s">
        <v>8</v>
      </c>
    </row>
    <row r="40" spans="1:11" ht="20.100000000000001" customHeight="1" x14ac:dyDescent="0.25">
      <c r="A40" s="62" t="s">
        <v>7</v>
      </c>
      <c r="B40" s="63"/>
      <c r="C40" s="63"/>
      <c r="D40" s="63"/>
      <c r="E40" s="63"/>
      <c r="F40" s="63"/>
      <c r="G40" s="63"/>
      <c r="H40" s="63"/>
      <c r="I40" s="63"/>
    </row>
    <row r="44" spans="1:11" x14ac:dyDescent="0.25">
      <c r="E44" s="9"/>
      <c r="F44" s="9"/>
      <c r="J44" s="9"/>
    </row>
    <row r="45" spans="1:11" x14ac:dyDescent="0.25">
      <c r="B45" s="9"/>
      <c r="C45" s="9"/>
      <c r="E45" s="9"/>
      <c r="F45" s="9"/>
      <c r="J45" s="9"/>
    </row>
    <row r="46" spans="1:11" x14ac:dyDescent="0.25">
      <c r="B46" s="9"/>
      <c r="C46" s="9"/>
      <c r="E46" s="9"/>
      <c r="F46" s="9"/>
      <c r="J46" s="9"/>
    </row>
    <row r="47" spans="1:11" x14ac:dyDescent="0.25">
      <c r="B47" s="9"/>
      <c r="C47" s="9"/>
      <c r="E47" s="9"/>
      <c r="F47" s="9"/>
      <c r="J47" s="9"/>
    </row>
    <row r="48" spans="1:11" x14ac:dyDescent="0.25">
      <c r="B48" s="9"/>
      <c r="C48" s="9"/>
      <c r="E48" s="9"/>
      <c r="F48" s="9"/>
      <c r="J48" s="9"/>
    </row>
    <row r="49" spans="2:10" x14ac:dyDescent="0.25">
      <c r="B49" s="9"/>
      <c r="C49" s="9"/>
      <c r="E49" s="9"/>
      <c r="F49" s="9"/>
      <c r="J49" s="9"/>
    </row>
    <row r="50" spans="2:10" x14ac:dyDescent="0.25">
      <c r="B50" s="9"/>
      <c r="C50" s="9"/>
      <c r="E50" s="9"/>
      <c r="F50" s="9"/>
      <c r="J50" s="9"/>
    </row>
    <row r="51" spans="2:10" x14ac:dyDescent="0.25">
      <c r="B51" s="9"/>
      <c r="C51" s="9"/>
      <c r="E51" s="9"/>
      <c r="F51" s="9"/>
      <c r="J51" s="9"/>
    </row>
    <row r="52" spans="2:10" x14ac:dyDescent="0.25">
      <c r="B52" s="9"/>
      <c r="C52" s="9"/>
      <c r="E52" s="9"/>
      <c r="F52" s="9"/>
      <c r="J52" s="9"/>
    </row>
    <row r="53" spans="2:10" x14ac:dyDescent="0.25">
      <c r="B53" s="9"/>
      <c r="C53" s="9"/>
      <c r="E53" s="9"/>
      <c r="F53" s="9"/>
      <c r="J53" s="9"/>
    </row>
    <row r="54" spans="2:10" x14ac:dyDescent="0.25">
      <c r="B54" s="9"/>
      <c r="C54" s="9"/>
      <c r="E54" s="9"/>
      <c r="F54" s="9"/>
      <c r="J54" s="9"/>
    </row>
    <row r="55" spans="2:10" x14ac:dyDescent="0.25">
      <c r="B55" s="9"/>
      <c r="C55" s="9"/>
      <c r="E55" s="9"/>
      <c r="F55" s="9"/>
      <c r="J55" s="9"/>
    </row>
    <row r="56" spans="2:10" x14ac:dyDescent="0.25">
      <c r="B56" s="9"/>
      <c r="C56" s="9"/>
      <c r="E56" s="9"/>
      <c r="F56" s="9"/>
      <c r="J56" s="9"/>
    </row>
    <row r="57" spans="2:10" x14ac:dyDescent="0.25">
      <c r="B57" s="9"/>
      <c r="C57" s="9"/>
      <c r="E57" s="9"/>
      <c r="F57" s="9"/>
      <c r="J57" s="9"/>
    </row>
    <row r="58" spans="2:10" x14ac:dyDescent="0.25">
      <c r="B58" s="9"/>
      <c r="C58" s="9"/>
      <c r="E58" s="9"/>
      <c r="F58" s="9"/>
      <c r="J58" s="9"/>
    </row>
    <row r="59" spans="2:10" x14ac:dyDescent="0.25">
      <c r="B59" s="9"/>
      <c r="C59" s="9"/>
      <c r="E59" s="9"/>
      <c r="F59" s="9"/>
      <c r="J59" s="9"/>
    </row>
    <row r="60" spans="2:10" x14ac:dyDescent="0.25">
      <c r="B60" s="9"/>
      <c r="C60" s="9"/>
      <c r="E60" s="9"/>
      <c r="F60" s="9"/>
      <c r="J60" s="9"/>
    </row>
    <row r="61" spans="2:10" x14ac:dyDescent="0.25">
      <c r="B61" s="9"/>
      <c r="C61" s="9"/>
      <c r="E61" s="9"/>
      <c r="F61" s="9"/>
      <c r="J61" s="9"/>
    </row>
    <row r="62" spans="2:10" x14ac:dyDescent="0.25">
      <c r="B62" s="9"/>
      <c r="C62" s="9"/>
      <c r="E62" s="9"/>
      <c r="F62" s="9"/>
      <c r="J62" s="9"/>
    </row>
    <row r="63" spans="2:10" x14ac:dyDescent="0.25">
      <c r="B63" s="9"/>
      <c r="C63" s="9"/>
      <c r="E63" s="9"/>
      <c r="F63" s="9"/>
      <c r="J63" s="9"/>
    </row>
    <row r="64" spans="2:10" x14ac:dyDescent="0.25">
      <c r="B64" s="9"/>
      <c r="C64" s="9"/>
      <c r="E64" s="9"/>
      <c r="F64" s="9"/>
      <c r="J64" s="9"/>
    </row>
    <row r="65" spans="2:10" x14ac:dyDescent="0.25">
      <c r="B65" s="9"/>
      <c r="C65" s="9"/>
      <c r="E65" s="9"/>
      <c r="F65" s="9"/>
      <c r="J65" s="9"/>
    </row>
    <row r="66" spans="2:10" x14ac:dyDescent="0.25">
      <c r="B66" s="9"/>
      <c r="C66" s="9"/>
      <c r="E66" s="9"/>
      <c r="F66" s="9"/>
      <c r="J66" s="9"/>
    </row>
    <row r="67" spans="2:10" x14ac:dyDescent="0.25">
      <c r="B67" s="9"/>
      <c r="C67" s="9"/>
      <c r="E67" s="9"/>
      <c r="F67" s="9"/>
      <c r="J67" s="9"/>
    </row>
    <row r="68" spans="2:10" x14ac:dyDescent="0.25">
      <c r="B68" s="9"/>
      <c r="C68" s="9"/>
      <c r="E68" s="9"/>
      <c r="F68" s="9"/>
    </row>
    <row r="69" spans="2:10" x14ac:dyDescent="0.25">
      <c r="B69" s="9"/>
      <c r="C69" s="9"/>
      <c r="E69" s="9"/>
      <c r="F69" s="9"/>
    </row>
    <row r="70" spans="2:10" x14ac:dyDescent="0.25">
      <c r="B70" s="9"/>
      <c r="C70" s="9"/>
      <c r="E70" s="9"/>
      <c r="F70" s="9"/>
    </row>
    <row r="71" spans="2:10" x14ac:dyDescent="0.25">
      <c r="B71" s="9"/>
      <c r="C71" s="9"/>
      <c r="E71" s="9"/>
      <c r="F71" s="9"/>
    </row>
    <row r="72" spans="2:10" x14ac:dyDescent="0.25">
      <c r="B72" s="9"/>
      <c r="C72" s="9"/>
      <c r="E72" s="9"/>
      <c r="F72" s="9"/>
    </row>
  </sheetData>
  <mergeCells count="9">
    <mergeCell ref="A8:E8"/>
    <mergeCell ref="A9:E9"/>
    <mergeCell ref="A40:I40"/>
    <mergeCell ref="A2:E2"/>
    <mergeCell ref="A4:E4"/>
    <mergeCell ref="A5:D5"/>
    <mergeCell ref="A6:E6"/>
    <mergeCell ref="A7:E7"/>
    <mergeCell ref="A3:E3"/>
  </mergeCells>
  <pageMargins left="0.5" right="0.5" top="0.5" bottom="0.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72"/>
  <sheetViews>
    <sheetView topLeftCell="A2" zoomScale="90" zoomScaleNormal="90" workbookViewId="0">
      <selection activeCell="H13" sqref="H13"/>
    </sheetView>
  </sheetViews>
  <sheetFormatPr defaultRowHeight="13.2" x14ac:dyDescent="0.25"/>
  <cols>
    <col min="1" max="1" width="18.6640625" customWidth="1"/>
    <col min="2" max="2" width="21.6640625" customWidth="1"/>
    <col min="3" max="10" width="18.6640625" customWidth="1"/>
    <col min="11" max="11" width="27.109375" customWidth="1"/>
    <col min="12" max="12" width="12.6640625" customWidth="1"/>
    <col min="13" max="13" width="12.109375" bestFit="1" customWidth="1"/>
  </cols>
  <sheetData>
    <row r="1" spans="1:14" hidden="1" x14ac:dyDescent="0.25"/>
    <row r="2" spans="1:14" ht="61.2" customHeight="1" x14ac:dyDescent="0.3">
      <c r="A2" s="66" t="s">
        <v>51</v>
      </c>
      <c r="B2" s="66"/>
      <c r="C2" s="66"/>
      <c r="D2" s="66"/>
      <c r="E2" s="66"/>
      <c r="F2" s="3"/>
      <c r="G2" s="3"/>
      <c r="H2" s="3"/>
    </row>
    <row r="3" spans="1:14" ht="20.100000000000001" customHeight="1" x14ac:dyDescent="0.25">
      <c r="A3" s="65" t="s">
        <v>26</v>
      </c>
      <c r="B3" s="65"/>
      <c r="C3" s="65"/>
      <c r="D3" s="65"/>
      <c r="E3" s="65"/>
      <c r="F3" s="3"/>
      <c r="G3" s="3"/>
      <c r="H3" s="3"/>
    </row>
    <row r="4" spans="1:14" ht="20.100000000000001" customHeight="1" x14ac:dyDescent="0.25">
      <c r="A4" s="65" t="s">
        <v>40</v>
      </c>
      <c r="B4" s="65"/>
      <c r="C4" s="65"/>
      <c r="D4" s="65"/>
      <c r="E4" s="65"/>
      <c r="F4" s="7"/>
      <c r="G4" s="7"/>
      <c r="H4" s="7"/>
      <c r="I4" s="7"/>
    </row>
    <row r="5" spans="1:14" ht="20.100000000000001" customHeight="1" x14ac:dyDescent="0.25">
      <c r="A5" s="65" t="s">
        <v>47</v>
      </c>
      <c r="B5" s="65"/>
      <c r="C5" s="65"/>
      <c r="D5" s="65"/>
      <c r="E5" s="13">
        <v>5.8900000000000001E-2</v>
      </c>
      <c r="F5" s="7"/>
      <c r="G5" s="7"/>
      <c r="H5" s="7"/>
      <c r="I5" s="3"/>
    </row>
    <row r="6" spans="1:14" ht="20.100000000000001" customHeight="1" x14ac:dyDescent="0.25">
      <c r="A6" s="61" t="s">
        <v>23</v>
      </c>
      <c r="B6" s="61"/>
      <c r="C6" s="61"/>
      <c r="D6" s="61"/>
      <c r="E6" s="61"/>
      <c r="F6" s="3"/>
      <c r="G6" s="3"/>
      <c r="H6" s="3"/>
      <c r="I6" s="50" t="s">
        <v>7</v>
      </c>
    </row>
    <row r="7" spans="1:14" ht="20.100000000000001" customHeight="1" x14ac:dyDescent="0.25">
      <c r="A7" s="61" t="s">
        <v>24</v>
      </c>
      <c r="B7" s="61"/>
      <c r="C7" s="61"/>
      <c r="D7" s="61"/>
      <c r="E7" s="61"/>
      <c r="F7" s="3"/>
      <c r="G7" s="3"/>
      <c r="H7" s="3"/>
    </row>
    <row r="8" spans="1:14" ht="20.100000000000001" customHeight="1" x14ac:dyDescent="0.25">
      <c r="A8" s="60" t="s">
        <v>34</v>
      </c>
      <c r="B8" s="60"/>
      <c r="C8" s="60"/>
      <c r="D8" s="60"/>
      <c r="E8" s="60"/>
      <c r="F8" s="8"/>
      <c r="G8" s="3"/>
      <c r="H8" s="3"/>
      <c r="J8" s="5" t="s">
        <v>7</v>
      </c>
    </row>
    <row r="9" spans="1:14" ht="20.100000000000001" customHeight="1" x14ac:dyDescent="0.25">
      <c r="A9" s="61" t="s">
        <v>25</v>
      </c>
      <c r="B9" s="61"/>
      <c r="C9" s="61"/>
      <c r="D9" s="61"/>
      <c r="E9" s="61"/>
      <c r="F9" s="3"/>
      <c r="G9" s="3"/>
      <c r="H9" s="3"/>
      <c r="I9" s="6" t="s">
        <v>7</v>
      </c>
    </row>
    <row r="10" spans="1:14" ht="13.8" thickBot="1" x14ac:dyDescent="0.3">
      <c r="C10" s="11" t="s">
        <v>7</v>
      </c>
      <c r="F10" s="10" t="s">
        <v>7</v>
      </c>
    </row>
    <row r="11" spans="1:14" ht="75" customHeight="1" thickBot="1" x14ac:dyDescent="0.3">
      <c r="A11" s="14" t="s">
        <v>35</v>
      </c>
      <c r="B11" s="15" t="s">
        <v>48</v>
      </c>
      <c r="C11" s="15" t="s">
        <v>44</v>
      </c>
      <c r="D11" s="15" t="s">
        <v>49</v>
      </c>
      <c r="E11" s="15" t="s">
        <v>33</v>
      </c>
      <c r="F11" s="15" t="s">
        <v>53</v>
      </c>
      <c r="G11" s="15" t="s">
        <v>38</v>
      </c>
      <c r="H11" s="51" t="s">
        <v>52</v>
      </c>
      <c r="I11" s="15" t="s">
        <v>39</v>
      </c>
      <c r="J11" s="15" t="s">
        <v>37</v>
      </c>
      <c r="K11" s="44" t="s">
        <v>41</v>
      </c>
    </row>
    <row r="12" spans="1:14" ht="15.9" customHeight="1" x14ac:dyDescent="0.3">
      <c r="A12" s="16" t="s">
        <v>19</v>
      </c>
      <c r="B12" s="17">
        <v>108000</v>
      </c>
      <c r="C12" s="45">
        <v>1</v>
      </c>
      <c r="D12" s="18">
        <f>B12*C12</f>
        <v>108000</v>
      </c>
      <c r="E12" s="19">
        <f>ROUND(D12/(365*(1-$E$5)),2)</f>
        <v>314.41000000000003</v>
      </c>
      <c r="F12" s="19"/>
      <c r="G12" s="20"/>
      <c r="H12" s="52"/>
      <c r="I12" s="20"/>
      <c r="J12" s="21"/>
      <c r="K12" s="46"/>
      <c r="L12" s="5" t="s">
        <v>7</v>
      </c>
    </row>
    <row r="13" spans="1:14" ht="15.9" customHeight="1" x14ac:dyDescent="0.3">
      <c r="A13" s="22" t="s">
        <v>2</v>
      </c>
      <c r="B13" s="12" t="s">
        <v>7</v>
      </c>
      <c r="C13" s="4" t="s">
        <v>7</v>
      </c>
      <c r="D13" s="4" t="s">
        <v>7</v>
      </c>
      <c r="E13" s="2">
        <f t="shared" ref="E13:E19" si="0">$E$12</f>
        <v>314.41000000000003</v>
      </c>
      <c r="F13" s="1">
        <v>25208.393113999999</v>
      </c>
      <c r="G13" s="1">
        <v>2199</v>
      </c>
      <c r="H13" s="53">
        <f>F13+G13</f>
        <v>27407.393113999999</v>
      </c>
      <c r="I13" s="2">
        <f>($D$12-H13)/365</f>
        <v>220.80166270136985</v>
      </c>
      <c r="J13" s="2">
        <f t="shared" ref="J13:J18" si="1">ROUND(I13/(1-$E$5),2)</f>
        <v>234.62</v>
      </c>
      <c r="K13" s="23"/>
      <c r="M13" s="59"/>
      <c r="N13" s="58"/>
    </row>
    <row r="14" spans="1:14" ht="15.9" customHeight="1" x14ac:dyDescent="0.3">
      <c r="A14" s="22" t="s">
        <v>1</v>
      </c>
      <c r="B14" s="12" t="s">
        <v>7</v>
      </c>
      <c r="C14" s="4" t="s">
        <v>7</v>
      </c>
      <c r="D14" s="4" t="s">
        <v>7</v>
      </c>
      <c r="E14" s="2">
        <f t="shared" si="0"/>
        <v>314.41000000000003</v>
      </c>
      <c r="F14" s="1">
        <v>50048.981802000002</v>
      </c>
      <c r="G14" s="1">
        <v>2199</v>
      </c>
      <c r="H14" s="53">
        <f t="shared" ref="H14:H18" si="2">F14+G14</f>
        <v>52247.981802000002</v>
      </c>
      <c r="I14" s="2">
        <f t="shared" ref="I14:I18" si="3">($D$12-H14)/365</f>
        <v>152.7452553369863</v>
      </c>
      <c r="J14" s="2">
        <f t="shared" si="1"/>
        <v>162.31</v>
      </c>
      <c r="K14" s="24" t="s">
        <v>17</v>
      </c>
      <c r="M14" s="59"/>
      <c r="N14" s="58"/>
    </row>
    <row r="15" spans="1:14" ht="15.9" customHeight="1" x14ac:dyDescent="0.3">
      <c r="A15" s="22" t="s">
        <v>5</v>
      </c>
      <c r="B15" s="12" t="s">
        <v>7</v>
      </c>
      <c r="C15" s="4" t="s">
        <v>7</v>
      </c>
      <c r="D15" s="4" t="s">
        <v>7</v>
      </c>
      <c r="E15" s="2">
        <f t="shared" si="0"/>
        <v>314.41000000000003</v>
      </c>
      <c r="F15" s="1">
        <v>41873.818836999999</v>
      </c>
      <c r="G15" s="1">
        <v>2199</v>
      </c>
      <c r="H15" s="53">
        <f t="shared" si="2"/>
        <v>44072.818836999999</v>
      </c>
      <c r="I15" s="2">
        <f t="shared" si="3"/>
        <v>175.14296209041098</v>
      </c>
      <c r="J15" s="2">
        <f t="shared" si="1"/>
        <v>186.1</v>
      </c>
      <c r="K15" s="23"/>
      <c r="M15" s="59"/>
      <c r="N15" s="58"/>
    </row>
    <row r="16" spans="1:14" ht="15.9" customHeight="1" x14ac:dyDescent="0.3">
      <c r="A16" s="22" t="s">
        <v>36</v>
      </c>
      <c r="B16" s="12" t="s">
        <v>7</v>
      </c>
      <c r="C16" s="4" t="s">
        <v>7</v>
      </c>
      <c r="D16" s="4" t="s">
        <v>7</v>
      </c>
      <c r="E16" s="2">
        <f t="shared" si="0"/>
        <v>314.41000000000003</v>
      </c>
      <c r="F16" s="1">
        <v>39236.705181999998</v>
      </c>
      <c r="G16" s="1">
        <v>2199</v>
      </c>
      <c r="H16" s="53">
        <f t="shared" si="2"/>
        <v>41435.705181999998</v>
      </c>
      <c r="I16" s="2">
        <f t="shared" si="3"/>
        <v>182.36793100821916</v>
      </c>
      <c r="J16" s="2">
        <f t="shared" si="1"/>
        <v>193.78</v>
      </c>
      <c r="K16" s="23"/>
      <c r="M16" s="59"/>
      <c r="N16" s="58"/>
    </row>
    <row r="17" spans="1:14" ht="15.9" customHeight="1" x14ac:dyDescent="0.3">
      <c r="A17" s="22" t="s">
        <v>30</v>
      </c>
      <c r="B17" s="12" t="s">
        <v>7</v>
      </c>
      <c r="C17" s="4" t="s">
        <v>7</v>
      </c>
      <c r="D17" s="4" t="s">
        <v>7</v>
      </c>
      <c r="E17" s="2">
        <f t="shared" si="0"/>
        <v>314.41000000000003</v>
      </c>
      <c r="F17" s="1">
        <v>26409.236654</v>
      </c>
      <c r="G17" s="1">
        <v>2199</v>
      </c>
      <c r="H17" s="53">
        <f t="shared" si="2"/>
        <v>28608.236654</v>
      </c>
      <c r="I17" s="2">
        <f t="shared" si="3"/>
        <v>217.51168039999999</v>
      </c>
      <c r="J17" s="2">
        <f t="shared" si="1"/>
        <v>231.12</v>
      </c>
      <c r="K17" s="25" t="s">
        <v>42</v>
      </c>
      <c r="M17" s="59"/>
      <c r="N17" s="58"/>
    </row>
    <row r="18" spans="1:14" ht="15.9" customHeight="1" x14ac:dyDescent="0.3">
      <c r="A18" s="22" t="s">
        <v>16</v>
      </c>
      <c r="B18" s="12" t="s">
        <v>7</v>
      </c>
      <c r="C18" s="4" t="s">
        <v>7</v>
      </c>
      <c r="D18" s="4" t="s">
        <v>7</v>
      </c>
      <c r="E18" s="2">
        <f t="shared" si="0"/>
        <v>314.41000000000003</v>
      </c>
      <c r="F18" s="1">
        <v>27808.302262000001</v>
      </c>
      <c r="G18" s="1">
        <v>2199</v>
      </c>
      <c r="H18" s="53">
        <f t="shared" si="2"/>
        <v>30007.302262000001</v>
      </c>
      <c r="I18" s="2">
        <f t="shared" si="3"/>
        <v>213.67862393972604</v>
      </c>
      <c r="J18" s="2">
        <f t="shared" si="1"/>
        <v>227.05</v>
      </c>
      <c r="K18" s="23"/>
      <c r="M18" s="59"/>
      <c r="N18" s="58"/>
    </row>
    <row r="19" spans="1:14" ht="15.9" customHeight="1" thickBot="1" x14ac:dyDescent="0.3">
      <c r="A19" s="26" t="s">
        <v>10</v>
      </c>
      <c r="B19" s="27" t="s">
        <v>7</v>
      </c>
      <c r="C19" s="28" t="s">
        <v>7</v>
      </c>
      <c r="D19" s="28" t="s">
        <v>7</v>
      </c>
      <c r="E19" s="29">
        <f t="shared" si="0"/>
        <v>314.41000000000003</v>
      </c>
      <c r="F19" s="31" t="s">
        <v>7</v>
      </c>
      <c r="G19" s="31" t="s">
        <v>7</v>
      </c>
      <c r="H19" s="54"/>
      <c r="I19" s="29">
        <f>ROUND(J19*(1-$E$5),2)</f>
        <v>193.71</v>
      </c>
      <c r="J19" s="29">
        <f>ROUND(AVERAGE(J13:J18),2)</f>
        <v>205.83</v>
      </c>
      <c r="K19" s="47" t="s">
        <v>10</v>
      </c>
      <c r="M19" s="59"/>
      <c r="N19" s="58"/>
    </row>
    <row r="20" spans="1:14" ht="15.9" customHeight="1" x14ac:dyDescent="0.3">
      <c r="A20" s="16" t="s">
        <v>20</v>
      </c>
      <c r="B20" s="17">
        <v>109700</v>
      </c>
      <c r="C20" s="45">
        <v>1</v>
      </c>
      <c r="D20" s="18">
        <f>B20*C20</f>
        <v>109700</v>
      </c>
      <c r="E20" s="19">
        <f>ROUND(D20/(365*(1-$E$5)),2)</f>
        <v>319.36</v>
      </c>
      <c r="F20" s="33"/>
      <c r="G20" s="33"/>
      <c r="H20" s="55"/>
      <c r="I20" s="19"/>
      <c r="J20" s="34" t="s">
        <v>7</v>
      </c>
      <c r="K20" s="46"/>
      <c r="M20" s="59"/>
      <c r="N20" s="58"/>
    </row>
    <row r="21" spans="1:14" ht="15.9" customHeight="1" x14ac:dyDescent="0.3">
      <c r="A21" s="22" t="s">
        <v>3</v>
      </c>
      <c r="B21" s="12" t="s">
        <v>7</v>
      </c>
      <c r="C21" s="4" t="s">
        <v>7</v>
      </c>
      <c r="D21" s="4" t="s">
        <v>7</v>
      </c>
      <c r="E21" s="2">
        <f>$E$20</f>
        <v>319.36</v>
      </c>
      <c r="F21" s="1">
        <v>74485.800858000002</v>
      </c>
      <c r="G21" s="1">
        <v>2199</v>
      </c>
      <c r="H21" s="53">
        <f t="shared" ref="H21:H22" si="4">F21+G21</f>
        <v>76684.800858000002</v>
      </c>
      <c r="I21" s="2">
        <f>($D$20-H21)/365</f>
        <v>90.452600389041095</v>
      </c>
      <c r="J21" s="2">
        <f>ROUND(I21/(1-$E$5),2)</f>
        <v>96.11</v>
      </c>
      <c r="K21" s="25" t="s">
        <v>3</v>
      </c>
      <c r="M21" s="59"/>
      <c r="N21" s="58"/>
    </row>
    <row r="22" spans="1:14" ht="15.9" customHeight="1" x14ac:dyDescent="0.3">
      <c r="A22" s="22" t="s">
        <v>6</v>
      </c>
      <c r="B22" s="12"/>
      <c r="C22" s="4"/>
      <c r="D22" s="4"/>
      <c r="E22" s="2">
        <f>$E$20</f>
        <v>319.36</v>
      </c>
      <c r="F22" s="1">
        <v>57281.017336999997</v>
      </c>
      <c r="G22" s="1">
        <v>2199</v>
      </c>
      <c r="H22" s="53">
        <f t="shared" si="4"/>
        <v>59480.017336999997</v>
      </c>
      <c r="I22" s="2">
        <f>($D$20-H22)/365</f>
        <v>137.58899359726027</v>
      </c>
      <c r="J22" s="2">
        <f>ROUND(I22/(1-$E$5),2)</f>
        <v>146.19999999999999</v>
      </c>
      <c r="K22" s="25" t="s">
        <v>6</v>
      </c>
      <c r="M22" s="59"/>
      <c r="N22" s="58"/>
    </row>
    <row r="23" spans="1:14" ht="15.9" customHeight="1" thickBot="1" x14ac:dyDescent="0.3">
      <c r="A23" s="26" t="s">
        <v>9</v>
      </c>
      <c r="B23" s="27"/>
      <c r="C23" s="28"/>
      <c r="D23" s="28"/>
      <c r="E23" s="29">
        <f>$E$20</f>
        <v>319.36</v>
      </c>
      <c r="F23" s="31"/>
      <c r="G23" s="31" t="s">
        <v>7</v>
      </c>
      <c r="H23" s="54"/>
      <c r="I23" s="29">
        <f>ROUND(J23*(1-$E$5),2)</f>
        <v>114.02</v>
      </c>
      <c r="J23" s="29">
        <f>ROUND(AVERAGE(J21:J22),2)</f>
        <v>121.16</v>
      </c>
      <c r="K23" s="47" t="s">
        <v>9</v>
      </c>
      <c r="M23" s="59"/>
      <c r="N23" s="58"/>
    </row>
    <row r="24" spans="1:14" ht="15.9" customHeight="1" x14ac:dyDescent="0.3">
      <c r="A24" s="16" t="s">
        <v>22</v>
      </c>
      <c r="B24" s="18">
        <v>105500</v>
      </c>
      <c r="C24" s="45">
        <v>1</v>
      </c>
      <c r="D24" s="18">
        <f>B24*C24</f>
        <v>105500</v>
      </c>
      <c r="E24" s="19">
        <f>ROUND(D24/(365*(1-$E$5)),2)</f>
        <v>307.13</v>
      </c>
      <c r="F24" s="33"/>
      <c r="G24" s="33" t="s">
        <v>7</v>
      </c>
      <c r="H24" s="55"/>
      <c r="I24" s="19"/>
      <c r="J24" s="34"/>
      <c r="K24" s="46"/>
      <c r="M24" s="59"/>
      <c r="N24" s="58"/>
    </row>
    <row r="25" spans="1:14" ht="15.9" customHeight="1" x14ac:dyDescent="0.3">
      <c r="A25" s="22" t="s">
        <v>15</v>
      </c>
      <c r="B25" s="12" t="s">
        <v>7</v>
      </c>
      <c r="C25" s="4" t="s">
        <v>7</v>
      </c>
      <c r="D25" s="4" t="s">
        <v>7</v>
      </c>
      <c r="E25" s="2">
        <f>$E$24</f>
        <v>307.13</v>
      </c>
      <c r="F25" s="1">
        <v>43614.696905999997</v>
      </c>
      <c r="G25" s="1">
        <v>2199</v>
      </c>
      <c r="H25" s="53">
        <f t="shared" ref="H25:H27" si="5">F25+G25</f>
        <v>45813.696905999997</v>
      </c>
      <c r="I25" s="2">
        <f>($D$24-H25)/365</f>
        <v>163.52411806575344</v>
      </c>
      <c r="J25" s="2">
        <f>ROUND(I25/(1-$E$5),2)</f>
        <v>173.76</v>
      </c>
      <c r="K25" s="23"/>
      <c r="M25" s="59"/>
      <c r="N25" s="58"/>
    </row>
    <row r="26" spans="1:14" ht="15.9" customHeight="1" x14ac:dyDescent="0.3">
      <c r="A26" s="22" t="s">
        <v>31</v>
      </c>
      <c r="B26" s="12"/>
      <c r="C26" s="4"/>
      <c r="D26" s="4"/>
      <c r="E26" s="2">
        <f>$E$24</f>
        <v>307.13</v>
      </c>
      <c r="F26" s="1">
        <v>76340.735545999996</v>
      </c>
      <c r="G26" s="1">
        <v>2199</v>
      </c>
      <c r="H26" s="53">
        <f t="shared" si="5"/>
        <v>78539.735545999996</v>
      </c>
      <c r="I26" s="2">
        <f t="shared" ref="I26:I27" si="6">($D$24-H26)/365</f>
        <v>73.863738230137002</v>
      </c>
      <c r="J26" s="2">
        <f>ROUND(I26/(1-$E$5),2)</f>
        <v>78.489999999999995</v>
      </c>
      <c r="K26" s="23"/>
      <c r="M26" s="59"/>
      <c r="N26" s="58"/>
    </row>
    <row r="27" spans="1:14" ht="15.9" customHeight="1" x14ac:dyDescent="0.3">
      <c r="A27" s="22" t="s">
        <v>29</v>
      </c>
      <c r="B27" s="12"/>
      <c r="C27" s="4"/>
      <c r="D27" s="4"/>
      <c r="E27" s="2">
        <f>$E$24</f>
        <v>307.13</v>
      </c>
      <c r="F27" s="1">
        <v>40395.003457999999</v>
      </c>
      <c r="G27" s="1">
        <v>2199</v>
      </c>
      <c r="H27" s="53">
        <f t="shared" si="5"/>
        <v>42594.003457999999</v>
      </c>
      <c r="I27" s="2">
        <f t="shared" si="6"/>
        <v>172.34519600547947</v>
      </c>
      <c r="J27" s="2">
        <f>ROUND(I27/(1-$E$5),2)</f>
        <v>183.13</v>
      </c>
      <c r="K27" s="25" t="s">
        <v>29</v>
      </c>
      <c r="M27" s="59"/>
      <c r="N27" s="58"/>
    </row>
    <row r="28" spans="1:14" ht="15.9" customHeight="1" thickBot="1" x14ac:dyDescent="0.3">
      <c r="A28" s="26" t="s">
        <v>11</v>
      </c>
      <c r="B28" s="27" t="s">
        <v>7</v>
      </c>
      <c r="C28" s="28" t="s">
        <v>7</v>
      </c>
      <c r="D28" s="28" t="s">
        <v>7</v>
      </c>
      <c r="E28" s="29">
        <f>ROUND(AVERAGE(E13,E14,E15,E16,E17,E18,E21,E22,E25,E26,E27),2)</f>
        <v>313.32</v>
      </c>
      <c r="F28" s="31"/>
      <c r="G28" s="31" t="s">
        <v>7</v>
      </c>
      <c r="H28" s="54"/>
      <c r="I28" s="29">
        <f>ROUND(J28*(1-$E$5),2)</f>
        <v>163.63999999999999</v>
      </c>
      <c r="J28" s="29">
        <f>ROUND(AVERAGE(J13,J14,J15,J16,J17,J18,J21,J22,J25,J26,J27),2)</f>
        <v>173.88</v>
      </c>
      <c r="K28" s="47" t="s">
        <v>11</v>
      </c>
      <c r="M28" s="59"/>
      <c r="N28" s="58"/>
    </row>
    <row r="29" spans="1:14" ht="15.9" customHeight="1" x14ac:dyDescent="0.3">
      <c r="A29" s="16" t="s">
        <v>21</v>
      </c>
      <c r="B29" s="17">
        <v>105500</v>
      </c>
      <c r="C29" s="45">
        <v>1</v>
      </c>
      <c r="D29" s="18">
        <f>B29*C29</f>
        <v>105500</v>
      </c>
      <c r="E29" s="19">
        <f>ROUND(D29/(365*(1-$E$5)),2)</f>
        <v>307.13</v>
      </c>
      <c r="F29" s="33"/>
      <c r="G29" s="33" t="s">
        <v>7</v>
      </c>
      <c r="H29" s="55"/>
      <c r="I29" s="19"/>
      <c r="J29" s="34"/>
      <c r="K29" s="46"/>
      <c r="M29" s="59"/>
      <c r="N29" s="58"/>
    </row>
    <row r="30" spans="1:14" ht="15.9" customHeight="1" x14ac:dyDescent="0.3">
      <c r="A30" s="35" t="s">
        <v>27</v>
      </c>
      <c r="B30" s="4"/>
      <c r="C30" s="4"/>
      <c r="D30" s="4"/>
      <c r="E30" s="2">
        <f>$E$29</f>
        <v>307.13</v>
      </c>
      <c r="F30" s="1">
        <v>33605.305477000002</v>
      </c>
      <c r="G30" s="1">
        <v>2199</v>
      </c>
      <c r="H30" s="53">
        <f t="shared" ref="H30:H39" si="7">F30+G30</f>
        <v>35804.305477000002</v>
      </c>
      <c r="I30" s="2">
        <f>($D$29-H30)/365</f>
        <v>190.94710828219178</v>
      </c>
      <c r="J30" s="2">
        <f t="shared" ref="J30:J38" si="8">ROUND(I30/(1-$E$5),2)</f>
        <v>202.9</v>
      </c>
      <c r="K30" s="23"/>
      <c r="M30" s="59"/>
      <c r="N30" s="58"/>
    </row>
    <row r="31" spans="1:14" ht="15.9" customHeight="1" x14ac:dyDescent="0.3">
      <c r="A31" s="35" t="s">
        <v>0</v>
      </c>
      <c r="B31" s="4"/>
      <c r="C31" s="4"/>
      <c r="D31" s="4"/>
      <c r="E31" s="2">
        <f t="shared" ref="E31:E38" si="9">$E$29</f>
        <v>307.13</v>
      </c>
      <c r="F31" s="1">
        <v>42335.176201000002</v>
      </c>
      <c r="G31" s="1">
        <v>2199</v>
      </c>
      <c r="H31" s="53">
        <f t="shared" si="7"/>
        <v>44534.176201000002</v>
      </c>
      <c r="I31" s="2">
        <f t="shared" ref="I31:I38" si="10">($D$29-H31)/365</f>
        <v>167.02965424383561</v>
      </c>
      <c r="J31" s="2">
        <f t="shared" si="8"/>
        <v>177.48</v>
      </c>
      <c r="K31" s="23"/>
      <c r="M31" s="59"/>
      <c r="N31" s="58"/>
    </row>
    <row r="32" spans="1:14" ht="15.9" customHeight="1" x14ac:dyDescent="0.3">
      <c r="A32" s="22" t="s">
        <v>18</v>
      </c>
      <c r="B32" s="4" t="s">
        <v>7</v>
      </c>
      <c r="C32" s="4" t="s">
        <v>7</v>
      </c>
      <c r="D32" s="4" t="s">
        <v>7</v>
      </c>
      <c r="E32" s="2">
        <f t="shared" si="9"/>
        <v>307.13</v>
      </c>
      <c r="F32" s="1">
        <v>37276.409006000002</v>
      </c>
      <c r="G32" s="1">
        <v>2199</v>
      </c>
      <c r="H32" s="53">
        <f t="shared" si="7"/>
        <v>39475.409006000002</v>
      </c>
      <c r="I32" s="2">
        <f t="shared" si="10"/>
        <v>180.88929039452054</v>
      </c>
      <c r="J32" s="2">
        <f t="shared" si="8"/>
        <v>192.21</v>
      </c>
      <c r="K32" s="25" t="s">
        <v>43</v>
      </c>
      <c r="M32" s="59"/>
      <c r="N32" s="58"/>
    </row>
    <row r="33" spans="1:14" ht="15.9" customHeight="1" x14ac:dyDescent="0.3">
      <c r="A33" s="22" t="s">
        <v>12</v>
      </c>
      <c r="B33" s="4"/>
      <c r="C33" s="4"/>
      <c r="D33" s="4"/>
      <c r="E33" s="2">
        <f t="shared" si="9"/>
        <v>307.13</v>
      </c>
      <c r="F33" s="1">
        <v>22690.939815000002</v>
      </c>
      <c r="G33" s="1">
        <v>2199</v>
      </c>
      <c r="H33" s="53">
        <f t="shared" si="7"/>
        <v>24889.939815000002</v>
      </c>
      <c r="I33" s="2">
        <f t="shared" si="10"/>
        <v>220.84947995890408</v>
      </c>
      <c r="J33" s="2">
        <f t="shared" si="8"/>
        <v>234.67</v>
      </c>
      <c r="K33" s="25" t="s">
        <v>12</v>
      </c>
      <c r="M33" s="59"/>
      <c r="N33" s="58"/>
    </row>
    <row r="34" spans="1:14" ht="15.9" customHeight="1" x14ac:dyDescent="0.3">
      <c r="A34" s="22" t="s">
        <v>13</v>
      </c>
      <c r="B34" s="4"/>
      <c r="C34" s="4"/>
      <c r="D34" s="4"/>
      <c r="E34" s="2">
        <f t="shared" si="9"/>
        <v>307.13</v>
      </c>
      <c r="F34" s="1">
        <v>35748.138838999999</v>
      </c>
      <c r="G34" s="1">
        <v>2199</v>
      </c>
      <c r="H34" s="53">
        <f t="shared" si="7"/>
        <v>37947.138838999999</v>
      </c>
      <c r="I34" s="2">
        <f t="shared" si="10"/>
        <v>185.07633194794522</v>
      </c>
      <c r="J34" s="2">
        <f t="shared" si="8"/>
        <v>196.66</v>
      </c>
      <c r="K34" s="24" t="s">
        <v>13</v>
      </c>
      <c r="M34" s="59"/>
      <c r="N34" s="58"/>
    </row>
    <row r="35" spans="1:14" ht="15.9" customHeight="1" x14ac:dyDescent="0.3">
      <c r="A35" s="22" t="s">
        <v>28</v>
      </c>
      <c r="B35" s="4"/>
      <c r="C35" s="4"/>
      <c r="D35" s="4"/>
      <c r="E35" s="2">
        <f t="shared" si="9"/>
        <v>307.13</v>
      </c>
      <c r="F35" s="1">
        <v>34309.772519999999</v>
      </c>
      <c r="G35" s="1">
        <v>2199</v>
      </c>
      <c r="H35" s="53">
        <f t="shared" si="7"/>
        <v>36508.772519999999</v>
      </c>
      <c r="I35" s="2">
        <f t="shared" si="10"/>
        <v>189.01706158904111</v>
      </c>
      <c r="J35" s="2">
        <f t="shared" si="8"/>
        <v>200.85</v>
      </c>
      <c r="K35" s="24" t="s">
        <v>28</v>
      </c>
      <c r="M35" s="59"/>
      <c r="N35" s="58"/>
    </row>
    <row r="36" spans="1:14" ht="15.9" customHeight="1" x14ac:dyDescent="0.3">
      <c r="A36" s="22" t="s">
        <v>4</v>
      </c>
      <c r="B36" s="4"/>
      <c r="C36" s="4"/>
      <c r="D36" s="4"/>
      <c r="E36" s="2">
        <f t="shared" si="9"/>
        <v>307.13</v>
      </c>
      <c r="F36" s="1">
        <v>32152.78973</v>
      </c>
      <c r="G36" s="1">
        <v>2199</v>
      </c>
      <c r="H36" s="53">
        <f t="shared" si="7"/>
        <v>34351.789730000004</v>
      </c>
      <c r="I36" s="2">
        <f t="shared" si="10"/>
        <v>194.92660347945204</v>
      </c>
      <c r="J36" s="2">
        <f t="shared" si="8"/>
        <v>207.13</v>
      </c>
      <c r="K36" s="23"/>
      <c r="M36" s="59"/>
      <c r="N36" s="58"/>
    </row>
    <row r="37" spans="1:14" ht="15.9" customHeight="1" x14ac:dyDescent="0.3">
      <c r="A37" s="22" t="s">
        <v>14</v>
      </c>
      <c r="B37" s="4"/>
      <c r="C37" s="4"/>
      <c r="D37" s="4"/>
      <c r="E37" s="2">
        <f t="shared" si="9"/>
        <v>307.13</v>
      </c>
      <c r="F37" s="1">
        <v>37234.903657000003</v>
      </c>
      <c r="G37" s="1">
        <v>2199</v>
      </c>
      <c r="H37" s="53">
        <f t="shared" si="7"/>
        <v>39433.903657000003</v>
      </c>
      <c r="I37" s="2">
        <f t="shared" si="10"/>
        <v>181.00300367945204</v>
      </c>
      <c r="J37" s="2">
        <f t="shared" si="8"/>
        <v>192.33</v>
      </c>
      <c r="K37" s="23"/>
      <c r="M37" s="59"/>
      <c r="N37" s="58"/>
    </row>
    <row r="38" spans="1:14" ht="15.9" customHeight="1" thickBot="1" x14ac:dyDescent="0.35">
      <c r="A38" s="36" t="s">
        <v>32</v>
      </c>
      <c r="B38" s="28"/>
      <c r="C38" s="28"/>
      <c r="D38" s="28"/>
      <c r="E38" s="29">
        <f t="shared" si="9"/>
        <v>307.13</v>
      </c>
      <c r="F38" s="31">
        <v>27528.648045000002</v>
      </c>
      <c r="G38" s="31">
        <v>2199</v>
      </c>
      <c r="H38" s="56">
        <f t="shared" si="7"/>
        <v>29727.648045000002</v>
      </c>
      <c r="I38" s="29">
        <f t="shared" si="10"/>
        <v>207.59548480821914</v>
      </c>
      <c r="J38" s="29">
        <f t="shared" si="8"/>
        <v>220.59</v>
      </c>
      <c r="K38" s="37"/>
      <c r="M38" s="59"/>
      <c r="N38" s="58"/>
    </row>
    <row r="39" spans="1:14" ht="15.9" customHeight="1" thickBot="1" x14ac:dyDescent="0.35">
      <c r="A39" s="38" t="s">
        <v>8</v>
      </c>
      <c r="B39" s="39">
        <f>AVERAGE(B12,B20,B24,B29)</f>
        <v>107175</v>
      </c>
      <c r="C39" s="39" t="s">
        <v>7</v>
      </c>
      <c r="D39" s="39">
        <f>AVERAGE(D12,D20,D24,D29)</f>
        <v>107175</v>
      </c>
      <c r="E39" s="40">
        <f>ROUND(D39/(365*(1-$E$5)),2)</f>
        <v>312.01</v>
      </c>
      <c r="F39" s="41">
        <v>34697.878693999999</v>
      </c>
      <c r="G39" s="41">
        <f>G32</f>
        <v>2199</v>
      </c>
      <c r="H39" s="57">
        <f t="shared" si="7"/>
        <v>36896.878693999999</v>
      </c>
      <c r="I39" s="40">
        <f>($D$39-H39)/365</f>
        <v>192.54279809863013</v>
      </c>
      <c r="J39" s="40">
        <f>ROUND(I39/(1-$E$5),2)</f>
        <v>204.59</v>
      </c>
      <c r="K39" s="42" t="s">
        <v>8</v>
      </c>
      <c r="M39" s="59"/>
      <c r="N39" s="58"/>
    </row>
    <row r="40" spans="1:14" ht="20.100000000000001" customHeight="1" x14ac:dyDescent="0.25">
      <c r="A40" s="62" t="s">
        <v>7</v>
      </c>
      <c r="B40" s="63"/>
      <c r="C40" s="63"/>
      <c r="D40" s="63"/>
      <c r="E40" s="63"/>
      <c r="F40" s="63"/>
      <c r="G40" s="63"/>
      <c r="H40" s="63"/>
      <c r="I40" s="63"/>
    </row>
    <row r="44" spans="1:14" x14ac:dyDescent="0.25">
      <c r="E44" s="9"/>
      <c r="F44" s="9"/>
      <c r="J44" s="9"/>
    </row>
    <row r="45" spans="1:14" x14ac:dyDescent="0.25">
      <c r="B45" s="9"/>
      <c r="C45" s="9"/>
      <c r="E45" s="9"/>
      <c r="F45" s="9"/>
      <c r="J45" s="9"/>
    </row>
    <row r="46" spans="1:14" x14ac:dyDescent="0.25">
      <c r="B46" s="9"/>
      <c r="C46" s="9"/>
      <c r="E46" s="9"/>
      <c r="F46" s="9"/>
      <c r="J46" s="9"/>
    </row>
    <row r="47" spans="1:14" x14ac:dyDescent="0.25">
      <c r="B47" s="9"/>
      <c r="C47" s="9"/>
      <c r="E47" s="9"/>
      <c r="F47" s="9"/>
      <c r="J47" s="9"/>
    </row>
    <row r="48" spans="1:14" x14ac:dyDescent="0.25">
      <c r="B48" s="9"/>
      <c r="C48" s="9"/>
      <c r="E48" s="9"/>
      <c r="F48" s="9"/>
      <c r="J48" s="9"/>
    </row>
    <row r="49" spans="2:10" x14ac:dyDescent="0.25">
      <c r="B49" s="9"/>
      <c r="C49" s="9"/>
      <c r="E49" s="9"/>
      <c r="F49" s="9"/>
      <c r="J49" s="9"/>
    </row>
    <row r="50" spans="2:10" x14ac:dyDescent="0.25">
      <c r="B50" s="9"/>
      <c r="C50" s="9"/>
      <c r="E50" s="9"/>
      <c r="F50" s="9"/>
      <c r="J50" s="9"/>
    </row>
    <row r="51" spans="2:10" x14ac:dyDescent="0.25">
      <c r="B51" s="9"/>
      <c r="C51" s="9"/>
      <c r="E51" s="9"/>
      <c r="F51" s="9"/>
      <c r="J51" s="9"/>
    </row>
    <row r="52" spans="2:10" x14ac:dyDescent="0.25">
      <c r="B52" s="9"/>
      <c r="C52" s="9"/>
      <c r="E52" s="9"/>
      <c r="F52" s="9"/>
      <c r="J52" s="9"/>
    </row>
    <row r="53" spans="2:10" x14ac:dyDescent="0.25">
      <c r="B53" s="9"/>
      <c r="C53" s="9"/>
      <c r="E53" s="9"/>
      <c r="F53" s="9"/>
      <c r="J53" s="9"/>
    </row>
    <row r="54" spans="2:10" x14ac:dyDescent="0.25">
      <c r="B54" s="9"/>
      <c r="C54" s="9"/>
      <c r="E54" s="9"/>
      <c r="F54" s="9"/>
      <c r="J54" s="9"/>
    </row>
    <row r="55" spans="2:10" x14ac:dyDescent="0.25">
      <c r="B55" s="9"/>
      <c r="C55" s="9"/>
      <c r="E55" s="9"/>
      <c r="F55" s="9"/>
      <c r="J55" s="9"/>
    </row>
    <row r="56" spans="2:10" x14ac:dyDescent="0.25">
      <c r="B56" s="9"/>
      <c r="C56" s="9"/>
      <c r="E56" s="9"/>
      <c r="F56" s="9"/>
      <c r="J56" s="9"/>
    </row>
    <row r="57" spans="2:10" x14ac:dyDescent="0.25">
      <c r="B57" s="9"/>
      <c r="C57" s="9"/>
      <c r="E57" s="9"/>
      <c r="F57" s="9"/>
      <c r="J57" s="9"/>
    </row>
    <row r="58" spans="2:10" x14ac:dyDescent="0.25">
      <c r="B58" s="9"/>
      <c r="C58" s="9"/>
      <c r="E58" s="9"/>
      <c r="F58" s="9"/>
      <c r="J58" s="9"/>
    </row>
    <row r="59" spans="2:10" x14ac:dyDescent="0.25">
      <c r="B59" s="9"/>
      <c r="C59" s="9"/>
      <c r="E59" s="9"/>
      <c r="F59" s="9"/>
      <c r="J59" s="9"/>
    </row>
    <row r="60" spans="2:10" x14ac:dyDescent="0.25">
      <c r="B60" s="9"/>
      <c r="C60" s="9"/>
      <c r="E60" s="9"/>
      <c r="F60" s="9"/>
      <c r="J60" s="9"/>
    </row>
    <row r="61" spans="2:10" x14ac:dyDescent="0.25">
      <c r="B61" s="9"/>
      <c r="C61" s="9"/>
      <c r="E61" s="9"/>
      <c r="F61" s="9"/>
      <c r="J61" s="9"/>
    </row>
    <row r="62" spans="2:10" x14ac:dyDescent="0.25">
      <c r="B62" s="9"/>
      <c r="C62" s="9"/>
      <c r="E62" s="9"/>
      <c r="F62" s="9"/>
      <c r="J62" s="9"/>
    </row>
    <row r="63" spans="2:10" x14ac:dyDescent="0.25">
      <c r="B63" s="9"/>
      <c r="C63" s="9"/>
      <c r="E63" s="9"/>
      <c r="F63" s="9"/>
      <c r="J63" s="9"/>
    </row>
    <row r="64" spans="2:10" x14ac:dyDescent="0.25">
      <c r="B64" s="9"/>
      <c r="C64" s="9"/>
      <c r="E64" s="9"/>
      <c r="F64" s="9"/>
      <c r="J64" s="9"/>
    </row>
    <row r="65" spans="2:10" x14ac:dyDescent="0.25">
      <c r="B65" s="9"/>
      <c r="C65" s="9"/>
      <c r="E65" s="9"/>
      <c r="F65" s="9"/>
      <c r="J65" s="9"/>
    </row>
    <row r="66" spans="2:10" x14ac:dyDescent="0.25">
      <c r="B66" s="9"/>
      <c r="C66" s="9"/>
      <c r="E66" s="9"/>
      <c r="F66" s="9"/>
      <c r="J66" s="9"/>
    </row>
    <row r="67" spans="2:10" x14ac:dyDescent="0.25">
      <c r="B67" s="9"/>
      <c r="C67" s="9"/>
      <c r="E67" s="9"/>
      <c r="F67" s="9"/>
      <c r="J67" s="9"/>
    </row>
    <row r="68" spans="2:10" x14ac:dyDescent="0.25">
      <c r="B68" s="9"/>
      <c r="C68" s="9"/>
      <c r="E68" s="9"/>
      <c r="F68" s="9"/>
    </row>
    <row r="69" spans="2:10" x14ac:dyDescent="0.25">
      <c r="B69" s="9"/>
      <c r="C69" s="9"/>
      <c r="E69" s="9"/>
      <c r="F69" s="9"/>
    </row>
    <row r="70" spans="2:10" x14ac:dyDescent="0.25">
      <c r="B70" s="9"/>
      <c r="C70" s="9"/>
      <c r="E70" s="9"/>
      <c r="F70" s="9"/>
    </row>
    <row r="71" spans="2:10" x14ac:dyDescent="0.25">
      <c r="B71" s="9"/>
      <c r="C71" s="9"/>
      <c r="E71" s="9"/>
      <c r="F71" s="9"/>
    </row>
    <row r="72" spans="2:10" x14ac:dyDescent="0.25">
      <c r="B72" s="9"/>
      <c r="C72" s="9"/>
      <c r="E72" s="9"/>
      <c r="F72" s="9"/>
    </row>
  </sheetData>
  <mergeCells count="9">
    <mergeCell ref="A8:E8"/>
    <mergeCell ref="A9:E9"/>
    <mergeCell ref="A40:I40"/>
    <mergeCell ref="A2:E2"/>
    <mergeCell ref="A3:E3"/>
    <mergeCell ref="A4:E4"/>
    <mergeCell ref="A5:D5"/>
    <mergeCell ref="A6:E6"/>
    <mergeCell ref="A7:E7"/>
  </mergeCells>
  <pageMargins left="0.5" right="0.5" top="0.5" bottom="0.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Net CONE - QR, Status Quo EAS</vt:lpstr>
      <vt:lpstr>Net CONE - QR, Simulated EAS</vt:lpstr>
      <vt:lpstr>'Net CONE - QR, Simulated EAS'!Print_Area</vt:lpstr>
      <vt:lpstr>'Net CONE - QR, Status Quo EAS'!Print_Area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PJM User</dc:creator>
  <cp:lastModifiedBy>Adam Keech</cp:lastModifiedBy>
  <cp:lastPrinted>2018-04-17T21:30:18Z</cp:lastPrinted>
  <dcterms:created xsi:type="dcterms:W3CDTF">2007-01-26T13:56:48Z</dcterms:created>
  <dcterms:modified xsi:type="dcterms:W3CDTF">2019-01-22T18:36:06Z</dcterms:modified>
</cp:coreProperties>
</file>