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80" windowHeight="75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18" i="1" l="1"/>
  <c r="E17" i="1"/>
  <c r="H23" i="1" l="1"/>
  <c r="H21" i="1"/>
  <c r="H22" i="1"/>
  <c r="E19" i="1" l="1"/>
  <c r="F19" i="1" s="1"/>
  <c r="F17" i="1"/>
  <c r="G17" i="1" s="1"/>
  <c r="E18" i="1"/>
  <c r="F18" i="1" s="1"/>
  <c r="G18" i="1" s="1"/>
  <c r="S15" i="1"/>
  <c r="E15" i="1" s="1"/>
  <c r="E14" i="1"/>
  <c r="F14" i="1" s="1"/>
  <c r="G14" i="1" s="1"/>
  <c r="G19" i="1" l="1"/>
  <c r="K19" i="1" s="1"/>
  <c r="F15" i="1"/>
  <c r="F23" i="1" s="1"/>
  <c r="J12" i="1"/>
  <c r="E22" i="1"/>
  <c r="G22" i="1"/>
  <c r="E23" i="1"/>
  <c r="F22" i="1"/>
  <c r="G16" i="1"/>
  <c r="K16" i="1" s="1"/>
  <c r="K17" i="1" s="1"/>
  <c r="K18" i="1" s="1"/>
  <c r="F16" i="1"/>
  <c r="E16" i="1"/>
  <c r="E13" i="1"/>
  <c r="I12" i="1" l="1"/>
  <c r="I21" i="1" s="1"/>
  <c r="G15" i="1"/>
  <c r="F12" i="1"/>
  <c r="F21" i="1" s="1"/>
  <c r="E21" i="1"/>
  <c r="J21" i="1"/>
  <c r="K12" i="1" l="1"/>
  <c r="K14" i="1" s="1"/>
  <c r="K15" i="1" s="1"/>
  <c r="G23" i="1"/>
  <c r="G13" i="1"/>
  <c r="G21" i="1" s="1"/>
  <c r="K21" i="1" l="1"/>
  <c r="K22" i="1"/>
  <c r="K23" i="1" l="1"/>
</calcChain>
</file>

<file path=xl/sharedStrings.xml><?xml version="1.0" encoding="utf-8"?>
<sst xmlns="http://schemas.openxmlformats.org/spreadsheetml/2006/main" count="21" uniqueCount="16">
  <si>
    <t>Queue Month</t>
  </si>
  <si>
    <t>Project MW</t>
  </si>
  <si>
    <t>Application Processing</t>
  </si>
  <si>
    <t>Feasibility Study</t>
  </si>
  <si>
    <t>System Impact Study</t>
  </si>
  <si>
    <t>Refundable</t>
  </si>
  <si>
    <t>Non-Refundable</t>
  </si>
  <si>
    <t>Facilities Study</t>
  </si>
  <si>
    <t>Status Quo</t>
  </si>
  <si>
    <t>Total Study Cost</t>
  </si>
  <si>
    <t>Option 4A</t>
  </si>
  <si>
    <t>Option 4B</t>
  </si>
  <si>
    <t>Option 4C</t>
  </si>
  <si>
    <t>Option 5A</t>
  </si>
  <si>
    <t>Option 5b</t>
  </si>
  <si>
    <t>Option 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</si>
</sst>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164" fontId="3" fillId="0" borderId="0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 applyProtection="1">
      <protection locked="0" hidden="1"/>
    </xf>
    <xf numFmtId="164" fontId="3" fillId="0" borderId="1" xfId="1" applyNumberFormat="1" applyFont="1" applyBorder="1" applyProtection="1">
      <protection locked="0" hidden="1"/>
    </xf>
    <xf numFmtId="6" fontId="0" fillId="0" borderId="1" xfId="1" applyNumberFormat="1" applyFont="1" applyBorder="1" applyProtection="1">
      <protection locked="0" hidden="1"/>
    </xf>
    <xf numFmtId="6" fontId="0" fillId="0" borderId="1" xfId="0" applyNumberFormat="1" applyBorder="1" applyProtection="1">
      <protection locked="0" hidden="1"/>
    </xf>
    <xf numFmtId="0" fontId="0" fillId="0" borderId="0" xfId="0" applyProtection="1">
      <protection locked="0" hidden="1"/>
    </xf>
    <xf numFmtId="164" fontId="0" fillId="0" borderId="1" xfId="0" applyNumberFormat="1" applyBorder="1" applyProtection="1">
      <protection locked="0" hidden="1"/>
    </xf>
    <xf numFmtId="0" fontId="0" fillId="0" borderId="0" xfId="0" applyProtection="1">
      <protection hidden="1"/>
    </xf>
    <xf numFmtId="0" fontId="2" fillId="0" borderId="0" xfId="0" applyFont="1" applyFill="1" applyProtection="1">
      <protection hidden="1"/>
    </xf>
    <xf numFmtId="6" fontId="2" fillId="0" borderId="0" xfId="1" applyNumberFormat="1" applyFont="1" applyProtection="1">
      <protection hidden="1"/>
    </xf>
    <xf numFmtId="9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fmlaLink="$E$8" horiz="1" max="6" min="1" page="0" val="6"/>
</file>

<file path=xl/ctrlProps/ctrlProp2.xml><?xml version="1.0" encoding="utf-8"?>
<formControlPr xmlns="http://schemas.microsoft.com/office/spreadsheetml/2009/9/main" objectType="Scroll" dx="16" fmlaLink="$E$9" horiz="1" max="1500" min="1" page="10" val="20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7</xdr:row>
          <xdr:rowOff>365760</xdr:rowOff>
        </xdr:from>
        <xdr:to>
          <xdr:col>7</xdr:col>
          <xdr:colOff>800100</xdr:colOff>
          <xdr:row>7</xdr:row>
          <xdr:rowOff>594360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22860</xdr:rowOff>
        </xdr:from>
        <xdr:to>
          <xdr:col>7</xdr:col>
          <xdr:colOff>769620</xdr:colOff>
          <xdr:row>8</xdr:row>
          <xdr:rowOff>251460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7:W27"/>
  <sheetViews>
    <sheetView showGridLines="0" tabSelected="1" workbookViewId="0">
      <selection activeCell="N16" sqref="N16"/>
    </sheetView>
  </sheetViews>
  <sheetFormatPr defaultRowHeight="14.4" x14ac:dyDescent="0.3"/>
  <cols>
    <col min="4" max="4" width="29.33203125" bestFit="1" customWidth="1"/>
    <col min="5" max="5" width="17.109375" bestFit="1" customWidth="1"/>
    <col min="6" max="6" width="16" bestFit="1" customWidth="1"/>
    <col min="7" max="8" width="15.88671875" bestFit="1" customWidth="1"/>
    <col min="9" max="9" width="16" bestFit="1" customWidth="1"/>
    <col min="10" max="12" width="16" customWidth="1"/>
  </cols>
  <sheetData>
    <row r="7" spans="4:23" ht="35.25" customHeight="1" x14ac:dyDescent="0.25"/>
    <row r="8" spans="4:23" ht="49.5" customHeight="1" x14ac:dyDescent="0.35">
      <c r="D8" s="1" t="s">
        <v>0</v>
      </c>
      <c r="E8" s="16">
        <v>6</v>
      </c>
    </row>
    <row r="9" spans="4:23" ht="21" x14ac:dyDescent="0.35">
      <c r="D9" s="1" t="s">
        <v>1</v>
      </c>
      <c r="E9" s="16">
        <v>200</v>
      </c>
      <c r="K9" s="15">
        <v>0.1</v>
      </c>
    </row>
    <row r="10" spans="4:23" ht="21" x14ac:dyDescent="0.4">
      <c r="D10" s="1"/>
      <c r="E10" s="17" t="s">
        <v>8</v>
      </c>
      <c r="F10" s="23" t="s">
        <v>10</v>
      </c>
      <c r="G10" s="3" t="s">
        <v>11</v>
      </c>
      <c r="H10" s="19" t="s">
        <v>12</v>
      </c>
      <c r="I10" s="19" t="s">
        <v>13</v>
      </c>
      <c r="J10" s="19" t="s">
        <v>14</v>
      </c>
      <c r="K10" s="19" t="s">
        <v>15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4:23" ht="21" x14ac:dyDescent="0.4">
      <c r="E11" s="18"/>
      <c r="F11" s="24"/>
      <c r="G11" s="3" t="s">
        <v>11</v>
      </c>
      <c r="H11" s="20"/>
      <c r="I11" s="20"/>
      <c r="J11" s="20"/>
      <c r="K11" s="20"/>
      <c r="L11" s="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4:23" ht="21" x14ac:dyDescent="0.4">
      <c r="D12" s="3" t="s">
        <v>2</v>
      </c>
      <c r="E12" s="6">
        <v>0</v>
      </c>
      <c r="F12" s="22">
        <f>+F14+F15</f>
        <v>70000</v>
      </c>
      <c r="G12" s="6">
        <v>1000</v>
      </c>
      <c r="H12" s="21">
        <v>250000</v>
      </c>
      <c r="I12" s="22">
        <f>E13+E16+E19</f>
        <v>280000</v>
      </c>
      <c r="J12" s="22">
        <f>E15+E18+E19</f>
        <v>200000</v>
      </c>
      <c r="K12" s="22">
        <f>G15+G14</f>
        <v>70000</v>
      </c>
      <c r="L12" s="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4:23" ht="21" x14ac:dyDescent="0.4">
      <c r="D13" s="3" t="s">
        <v>3</v>
      </c>
      <c r="E13" s="7">
        <f>+E14+E15</f>
        <v>70000</v>
      </c>
      <c r="F13" s="22"/>
      <c r="G13" s="6">
        <f>+G14+G15</f>
        <v>70000</v>
      </c>
      <c r="H13" s="21"/>
      <c r="I13" s="22"/>
      <c r="J13" s="22"/>
      <c r="K13" s="22"/>
      <c r="L13" s="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4:23" ht="21" customHeight="1" x14ac:dyDescent="0.3">
      <c r="D14" s="4" t="s">
        <v>6</v>
      </c>
      <c r="E14" s="8">
        <f>IF(E9&gt;20,IF(E8&lt;=4,10000,IF(E8=5,20000,30000)),0)</f>
        <v>30000</v>
      </c>
      <c r="F14" s="8">
        <f>+E14</f>
        <v>30000</v>
      </c>
      <c r="G14" s="9">
        <f>+F14</f>
        <v>30000</v>
      </c>
      <c r="H14" s="21"/>
      <c r="I14" s="22"/>
      <c r="J14" s="22"/>
      <c r="K14" s="8">
        <f>+K12*K9</f>
        <v>7000</v>
      </c>
      <c r="L14" s="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4:23" ht="21" customHeight="1" x14ac:dyDescent="0.3">
      <c r="D15" s="4" t="s">
        <v>5</v>
      </c>
      <c r="E15" s="8">
        <f>IF(S15&gt;100000,100000,S15)</f>
        <v>40000</v>
      </c>
      <c r="F15" s="8">
        <f>+E15</f>
        <v>40000</v>
      </c>
      <c r="G15" s="9">
        <f>+F15</f>
        <v>40000</v>
      </c>
      <c r="H15" s="21"/>
      <c r="I15" s="22"/>
      <c r="J15" s="22"/>
      <c r="K15" s="8">
        <f>+K12-K14</f>
        <v>63000</v>
      </c>
      <c r="L15" s="5"/>
      <c r="M15" s="12"/>
      <c r="N15" s="12"/>
      <c r="O15" s="12"/>
      <c r="P15" s="12"/>
      <c r="Q15" s="12"/>
      <c r="R15" s="12"/>
      <c r="S15" s="13">
        <f>IF(E9&lt;=20,IF(E8&lt;=4,10000,IF(E8=5,12000,15000)),IF(E8&lt;=4,100*E9,IF(E8=5,150*E9,200*E9)))</f>
        <v>40000</v>
      </c>
      <c r="T15" s="12"/>
      <c r="U15" s="12"/>
      <c r="V15" s="12"/>
      <c r="W15" s="12"/>
    </row>
    <row r="16" spans="4:23" ht="21" x14ac:dyDescent="0.4">
      <c r="D16" s="3" t="s">
        <v>4</v>
      </c>
      <c r="E16" s="7">
        <f>+E17+E18</f>
        <v>110000</v>
      </c>
      <c r="F16" s="7">
        <f>+F17+F18</f>
        <v>110000</v>
      </c>
      <c r="G16" s="7">
        <f>+G17+G18</f>
        <v>110000</v>
      </c>
      <c r="H16" s="21"/>
      <c r="I16" s="22"/>
      <c r="J16" s="22"/>
      <c r="K16" s="7">
        <f>+G16</f>
        <v>110000</v>
      </c>
      <c r="L16" s="5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4:23" ht="21" customHeight="1" x14ac:dyDescent="0.3">
      <c r="D17" s="4" t="s">
        <v>6</v>
      </c>
      <c r="E17" s="8">
        <f>IF(E9&gt;100,50000,IF(E9&gt;20,E9*500,0))</f>
        <v>50000</v>
      </c>
      <c r="F17" s="8">
        <f t="shared" ref="F17:G19" si="0">+E17</f>
        <v>50000</v>
      </c>
      <c r="G17" s="9">
        <f t="shared" si="0"/>
        <v>50000</v>
      </c>
      <c r="H17" s="21"/>
      <c r="I17" s="22"/>
      <c r="J17" s="22"/>
      <c r="K17" s="8">
        <f>+K16*K9</f>
        <v>11000</v>
      </c>
      <c r="L17" s="5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4:23" ht="21" customHeight="1" x14ac:dyDescent="0.3">
      <c r="D18" s="4" t="s">
        <v>5</v>
      </c>
      <c r="E18" s="8">
        <f>IF(S18&gt;300000,300000,S18)</f>
        <v>60000</v>
      </c>
      <c r="F18" s="8">
        <f t="shared" si="0"/>
        <v>60000</v>
      </c>
      <c r="G18" s="9">
        <f t="shared" si="0"/>
        <v>60000</v>
      </c>
      <c r="H18" s="21"/>
      <c r="I18" s="22"/>
      <c r="J18" s="22"/>
      <c r="K18" s="8">
        <f>+K16-K17</f>
        <v>99000</v>
      </c>
      <c r="L18" s="5"/>
      <c r="M18" s="12"/>
      <c r="N18" s="12"/>
      <c r="O18" s="12"/>
      <c r="P18" s="12"/>
      <c r="Q18" s="12"/>
      <c r="R18" s="12"/>
      <c r="S18" s="14">
        <f>IF(E9&gt;100,300*E9,IF(E9&lt;=2,5000,IF(E9&lt;=20,10000,0)))</f>
        <v>60000</v>
      </c>
      <c r="T18" s="12"/>
      <c r="U18" s="12"/>
      <c r="V18" s="12"/>
      <c r="W18" s="12"/>
    </row>
    <row r="19" spans="4:23" ht="21" x14ac:dyDescent="0.4">
      <c r="D19" s="3" t="s">
        <v>7</v>
      </c>
      <c r="E19" s="7">
        <f>IF(E9&gt;20,100000,IF(E9&gt;2,50000,15000))</f>
        <v>100000</v>
      </c>
      <c r="F19" s="7">
        <f t="shared" si="0"/>
        <v>100000</v>
      </c>
      <c r="G19" s="7">
        <f t="shared" si="0"/>
        <v>100000</v>
      </c>
      <c r="H19" s="21"/>
      <c r="I19" s="22"/>
      <c r="J19" s="22"/>
      <c r="K19" s="7">
        <f>G19</f>
        <v>100000</v>
      </c>
      <c r="L19" s="5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4:23" x14ac:dyDescent="0.3">
      <c r="E20" s="10"/>
      <c r="F20" s="10"/>
      <c r="G20" s="10"/>
      <c r="H20" s="10"/>
      <c r="I20" s="10"/>
      <c r="J20" s="10"/>
      <c r="K20" s="10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4:23" ht="21" x14ac:dyDescent="0.4">
      <c r="D21" s="3" t="s">
        <v>9</v>
      </c>
      <c r="E21" s="7">
        <f>+E19+E16+E13+E12</f>
        <v>280000</v>
      </c>
      <c r="F21" s="7">
        <f>+F19+F16+F13+F12</f>
        <v>280000</v>
      </c>
      <c r="G21" s="7">
        <f>+G19+G16+G13+G12</f>
        <v>281000</v>
      </c>
      <c r="H21" s="7">
        <f>H12</f>
        <v>250000</v>
      </c>
      <c r="I21" s="22">
        <f>+I12</f>
        <v>280000</v>
      </c>
      <c r="J21" s="22">
        <f>+J12</f>
        <v>200000</v>
      </c>
      <c r="K21" s="7">
        <f>+K19+K16+K13+K12</f>
        <v>280000</v>
      </c>
      <c r="L21" s="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4:23" ht="21" x14ac:dyDescent="0.3">
      <c r="D22" s="4" t="s">
        <v>6</v>
      </c>
      <c r="E22" s="9">
        <f>+E17+E14</f>
        <v>80000</v>
      </c>
      <c r="F22" s="9">
        <f t="shared" ref="F22:G22" si="1">+F17+F14</f>
        <v>80000</v>
      </c>
      <c r="G22" s="9">
        <f t="shared" si="1"/>
        <v>80000</v>
      </c>
      <c r="H22" s="9">
        <f t="shared" ref="H22" si="2">+H17+H14</f>
        <v>0</v>
      </c>
      <c r="I22" s="22"/>
      <c r="J22" s="22"/>
      <c r="K22" s="11">
        <f>+K14+K17</f>
        <v>18000</v>
      </c>
      <c r="L22" s="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4:23" ht="21" x14ac:dyDescent="0.3">
      <c r="D23" s="4" t="s">
        <v>5</v>
      </c>
      <c r="E23" s="9">
        <f>+E18+E15</f>
        <v>100000</v>
      </c>
      <c r="F23" s="9">
        <f t="shared" ref="F23:G23" si="3">+F18+F15</f>
        <v>100000</v>
      </c>
      <c r="G23" s="9">
        <f t="shared" si="3"/>
        <v>100000</v>
      </c>
      <c r="H23" s="11">
        <f>+H12</f>
        <v>250000</v>
      </c>
      <c r="I23" s="22"/>
      <c r="J23" s="22"/>
      <c r="K23" s="11">
        <f>+K21-K22</f>
        <v>262000</v>
      </c>
      <c r="L23" s="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4:23" x14ac:dyDescent="0.3"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4:23" x14ac:dyDescent="0.3"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4:23" x14ac:dyDescent="0.3"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4:23" x14ac:dyDescent="0.3"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</sheetData>
  <sheetProtection password="84D3" sheet="1" objects="1" scenarios="1"/>
  <mergeCells count="13">
    <mergeCell ref="K10:K11"/>
    <mergeCell ref="K12:K13"/>
    <mergeCell ref="F12:F13"/>
    <mergeCell ref="J12:J19"/>
    <mergeCell ref="J21:J23"/>
    <mergeCell ref="J10:J11"/>
    <mergeCell ref="I21:I23"/>
    <mergeCell ref="E10:E11"/>
    <mergeCell ref="H10:H11"/>
    <mergeCell ref="H12:H19"/>
    <mergeCell ref="I10:I11"/>
    <mergeCell ref="I12:I19"/>
    <mergeCell ref="F10:F11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5</xdr:col>
                    <xdr:colOff>182880</xdr:colOff>
                    <xdr:row>7</xdr:row>
                    <xdr:rowOff>365760</xdr:rowOff>
                  </from>
                  <to>
                    <xdr:col>7</xdr:col>
                    <xdr:colOff>800100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5</xdr:col>
                    <xdr:colOff>152400</xdr:colOff>
                    <xdr:row>8</xdr:row>
                    <xdr:rowOff>22860</xdr:rowOff>
                  </from>
                  <to>
                    <xdr:col>7</xdr:col>
                    <xdr:colOff>769620</xdr:colOff>
                    <xdr:row>8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Egan</dc:creator>
  <cp:lastModifiedBy>Heun, Nicole A.</cp:lastModifiedBy>
  <dcterms:created xsi:type="dcterms:W3CDTF">2014-03-11T21:14:54Z</dcterms:created>
  <dcterms:modified xsi:type="dcterms:W3CDTF">2015-11-20T21:45:57Z</dcterms:modified>
</cp:coreProperties>
</file>