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5" yWindow="120" windowWidth="15450" windowHeight="11760"/>
  </bookViews>
  <sheets>
    <sheet name="2016-17 Excess Commit MW" sheetId="13" r:id="rId1"/>
    <sheet name="Calculation of Excess Commit MW" sheetId="14" r:id="rId2"/>
  </sheets>
  <definedNames>
    <definedName name="_xlnm.Print_Area" localSheetId="0">'2016-17 Excess Commit MW'!$B$1:$I$44</definedName>
    <definedName name="_xlnm.Print_Area" localSheetId="1">'Calculation of Excess Commit MW'!$A$1:$F$61</definedName>
  </definedNames>
  <calcPr calcId="145621"/>
</workbook>
</file>

<file path=xl/calcChain.xml><?xml version="1.0" encoding="utf-8"?>
<calcChain xmlns="http://schemas.openxmlformats.org/spreadsheetml/2006/main">
  <c r="F7" i="14" l="1"/>
  <c r="E52" i="14" l="1"/>
  <c r="B47" i="14"/>
  <c r="D47" i="14" s="1"/>
  <c r="B45" i="14"/>
  <c r="B44" i="14"/>
  <c r="B43" i="14"/>
  <c r="B41" i="14"/>
  <c r="D41" i="14" s="1"/>
  <c r="B39" i="14"/>
  <c r="B38" i="14"/>
  <c r="E61" i="14"/>
  <c r="E60" i="14"/>
  <c r="C47" i="14"/>
  <c r="C45" i="14"/>
  <c r="C44" i="14"/>
  <c r="D44" i="14"/>
  <c r="C43" i="14"/>
  <c r="C41" i="14"/>
  <c r="C39" i="14"/>
  <c r="D39" i="14"/>
  <c r="C38" i="14"/>
  <c r="D38" i="14"/>
  <c r="D15" i="14"/>
  <c r="D13" i="14"/>
  <c r="D12" i="14"/>
  <c r="D11" i="14"/>
  <c r="C31" i="14"/>
  <c r="D24" i="14"/>
  <c r="C22" i="14"/>
  <c r="C40" i="14"/>
  <c r="C48" i="14" s="1"/>
  <c r="D19" i="14"/>
  <c r="C14" i="14"/>
  <c r="C46" i="14"/>
  <c r="B31" i="14"/>
  <c r="B42" i="14" s="1"/>
  <c r="D42" i="14" s="1"/>
  <c r="B22" i="14"/>
  <c r="D22" i="14"/>
  <c r="B14" i="14"/>
  <c r="D14" i="14" s="1"/>
  <c r="E59" i="14"/>
  <c r="E58" i="14"/>
  <c r="E57" i="14"/>
  <c r="E56" i="14"/>
  <c r="E55" i="14"/>
  <c r="E54" i="14"/>
  <c r="E53" i="14"/>
  <c r="D33" i="14"/>
  <c r="D32" i="14"/>
  <c r="D30" i="14"/>
  <c r="D29" i="14"/>
  <c r="D28" i="14"/>
  <c r="D27" i="14"/>
  <c r="D26" i="14"/>
  <c r="D25" i="14"/>
  <c r="D23" i="14"/>
  <c r="D21" i="14"/>
  <c r="D20" i="14"/>
  <c r="D18" i="14"/>
  <c r="D17" i="14"/>
  <c r="D16" i="14"/>
  <c r="D43" i="14"/>
  <c r="D45" i="14"/>
  <c r="B40" i="14"/>
  <c r="C34" i="14"/>
  <c r="C42" i="14"/>
  <c r="B48" i="14" l="1"/>
  <c r="D40" i="14"/>
  <c r="B34" i="14"/>
  <c r="D31" i="14"/>
  <c r="D34" i="14" s="1"/>
  <c r="B46" i="14"/>
  <c r="D46" i="14" s="1"/>
  <c r="E40" i="14" l="1"/>
  <c r="D48" i="14"/>
  <c r="E46" i="14"/>
  <c r="F33" i="14" l="1"/>
  <c r="D23" i="13" s="1"/>
  <c r="F27" i="14"/>
  <c r="D18" i="13" s="1"/>
  <c r="F22" i="14"/>
  <c r="D33" i="13" s="1"/>
  <c r="F25" i="14"/>
  <c r="D16" i="13" s="1"/>
  <c r="F11" i="14"/>
  <c r="F14" i="14"/>
  <c r="D29" i="13" s="1"/>
  <c r="B60" i="14"/>
  <c r="E44" i="14"/>
  <c r="E39" i="14"/>
  <c r="E42" i="14"/>
  <c r="E45" i="14"/>
  <c r="E38" i="14"/>
  <c r="E41" i="14"/>
  <c r="E47" i="14"/>
  <c r="E43" i="14"/>
  <c r="F17" i="14" l="1"/>
  <c r="D9" i="13" s="1"/>
  <c r="F19" i="14"/>
  <c r="D11" i="13" s="1"/>
  <c r="F24" i="14"/>
  <c r="D15" i="13" s="1"/>
  <c r="F13" i="14"/>
  <c r="D6" i="13" s="1"/>
  <c r="E48" i="14"/>
  <c r="B52" i="14" s="1"/>
  <c r="F20" i="14"/>
  <c r="D12" i="13" s="1"/>
  <c r="F21" i="14"/>
  <c r="D13" i="13" s="1"/>
  <c r="F12" i="14"/>
  <c r="D5" i="13" s="1"/>
  <c r="F18" i="14"/>
  <c r="D10" i="13" s="1"/>
  <c r="B58" i="14"/>
  <c r="F23" i="14"/>
  <c r="D34" i="13" s="1"/>
  <c r="D14" i="13" s="1"/>
  <c r="F32" i="14"/>
  <c r="D38" i="13" s="1"/>
  <c r="B57" i="14"/>
  <c r="B59" i="14"/>
  <c r="F29" i="14"/>
  <c r="D20" i="13" s="1"/>
  <c r="B61" i="14"/>
  <c r="F15" i="14"/>
  <c r="D30" i="13" s="1"/>
  <c r="D7" i="13" s="1"/>
  <c r="F31" i="14"/>
  <c r="D37" i="13" s="1"/>
  <c r="B56" i="14"/>
  <c r="B55" i="14"/>
  <c r="F16" i="14"/>
  <c r="D8" i="13" s="1"/>
  <c r="B53" i="14"/>
  <c r="F26" i="14"/>
  <c r="D17" i="13" s="1"/>
  <c r="F30" i="14"/>
  <c r="D21" i="13" s="1"/>
  <c r="F28" i="14"/>
  <c r="D19" i="13" s="1"/>
  <c r="D4" i="13"/>
  <c r="B54" i="14"/>
  <c r="D24" i="13" l="1"/>
  <c r="F34" i="14"/>
  <c r="D22" i="13"/>
</calcChain>
</file>

<file path=xl/sharedStrings.xml><?xml version="1.0" encoding="utf-8"?>
<sst xmlns="http://schemas.openxmlformats.org/spreadsheetml/2006/main" count="185" uniqueCount="73">
  <si>
    <t>Zone</t>
  </si>
  <si>
    <t>PECO</t>
  </si>
  <si>
    <t>BGE</t>
  </si>
  <si>
    <t>JCPL</t>
  </si>
  <si>
    <t>METED</t>
  </si>
  <si>
    <t>PEPCO</t>
  </si>
  <si>
    <t>RECO</t>
  </si>
  <si>
    <t>APS</t>
  </si>
  <si>
    <t xml:space="preserve"> </t>
  </si>
  <si>
    <t>DOM</t>
  </si>
  <si>
    <t>AEP</t>
  </si>
  <si>
    <t>COMED</t>
  </si>
  <si>
    <t>PENELEC</t>
  </si>
  <si>
    <t>PPL</t>
  </si>
  <si>
    <t>PSEG</t>
  </si>
  <si>
    <t>Reduction in Peak Load Forecast [MW]</t>
  </si>
  <si>
    <t>Preliminary Zonal Peak Load Forecast [MW]</t>
  </si>
  <si>
    <t>Final Zonal Peak Load Forecast [MW]</t>
  </si>
  <si>
    <t>DLCO</t>
  </si>
  <si>
    <t>Reduction in Reliability Requirement [MW]</t>
  </si>
  <si>
    <t>Final Reliability Requirement [MW]</t>
  </si>
  <si>
    <t>RTO</t>
  </si>
  <si>
    <t>MAAC</t>
  </si>
  <si>
    <t>EMAAC</t>
  </si>
  <si>
    <t>SWMAAC</t>
  </si>
  <si>
    <t>PSNORTH</t>
  </si>
  <si>
    <t>DPL-SOUTH</t>
  </si>
  <si>
    <t>LDA</t>
  </si>
  <si>
    <t>Total</t>
  </si>
  <si>
    <t>DPLSOUTH</t>
  </si>
  <si>
    <t>Rest of DPL</t>
  </si>
  <si>
    <t>Rest of PSEG</t>
  </si>
  <si>
    <t xml:space="preserve">  </t>
  </si>
  <si>
    <t>Location</t>
  </si>
  <si>
    <t>Rest of RTO</t>
  </si>
  <si>
    <t>Rest of EMAAC</t>
  </si>
  <si>
    <t>Rest of MAAC</t>
  </si>
  <si>
    <t>Excess Commitment Credits Allocation to Zone or Sub-Zone [MW]</t>
  </si>
  <si>
    <t>Excess Commitment Credits [MW]</t>
  </si>
  <si>
    <t xml:space="preserve">NOTE: All LSEs in each zone will receive a pro-rata share of the Excess Commitment Credits assigned to the zone. </t>
  </si>
  <si>
    <t>Allocation of Excess Commitment Credit to LDA [MW]</t>
  </si>
  <si>
    <t xml:space="preserve">Confirmation that Amount Allocated to LDA does not exceed Reduction in LDA Reliability Requirement </t>
  </si>
  <si>
    <t>Excess Commitment Credit Allocation to each LDA</t>
  </si>
  <si>
    <t>Excess Commitment Credits Allocation based on Reduction in LDA Peak Load Forecast</t>
  </si>
  <si>
    <t xml:space="preserve"> Allocation of Excess Comitment Credit [MW]</t>
  </si>
  <si>
    <t>ATSI</t>
  </si>
  <si>
    <t>AE</t>
  </si>
  <si>
    <t>DAYTON</t>
  </si>
  <si>
    <t>Rest of  SWMAAC</t>
  </si>
  <si>
    <t>Rest of SWMAAC</t>
  </si>
  <si>
    <t>Preliminary Zonal Peak Load Forecast          [MW]</t>
  </si>
  <si>
    <t>BRA Reliability Requirement    [MW]</t>
  </si>
  <si>
    <t>DPL-SOUTH *</t>
  </si>
  <si>
    <t>Zonal Allocation of 2016/2017 Excess Commitment Credits</t>
  </si>
  <si>
    <t>DEOK</t>
  </si>
  <si>
    <t>EKPC</t>
  </si>
  <si>
    <t>ATSI-C</t>
  </si>
  <si>
    <t>Rest of ATSI</t>
  </si>
  <si>
    <t>ATSI *</t>
  </si>
  <si>
    <t>DPL **</t>
  </si>
  <si>
    <t>PSEG ***</t>
  </si>
  <si>
    <t>Zonal Allocation of 2016/2017 Excess Commitment Credits #14978609</t>
  </si>
  <si>
    <t>Zone/ Subzone</t>
  </si>
  <si>
    <t>ATSI Subzones*</t>
  </si>
  <si>
    <t>DPL Subzones**</t>
  </si>
  <si>
    <t>PSEG Subzones***</t>
  </si>
  <si>
    <t>Cleared PJM Sell Offers less Cleared PJM Buy Bids (2)</t>
  </si>
  <si>
    <t>Excess Comitment Credits for Allocation (1) - (2)</t>
  </si>
  <si>
    <t>PJM Sell Offers less PJM Buy Bids in 3rd Incremental Auction (1)</t>
  </si>
  <si>
    <t>RTO Total, MW</t>
  </si>
  <si>
    <t xml:space="preserve">* ALL LSEs in ATSI Zone will receive a pro-rata share (based on Daily UCAP obligation as of 6/1/2016) of the Excess Commitment Credits assigned to both the ATSI-CLEVELAND subzone and the Rest of ATSI subzone. </t>
  </si>
  <si>
    <t xml:space="preserve">** ALL LSEs in DPL Zone will receive a pro-rata share (based on Daily UCAP obligation as of 6/1/2016) of the Excess Commitment Credits assigned to both the DPLSOUTH subzone and the Rest of DPL subzone. </t>
  </si>
  <si>
    <t xml:space="preserve">*** ALL LSEs in PSEG Zone will receive a pro-rata share (based on Daily UCAP obligation as of 6/1/2016) of the Excess Commitment Credits assigned to both the PSNORTH subzone and the Rest of PSEG subzone.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</si>
</sst>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&quot;$&quot;#,##0.00"/>
    <numFmt numFmtId="166" formatCode="#,##0.0"/>
    <numFmt numFmtId="167" formatCode="_(* #,##0.0_);_(* \(#,##0.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0" xfId="0" applyFont="1"/>
    <xf numFmtId="164" fontId="2" fillId="0" borderId="0" xfId="0" applyNumberFormat="1" applyFont="1" applyBorder="1"/>
    <xf numFmtId="164" fontId="1" fillId="0" borderId="1" xfId="0" applyNumberFormat="1" applyFont="1" applyBorder="1"/>
    <xf numFmtId="165" fontId="2" fillId="0" borderId="0" xfId="0" applyNumberFormat="1" applyFont="1"/>
    <xf numFmtId="164" fontId="2" fillId="0" borderId="0" xfId="0" applyNumberFormat="1" applyFont="1"/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/>
    <xf numFmtId="165" fontId="2" fillId="0" borderId="0" xfId="0" applyNumberFormat="1" applyFont="1" applyBorder="1"/>
    <xf numFmtId="164" fontId="1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66" fontId="2" fillId="0" borderId="0" xfId="0" applyNumberFormat="1" applyFont="1"/>
    <xf numFmtId="0" fontId="1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1" xfId="0" applyNumberFormat="1" applyFont="1" applyFill="1" applyBorder="1" applyAlignment="1">
      <alignment horizontal="center" wrapText="1"/>
    </xf>
    <xf numFmtId="166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 wrapText="1"/>
    </xf>
    <xf numFmtId="167" fontId="1" fillId="0" borderId="1" xfId="1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/>
    </xf>
    <xf numFmtId="167" fontId="1" fillId="0" borderId="1" xfId="1" applyNumberFormat="1" applyFont="1" applyFill="1" applyBorder="1"/>
    <xf numFmtId="0" fontId="4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wrapText="1"/>
    </xf>
    <xf numFmtId="167" fontId="2" fillId="0" borderId="1" xfId="1" applyNumberFormat="1" applyFont="1" applyBorder="1"/>
    <xf numFmtId="167" fontId="1" fillId="0" borderId="1" xfId="1" applyNumberFormat="1" applyFont="1" applyBorder="1"/>
    <xf numFmtId="0" fontId="3" fillId="3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7" fillId="0" borderId="0" xfId="0" applyFont="1"/>
    <xf numFmtId="166" fontId="2" fillId="4" borderId="1" xfId="0" applyNumberFormat="1" applyFont="1" applyFill="1" applyBorder="1"/>
    <xf numFmtId="166" fontId="2" fillId="4" borderId="1" xfId="0" applyNumberFormat="1" applyFont="1" applyFill="1" applyBorder="1" applyAlignment="1">
      <alignment horizontal="right"/>
    </xf>
    <xf numFmtId="43" fontId="1" fillId="0" borderId="0" xfId="0" applyNumberFormat="1" applyFont="1"/>
    <xf numFmtId="166" fontId="1" fillId="4" borderId="1" xfId="0" applyNumberFormat="1" applyFont="1" applyFill="1" applyBorder="1"/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Continuous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164" fontId="1" fillId="4" borderId="2" xfId="0" applyNumberFormat="1" applyFont="1" applyFill="1" applyBorder="1" applyAlignment="1">
      <alignment horizontal="right"/>
    </xf>
    <xf numFmtId="164" fontId="1" fillId="4" borderId="3" xfId="0" applyNumberFormat="1" applyFont="1" applyFill="1" applyBorder="1" applyAlignment="1">
      <alignment horizontal="right"/>
    </xf>
    <xf numFmtId="164" fontId="1" fillId="4" borderId="4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9"/>
  <sheetViews>
    <sheetView tabSelected="1" zoomScaleNormal="100" workbookViewId="0">
      <selection activeCell="F3" sqref="F3"/>
    </sheetView>
  </sheetViews>
  <sheetFormatPr defaultRowHeight="12.75" x14ac:dyDescent="0.2"/>
  <cols>
    <col min="1" max="1" width="2" style="2" customWidth="1"/>
    <col min="2" max="2" width="5.7109375" style="2" customWidth="1"/>
    <col min="3" max="3" width="20.42578125" style="2" customWidth="1"/>
    <col min="4" max="4" width="17.7109375" style="2" customWidth="1"/>
    <col min="5" max="5" width="15.7109375" style="2" customWidth="1"/>
    <col min="6" max="6" width="19.140625" style="2" customWidth="1"/>
    <col min="7" max="8" width="17.85546875" style="2" customWidth="1"/>
    <col min="9" max="9" width="7.85546875" style="2" customWidth="1"/>
    <col min="10" max="10" width="17.85546875" style="2" customWidth="1"/>
    <col min="11" max="11" width="20.42578125" style="2" customWidth="1"/>
    <col min="12" max="12" width="20.7109375" style="2" customWidth="1"/>
    <col min="13" max="13" width="15.7109375" style="2" customWidth="1"/>
    <col min="14" max="14" width="16.7109375" style="2" customWidth="1"/>
    <col min="15" max="15" width="15.7109375" style="2" customWidth="1"/>
    <col min="16" max="16384" width="9.140625" style="2"/>
  </cols>
  <sheetData>
    <row r="1" spans="2:14" ht="30" customHeight="1" x14ac:dyDescent="0.2">
      <c r="B1" s="46" t="s">
        <v>61</v>
      </c>
      <c r="C1" s="46"/>
      <c r="D1" s="46"/>
      <c r="E1" s="46"/>
      <c r="F1" s="46"/>
      <c r="G1" s="46"/>
      <c r="H1" s="46"/>
      <c r="I1" s="46"/>
      <c r="J1" s="27"/>
      <c r="K1" s="27"/>
      <c r="L1" s="14"/>
      <c r="M1" s="14"/>
      <c r="N1" s="14"/>
    </row>
    <row r="2" spans="2:14" x14ac:dyDescent="0.2">
      <c r="C2" s="11"/>
      <c r="D2" s="12"/>
      <c r="E2" s="13"/>
    </row>
    <row r="3" spans="2:14" ht="69.95" customHeight="1" x14ac:dyDescent="0.25">
      <c r="C3" s="32" t="s">
        <v>0</v>
      </c>
      <c r="D3" s="33" t="s">
        <v>38</v>
      </c>
      <c r="E3" s="2" t="s">
        <v>8</v>
      </c>
    </row>
    <row r="4" spans="2:14" ht="15" customHeight="1" x14ac:dyDescent="0.2">
      <c r="C4" s="7" t="s">
        <v>46</v>
      </c>
      <c r="D4" s="4">
        <f>'Calculation of Excess Commit MW'!F11</f>
        <v>11.220243270189409</v>
      </c>
      <c r="E4" s="10" t="s">
        <v>8</v>
      </c>
      <c r="F4" s="10" t="s">
        <v>8</v>
      </c>
    </row>
    <row r="5" spans="2:14" ht="15" customHeight="1" x14ac:dyDescent="0.2">
      <c r="C5" s="7" t="s">
        <v>10</v>
      </c>
      <c r="D5" s="4">
        <f>'Calculation of Excess Commit MW'!F12</f>
        <v>46.530057826520348</v>
      </c>
      <c r="E5" s="10" t="s">
        <v>8</v>
      </c>
      <c r="F5" s="10" t="s">
        <v>8</v>
      </c>
    </row>
    <row r="6" spans="2:14" ht="15" customHeight="1" x14ac:dyDescent="0.2">
      <c r="C6" s="7" t="s">
        <v>7</v>
      </c>
      <c r="D6" s="4">
        <f>'Calculation of Excess Commit MW'!F13</f>
        <v>9.4094835493519255</v>
      </c>
      <c r="E6" s="10" t="s">
        <v>8</v>
      </c>
      <c r="F6" s="10" t="s">
        <v>8</v>
      </c>
    </row>
    <row r="7" spans="2:14" ht="15" customHeight="1" x14ac:dyDescent="0.2">
      <c r="C7" s="7" t="s">
        <v>58</v>
      </c>
      <c r="D7" s="4">
        <f>D29+D30</f>
        <v>29.069160518444665</v>
      </c>
      <c r="E7" s="10" t="s">
        <v>8</v>
      </c>
      <c r="F7" s="10"/>
    </row>
    <row r="8" spans="2:14" ht="15" customHeight="1" x14ac:dyDescent="0.2">
      <c r="C8" s="7" t="s">
        <v>2</v>
      </c>
      <c r="D8" s="4">
        <f>'Calculation of Excess Commit MW'!F16</f>
        <v>20.209371884346918</v>
      </c>
      <c r="E8" s="10" t="s">
        <v>8</v>
      </c>
      <c r="F8" s="10" t="s">
        <v>8</v>
      </c>
    </row>
    <row r="9" spans="2:14" ht="15" customHeight="1" x14ac:dyDescent="0.2">
      <c r="C9" s="7" t="s">
        <v>11</v>
      </c>
      <c r="D9" s="4">
        <f>'Calculation of Excess Commit MW'!F17</f>
        <v>74.111808574277021</v>
      </c>
      <c r="E9" s="10" t="s">
        <v>8</v>
      </c>
      <c r="F9" s="10"/>
    </row>
    <row r="10" spans="2:14" ht="15" customHeight="1" x14ac:dyDescent="0.2">
      <c r="C10" s="7" t="s">
        <v>47</v>
      </c>
      <c r="D10" s="4">
        <f>'Calculation of Excess Commit MW'!F18</f>
        <v>10.573543369890308</v>
      </c>
      <c r="E10" s="10" t="s">
        <v>8</v>
      </c>
      <c r="F10" s="10"/>
    </row>
    <row r="11" spans="2:14" ht="15" customHeight="1" x14ac:dyDescent="0.2">
      <c r="C11" s="7" t="s">
        <v>54</v>
      </c>
      <c r="D11" s="4">
        <f>'Calculation of Excess Commit MW'!F19</f>
        <v>9.8524729810568044</v>
      </c>
      <c r="E11" s="10"/>
      <c r="F11" s="10"/>
    </row>
    <row r="12" spans="2:14" ht="15" customHeight="1" x14ac:dyDescent="0.2">
      <c r="C12" s="7" t="s">
        <v>18</v>
      </c>
      <c r="D12" s="4">
        <f>'Calculation of Excess Commit MW'!F20</f>
        <v>7.2430388833499366</v>
      </c>
      <c r="E12" s="10" t="s">
        <v>8</v>
      </c>
      <c r="F12" s="10"/>
    </row>
    <row r="13" spans="2:14" ht="15" customHeight="1" x14ac:dyDescent="0.2">
      <c r="C13" s="7" t="s">
        <v>9</v>
      </c>
      <c r="D13" s="4">
        <f>'Calculation of Excess Commit MW'!F21</f>
        <v>51.347972083748651</v>
      </c>
      <c r="E13" s="10" t="s">
        <v>8</v>
      </c>
      <c r="F13" s="10"/>
    </row>
    <row r="14" spans="2:14" ht="15" customHeight="1" x14ac:dyDescent="0.2">
      <c r="C14" s="7" t="s">
        <v>59</v>
      </c>
      <c r="D14" s="4">
        <f>D33+D34</f>
        <v>12.093288135593195</v>
      </c>
      <c r="E14" s="6" t="s">
        <v>8</v>
      </c>
      <c r="F14" s="10" t="s">
        <v>8</v>
      </c>
      <c r="G14" s="10" t="s">
        <v>8</v>
      </c>
    </row>
    <row r="15" spans="2:14" ht="15" customHeight="1" x14ac:dyDescent="0.2">
      <c r="C15" s="7" t="s">
        <v>55</v>
      </c>
      <c r="D15" s="4">
        <f>'Calculation of Excess Commit MW'!F24</f>
        <v>3.2917024925224316</v>
      </c>
      <c r="E15" s="6"/>
      <c r="F15" s="10"/>
      <c r="G15" s="10"/>
    </row>
    <row r="16" spans="2:14" ht="15" customHeight="1" x14ac:dyDescent="0.2">
      <c r="C16" s="7" t="s">
        <v>3</v>
      </c>
      <c r="D16" s="4">
        <f>'Calculation of Excess Commit MW'!F25</f>
        <v>20.435716849451605</v>
      </c>
      <c r="E16" s="10" t="s">
        <v>8</v>
      </c>
      <c r="F16" s="10"/>
    </row>
    <row r="17" spans="2:9" ht="15" customHeight="1" x14ac:dyDescent="0.2">
      <c r="C17" s="7" t="s">
        <v>4</v>
      </c>
      <c r="D17" s="4">
        <f>'Calculation of Excess Commit MW'!F26</f>
        <v>7.8897387836490376</v>
      </c>
      <c r="E17" s="10" t="s">
        <v>8</v>
      </c>
      <c r="F17" s="10"/>
    </row>
    <row r="18" spans="2:9" ht="15" customHeight="1" x14ac:dyDescent="0.2">
      <c r="C18" s="7" t="s">
        <v>1</v>
      </c>
      <c r="D18" s="4">
        <f>'Calculation of Excess Commit MW'!F27</f>
        <v>21.114751744765659</v>
      </c>
      <c r="E18" s="10" t="s">
        <v>8</v>
      </c>
      <c r="F18" s="10"/>
    </row>
    <row r="19" spans="2:9" ht="15" customHeight="1" x14ac:dyDescent="0.2">
      <c r="C19" s="7" t="s">
        <v>12</v>
      </c>
      <c r="D19" s="4">
        <f>'Calculation of Excess Commit MW'!F28</f>
        <v>9.0537986041874188</v>
      </c>
      <c r="E19" s="10" t="s">
        <v>8</v>
      </c>
      <c r="F19" s="10"/>
    </row>
    <row r="20" spans="2:9" ht="15" customHeight="1" x14ac:dyDescent="0.2">
      <c r="C20" s="7" t="s">
        <v>5</v>
      </c>
      <c r="D20" s="4">
        <f>'Calculation of Excess Commit MW'!F29</f>
        <v>16.555517447656996</v>
      </c>
      <c r="E20" s="10" t="s">
        <v>8</v>
      </c>
      <c r="F20" s="10"/>
    </row>
    <row r="21" spans="2:9" ht="15" customHeight="1" x14ac:dyDescent="0.2">
      <c r="C21" s="7" t="s">
        <v>13</v>
      </c>
      <c r="D21" s="4">
        <f>'Calculation of Excess Commit MW'!F30</f>
        <v>16.00582253240276</v>
      </c>
      <c r="E21" s="6" t="s">
        <v>8</v>
      </c>
      <c r="F21" s="10" t="s">
        <v>8</v>
      </c>
      <c r="G21" s="10" t="s">
        <v>8</v>
      </c>
    </row>
    <row r="22" spans="2:9" ht="15" customHeight="1" x14ac:dyDescent="0.2">
      <c r="C22" s="7" t="s">
        <v>60</v>
      </c>
      <c r="D22" s="4">
        <f>D37+D38</f>
        <v>28.487130608175413</v>
      </c>
      <c r="E22" s="10" t="s">
        <v>8</v>
      </c>
      <c r="F22" s="10"/>
    </row>
    <row r="23" spans="2:9" ht="15" customHeight="1" x14ac:dyDescent="0.2">
      <c r="C23" s="7" t="s">
        <v>6</v>
      </c>
      <c r="D23" s="4">
        <f>'Calculation of Excess Commit MW'!F33</f>
        <v>0.90537986041874186</v>
      </c>
      <c r="E23" s="10" t="s">
        <v>8</v>
      </c>
      <c r="F23" s="10"/>
    </row>
    <row r="24" spans="2:9" ht="15" customHeight="1" x14ac:dyDescent="0.2">
      <c r="D24" s="8">
        <f>SUM(D4:D23)</f>
        <v>405.39999999999912</v>
      </c>
      <c r="E24" s="10" t="s">
        <v>8</v>
      </c>
      <c r="F24" s="10"/>
    </row>
    <row r="25" spans="2:9" x14ac:dyDescent="0.2">
      <c r="E25" s="10" t="s">
        <v>8</v>
      </c>
      <c r="F25" s="10"/>
    </row>
    <row r="26" spans="2:9" ht="20.100000000000001" customHeight="1" x14ac:dyDescent="0.2">
      <c r="B26" s="45" t="s">
        <v>39</v>
      </c>
      <c r="C26" s="45"/>
      <c r="D26" s="45"/>
      <c r="E26" s="45"/>
      <c r="F26" s="45"/>
      <c r="G26" s="45"/>
      <c r="H26" s="45"/>
      <c r="I26" s="45"/>
    </row>
    <row r="27" spans="2:9" x14ac:dyDescent="0.2">
      <c r="B27" s="1"/>
    </row>
    <row r="28" spans="2:9" ht="47.25" x14ac:dyDescent="0.25">
      <c r="C28" s="32" t="s">
        <v>63</v>
      </c>
      <c r="D28" s="33" t="s">
        <v>38</v>
      </c>
    </row>
    <row r="29" spans="2:9" ht="15" customHeight="1" x14ac:dyDescent="0.2">
      <c r="C29" s="7" t="s">
        <v>57</v>
      </c>
      <c r="D29" s="4">
        <f>'Calculation of Excess Commit MW'!F14</f>
        <v>15.663071585244282</v>
      </c>
    </row>
    <row r="30" spans="2:9" ht="15" customHeight="1" x14ac:dyDescent="0.2">
      <c r="C30" s="7" t="s">
        <v>56</v>
      </c>
      <c r="D30" s="4">
        <f>'Calculation of Excess Commit MW'!F15</f>
        <v>13.406088933200383</v>
      </c>
    </row>
    <row r="32" spans="2:9" ht="47.25" x14ac:dyDescent="0.25">
      <c r="B32" s="10"/>
      <c r="C32" s="32" t="s">
        <v>64</v>
      </c>
      <c r="D32" s="33" t="s">
        <v>38</v>
      </c>
    </row>
    <row r="33" spans="2:9" ht="15" customHeight="1" x14ac:dyDescent="0.2">
      <c r="B33" s="10"/>
      <c r="C33" s="7" t="s">
        <v>30</v>
      </c>
      <c r="D33" s="4">
        <f>'Calculation of Excess Commit MW'!F22</f>
        <v>5.4775481555333911</v>
      </c>
    </row>
    <row r="34" spans="2:9" ht="15" customHeight="1" x14ac:dyDescent="0.2">
      <c r="C34" s="7" t="s">
        <v>29</v>
      </c>
      <c r="D34" s="4">
        <f>'Calculation of Excess Commit MW'!F23</f>
        <v>6.6157399800598045</v>
      </c>
    </row>
    <row r="36" spans="2:9" ht="47.25" x14ac:dyDescent="0.25">
      <c r="C36" s="32" t="s">
        <v>65</v>
      </c>
      <c r="D36" s="33" t="s">
        <v>38</v>
      </c>
    </row>
    <row r="37" spans="2:9" ht="15" customHeight="1" x14ac:dyDescent="0.2">
      <c r="C37" s="7" t="s">
        <v>31</v>
      </c>
      <c r="D37" s="4">
        <f>'Calculation of Excess Commit MW'!F31</f>
        <v>18.977408574277117</v>
      </c>
    </row>
    <row r="38" spans="2:9" ht="15" customHeight="1" x14ac:dyDescent="0.2">
      <c r="C38" s="7" t="s">
        <v>25</v>
      </c>
      <c r="D38" s="4">
        <f>'Calculation of Excess Commit MW'!F32</f>
        <v>9.5097220338982975</v>
      </c>
    </row>
    <row r="40" spans="2:9" ht="45" customHeight="1" x14ac:dyDescent="0.2">
      <c r="B40" s="44" t="s">
        <v>70</v>
      </c>
      <c r="C40" s="44"/>
      <c r="D40" s="44"/>
      <c r="E40" s="44"/>
      <c r="F40" s="44"/>
      <c r="G40" s="44"/>
      <c r="H40" s="44"/>
      <c r="I40" s="44"/>
    </row>
    <row r="42" spans="2:9" ht="45" customHeight="1" x14ac:dyDescent="0.2">
      <c r="B42" s="44" t="s">
        <v>71</v>
      </c>
      <c r="C42" s="44"/>
      <c r="D42" s="44"/>
      <c r="E42" s="44"/>
      <c r="F42" s="44"/>
      <c r="G42" s="44"/>
      <c r="H42" s="44"/>
      <c r="I42" s="44"/>
    </row>
    <row r="44" spans="2:9" ht="45" customHeight="1" x14ac:dyDescent="0.2">
      <c r="B44" s="44" t="s">
        <v>72</v>
      </c>
      <c r="C44" s="44"/>
      <c r="D44" s="44"/>
      <c r="E44" s="44"/>
      <c r="F44" s="44"/>
      <c r="G44" s="44"/>
      <c r="H44" s="44"/>
      <c r="I44" s="44"/>
    </row>
    <row r="49" spans="2:2" x14ac:dyDescent="0.2">
      <c r="B49" s="2" t="s">
        <v>8</v>
      </c>
    </row>
  </sheetData>
  <mergeCells count="5">
    <mergeCell ref="B42:I42"/>
    <mergeCell ref="B44:I44"/>
    <mergeCell ref="B40:I40"/>
    <mergeCell ref="B26:I26"/>
    <mergeCell ref="B1:I1"/>
  </mergeCells>
  <pageMargins left="0.5" right="0.5" top="0.5" bottom="0.5" header="0" footer="0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GridLines="0" view="pageLayout" zoomScaleNormal="100" workbookViewId="0">
      <selection sqref="A1:F2"/>
    </sheetView>
  </sheetViews>
  <sheetFormatPr defaultRowHeight="12.75" x14ac:dyDescent="0.2"/>
  <cols>
    <col min="1" max="1" width="16.7109375" style="2" customWidth="1"/>
    <col min="2" max="2" width="18" style="2" customWidth="1"/>
    <col min="3" max="3" width="17.7109375" style="2" customWidth="1"/>
    <col min="4" max="4" width="15.7109375" style="2" customWidth="1"/>
    <col min="5" max="5" width="19.140625" style="2" customWidth="1"/>
    <col min="6" max="7" width="17.85546875" style="2" customWidth="1"/>
    <col min="8" max="8" width="20.42578125" style="2" customWidth="1"/>
    <col min="9" max="9" width="20.7109375" style="2" customWidth="1"/>
    <col min="10" max="10" width="15.7109375" style="2" customWidth="1"/>
    <col min="11" max="11" width="16.7109375" style="2" customWidth="1"/>
    <col min="12" max="12" width="15.7109375" style="2" customWidth="1"/>
    <col min="13" max="16384" width="9.140625" style="2"/>
  </cols>
  <sheetData>
    <row r="1" spans="1:11" ht="15" customHeight="1" x14ac:dyDescent="0.2">
      <c r="A1" s="47" t="s">
        <v>53</v>
      </c>
      <c r="B1" s="48"/>
      <c r="C1" s="48"/>
      <c r="D1" s="48"/>
      <c r="E1" s="48"/>
      <c r="F1" s="49"/>
      <c r="G1" s="27"/>
      <c r="H1" s="27"/>
      <c r="I1" s="14"/>
      <c r="J1" s="14"/>
      <c r="K1" s="14"/>
    </row>
    <row r="2" spans="1:11" ht="15" customHeight="1" thickBot="1" x14ac:dyDescent="0.25">
      <c r="A2" s="50"/>
      <c r="B2" s="51"/>
      <c r="C2" s="51"/>
      <c r="D2" s="51"/>
      <c r="E2" s="51"/>
      <c r="F2" s="52"/>
      <c r="G2" s="27"/>
      <c r="H2" s="42" t="s">
        <v>8</v>
      </c>
      <c r="I2" s="43" t="s">
        <v>8</v>
      </c>
      <c r="J2" s="14" t="s">
        <v>8</v>
      </c>
      <c r="K2" s="14"/>
    </row>
    <row r="3" spans="1:11" ht="20.100000000000001" customHeight="1" x14ac:dyDescent="0.2">
      <c r="A3" s="27"/>
      <c r="B3" s="27"/>
      <c r="C3" s="27"/>
      <c r="D3" s="27"/>
      <c r="E3" s="27"/>
      <c r="F3" s="27"/>
      <c r="G3" s="27"/>
      <c r="H3" s="27"/>
      <c r="I3" s="14"/>
      <c r="J3" s="14"/>
      <c r="K3" s="14"/>
    </row>
    <row r="4" spans="1:11" ht="15.75" x14ac:dyDescent="0.25">
      <c r="A4" s="15" t="s">
        <v>8</v>
      </c>
      <c r="F4" s="36" t="s">
        <v>69</v>
      </c>
    </row>
    <row r="5" spans="1:11" ht="15" customHeight="1" x14ac:dyDescent="0.2">
      <c r="A5" s="39"/>
      <c r="B5" s="40"/>
      <c r="C5" s="40"/>
      <c r="D5" s="40"/>
      <c r="E5" s="41" t="s">
        <v>68</v>
      </c>
      <c r="F5" s="38">
        <v>4961.3999999999996</v>
      </c>
    </row>
    <row r="6" spans="1:11" ht="15" customHeight="1" x14ac:dyDescent="0.2">
      <c r="A6" s="53" t="s">
        <v>66</v>
      </c>
      <c r="B6" s="54"/>
      <c r="C6" s="54"/>
      <c r="D6" s="54"/>
      <c r="E6" s="55"/>
      <c r="F6" s="38">
        <v>4556</v>
      </c>
    </row>
    <row r="7" spans="1:11" ht="15" customHeight="1" x14ac:dyDescent="0.2">
      <c r="A7" s="56" t="s">
        <v>67</v>
      </c>
      <c r="B7" s="57"/>
      <c r="C7" s="57"/>
      <c r="D7" s="57"/>
      <c r="E7" s="58"/>
      <c r="F7" s="35">
        <f>F5-F6</f>
        <v>405.39999999999964</v>
      </c>
      <c r="H7" s="14"/>
    </row>
    <row r="8" spans="1:11" x14ac:dyDescent="0.2">
      <c r="B8" s="11"/>
      <c r="C8" s="12"/>
      <c r="D8" s="13"/>
    </row>
    <row r="9" spans="1:11" ht="15.75" x14ac:dyDescent="0.25">
      <c r="A9" s="15" t="s">
        <v>43</v>
      </c>
    </row>
    <row r="10" spans="1:11" ht="69.95" customHeight="1" x14ac:dyDescent="0.25">
      <c r="A10" s="32" t="s">
        <v>62</v>
      </c>
      <c r="B10" s="28" t="s">
        <v>50</v>
      </c>
      <c r="C10" s="28" t="s">
        <v>17</v>
      </c>
      <c r="D10" s="28" t="s">
        <v>15</v>
      </c>
      <c r="E10" s="28" t="s">
        <v>33</v>
      </c>
      <c r="F10" s="28" t="s">
        <v>37</v>
      </c>
    </row>
    <row r="11" spans="1:11" ht="15" customHeight="1" x14ac:dyDescent="0.2">
      <c r="A11" s="7" t="s">
        <v>46</v>
      </c>
      <c r="B11" s="31">
        <v>2782</v>
      </c>
      <c r="C11" s="31">
        <v>2435</v>
      </c>
      <c r="D11" s="24">
        <f>B11-C11</f>
        <v>347</v>
      </c>
      <c r="E11" s="7" t="s">
        <v>35</v>
      </c>
      <c r="F11" s="4">
        <f>$E$40*D11/$D$40</f>
        <v>11.220243270189409</v>
      </c>
      <c r="G11" s="2" t="s">
        <v>8</v>
      </c>
    </row>
    <row r="12" spans="1:11" ht="15" customHeight="1" x14ac:dyDescent="0.2">
      <c r="A12" s="7" t="s">
        <v>10</v>
      </c>
      <c r="B12" s="31">
        <v>11905.3</v>
      </c>
      <c r="C12" s="31">
        <v>10466.299999999999</v>
      </c>
      <c r="D12" s="24">
        <f>B12-C12</f>
        <v>1439</v>
      </c>
      <c r="E12" s="7" t="s">
        <v>34</v>
      </c>
      <c r="F12" s="4">
        <f>$E$38*D12/$D$38</f>
        <v>46.530057826520348</v>
      </c>
      <c r="G12" s="37" t="s">
        <v>8</v>
      </c>
    </row>
    <row r="13" spans="1:11" ht="15" customHeight="1" x14ac:dyDescent="0.2">
      <c r="A13" s="7" t="s">
        <v>7</v>
      </c>
      <c r="B13" s="31">
        <v>8786</v>
      </c>
      <c r="C13" s="31">
        <v>8495</v>
      </c>
      <c r="D13" s="24">
        <f>B13-C13</f>
        <v>291</v>
      </c>
      <c r="E13" s="7" t="s">
        <v>34</v>
      </c>
      <c r="F13" s="4">
        <f>$E$38*D13/$D$38</f>
        <v>9.4094835493519255</v>
      </c>
      <c r="G13" s="2" t="s">
        <v>8</v>
      </c>
    </row>
    <row r="14" spans="1:11" ht="15" customHeight="1" x14ac:dyDescent="0.2">
      <c r="A14" s="7" t="s">
        <v>57</v>
      </c>
      <c r="B14" s="31">
        <f>13295-B15</f>
        <v>8732.7000000000007</v>
      </c>
      <c r="C14" s="31">
        <f>12396-C15</f>
        <v>8248.2999999999993</v>
      </c>
      <c r="D14" s="24">
        <f>B14-C14</f>
        <v>484.40000000000146</v>
      </c>
      <c r="E14" s="7" t="s">
        <v>57</v>
      </c>
      <c r="F14" s="4">
        <f>$E$46*D14/$D$46</f>
        <v>15.663071585244282</v>
      </c>
    </row>
    <row r="15" spans="1:11" ht="15" customHeight="1" x14ac:dyDescent="0.2">
      <c r="A15" s="7" t="s">
        <v>56</v>
      </c>
      <c r="B15" s="31">
        <v>4562.3</v>
      </c>
      <c r="C15" s="31">
        <v>4147.7</v>
      </c>
      <c r="D15" s="24">
        <f>B15-C15</f>
        <v>414.60000000000036</v>
      </c>
      <c r="E15" s="7" t="s">
        <v>56</v>
      </c>
      <c r="F15" s="4">
        <f>$E$47*D15/$D$47</f>
        <v>13.406088933200383</v>
      </c>
    </row>
    <row r="16" spans="1:11" ht="15" customHeight="1" x14ac:dyDescent="0.2">
      <c r="A16" s="7" t="s">
        <v>2</v>
      </c>
      <c r="B16" s="31">
        <v>7288</v>
      </c>
      <c r="C16" s="31">
        <v>6663</v>
      </c>
      <c r="D16" s="24">
        <f t="shared" ref="D16:D33" si="0">B16-C16</f>
        <v>625</v>
      </c>
      <c r="E16" s="7" t="s">
        <v>49</v>
      </c>
      <c r="F16" s="4">
        <f>$E$41*D16/$D$41</f>
        <v>20.209371884346918</v>
      </c>
      <c r="G16" s="2" t="s">
        <v>8</v>
      </c>
    </row>
    <row r="17" spans="1:7" ht="15" customHeight="1" x14ac:dyDescent="0.2">
      <c r="A17" s="7" t="s">
        <v>11</v>
      </c>
      <c r="B17" s="31">
        <v>23504</v>
      </c>
      <c r="C17" s="31">
        <v>21212</v>
      </c>
      <c r="D17" s="24">
        <f t="shared" si="0"/>
        <v>2292</v>
      </c>
      <c r="E17" s="7" t="s">
        <v>34</v>
      </c>
      <c r="F17" s="4">
        <f>$E$38*D17/$D$38</f>
        <v>74.111808574277021</v>
      </c>
      <c r="G17" s="2" t="s">
        <v>8</v>
      </c>
    </row>
    <row r="18" spans="1:7" ht="15" customHeight="1" x14ac:dyDescent="0.2">
      <c r="A18" s="7" t="s">
        <v>47</v>
      </c>
      <c r="B18" s="31">
        <v>3556</v>
      </c>
      <c r="C18" s="31">
        <v>3229</v>
      </c>
      <c r="D18" s="24">
        <f t="shared" si="0"/>
        <v>327</v>
      </c>
      <c r="E18" s="7" t="s">
        <v>34</v>
      </c>
      <c r="F18" s="4">
        <f>$E$38*D18/$D$38</f>
        <v>10.573543369890308</v>
      </c>
      <c r="G18" s="2" t="s">
        <v>8</v>
      </c>
    </row>
    <row r="19" spans="1:7" ht="15" customHeight="1" x14ac:dyDescent="0.2">
      <c r="A19" s="7" t="s">
        <v>54</v>
      </c>
      <c r="B19" s="31">
        <v>4677.8</v>
      </c>
      <c r="C19" s="31">
        <v>4373.1000000000004</v>
      </c>
      <c r="D19" s="24">
        <f t="shared" si="0"/>
        <v>304.69999999999982</v>
      </c>
      <c r="E19" s="7" t="s">
        <v>34</v>
      </c>
      <c r="F19" s="4">
        <f>$E$38*D19/$D$38</f>
        <v>9.8524729810568044</v>
      </c>
      <c r="G19" s="2" t="s">
        <v>8</v>
      </c>
    </row>
    <row r="20" spans="1:7" ht="15" customHeight="1" x14ac:dyDescent="0.2">
      <c r="A20" s="7" t="s">
        <v>18</v>
      </c>
      <c r="B20" s="31">
        <v>2996</v>
      </c>
      <c r="C20" s="31">
        <v>2772</v>
      </c>
      <c r="D20" s="24">
        <f t="shared" si="0"/>
        <v>224</v>
      </c>
      <c r="E20" s="7" t="s">
        <v>34</v>
      </c>
      <c r="F20" s="4">
        <f>$E$38*D20/$D$38</f>
        <v>7.2430388833499366</v>
      </c>
      <c r="G20" s="2" t="s">
        <v>8</v>
      </c>
    </row>
    <row r="21" spans="1:7" ht="15" customHeight="1" x14ac:dyDescent="0.2">
      <c r="A21" s="7" t="s">
        <v>9</v>
      </c>
      <c r="B21" s="31">
        <v>20415</v>
      </c>
      <c r="C21" s="31">
        <v>18827</v>
      </c>
      <c r="D21" s="24">
        <f t="shared" si="0"/>
        <v>1588</v>
      </c>
      <c r="E21" s="7" t="s">
        <v>34</v>
      </c>
      <c r="F21" s="4">
        <f>$E$38*D21/$D$38</f>
        <v>51.347972083748651</v>
      </c>
      <c r="G21" s="2" t="s">
        <v>8</v>
      </c>
    </row>
    <row r="22" spans="1:7" ht="15" customHeight="1" x14ac:dyDescent="0.2">
      <c r="A22" s="7" t="s">
        <v>30</v>
      </c>
      <c r="B22" s="31">
        <f>4212-B23</f>
        <v>1773.3000000000002</v>
      </c>
      <c r="C22" s="31">
        <f>3838-C23</f>
        <v>1603.9</v>
      </c>
      <c r="D22" s="24">
        <f t="shared" si="0"/>
        <v>169.40000000000009</v>
      </c>
      <c r="E22" s="7" t="s">
        <v>35</v>
      </c>
      <c r="F22" s="4">
        <f>$E$40*D22/$D$40</f>
        <v>5.4775481555333911</v>
      </c>
      <c r="G22" s="1" t="s">
        <v>8</v>
      </c>
    </row>
    <row r="23" spans="1:7" ht="15" customHeight="1" x14ac:dyDescent="0.2">
      <c r="A23" s="7" t="s">
        <v>29</v>
      </c>
      <c r="B23" s="31">
        <v>2438.6999999999998</v>
      </c>
      <c r="C23" s="31">
        <v>2234.1</v>
      </c>
      <c r="D23" s="24">
        <f t="shared" si="0"/>
        <v>204.59999999999991</v>
      </c>
      <c r="E23" s="7" t="s">
        <v>29</v>
      </c>
      <c r="F23" s="4">
        <f>$E$44*D23/$D$44</f>
        <v>6.6157399800598045</v>
      </c>
      <c r="G23" s="2" t="s">
        <v>8</v>
      </c>
    </row>
    <row r="24" spans="1:7" ht="15" customHeight="1" x14ac:dyDescent="0.2">
      <c r="A24" s="7" t="s">
        <v>55</v>
      </c>
      <c r="B24" s="31">
        <v>2167.5</v>
      </c>
      <c r="C24" s="31">
        <v>2065.6999999999998</v>
      </c>
      <c r="D24" s="24">
        <f t="shared" si="0"/>
        <v>101.80000000000018</v>
      </c>
      <c r="E24" s="7" t="s">
        <v>34</v>
      </c>
      <c r="F24" s="4">
        <f>$E$38*D24/$D$38</f>
        <v>3.2917024925224316</v>
      </c>
    </row>
    <row r="25" spans="1:7" ht="15" customHeight="1" x14ac:dyDescent="0.2">
      <c r="A25" s="7" t="s">
        <v>3</v>
      </c>
      <c r="B25" s="31">
        <v>6381</v>
      </c>
      <c r="C25" s="31">
        <v>5749</v>
      </c>
      <c r="D25" s="24">
        <f t="shared" si="0"/>
        <v>632</v>
      </c>
      <c r="E25" s="7" t="s">
        <v>35</v>
      </c>
      <c r="F25" s="4">
        <f>$E$40*D25/$D$40</f>
        <v>20.435716849451605</v>
      </c>
      <c r="G25" s="2" t="s">
        <v>8</v>
      </c>
    </row>
    <row r="26" spans="1:7" ht="15" customHeight="1" x14ac:dyDescent="0.2">
      <c r="A26" s="7" t="s">
        <v>4</v>
      </c>
      <c r="B26" s="31">
        <v>3068</v>
      </c>
      <c r="C26" s="31">
        <v>2824</v>
      </c>
      <c r="D26" s="24">
        <f t="shared" si="0"/>
        <v>244</v>
      </c>
      <c r="E26" s="7" t="s">
        <v>36</v>
      </c>
      <c r="F26" s="4">
        <f>$E$39*D26/$D$39</f>
        <v>7.8897387836490376</v>
      </c>
      <c r="G26" s="2" t="s">
        <v>8</v>
      </c>
    </row>
    <row r="27" spans="1:7" ht="15" customHeight="1" x14ac:dyDescent="0.2">
      <c r="A27" s="7" t="s">
        <v>1</v>
      </c>
      <c r="B27" s="31">
        <v>8908</v>
      </c>
      <c r="C27" s="31">
        <v>8255</v>
      </c>
      <c r="D27" s="24">
        <f t="shared" si="0"/>
        <v>653</v>
      </c>
      <c r="E27" s="7" t="s">
        <v>35</v>
      </c>
      <c r="F27" s="4">
        <f>$E$40*D27/$D$40</f>
        <v>21.114751744765659</v>
      </c>
      <c r="G27" s="2" t="s">
        <v>8</v>
      </c>
    </row>
    <row r="28" spans="1:7" ht="15" customHeight="1" x14ac:dyDescent="0.2">
      <c r="A28" s="7" t="s">
        <v>12</v>
      </c>
      <c r="B28" s="31">
        <v>3044</v>
      </c>
      <c r="C28" s="31">
        <v>2764</v>
      </c>
      <c r="D28" s="24">
        <f t="shared" si="0"/>
        <v>280</v>
      </c>
      <c r="E28" s="7" t="s">
        <v>36</v>
      </c>
      <c r="F28" s="4">
        <f>$E$39*D28/$D$39</f>
        <v>9.0537986041874188</v>
      </c>
      <c r="G28" s="2" t="s">
        <v>8</v>
      </c>
    </row>
    <row r="29" spans="1:7" ht="15" customHeight="1" x14ac:dyDescent="0.2">
      <c r="A29" s="7" t="s">
        <v>5</v>
      </c>
      <c r="B29" s="31">
        <v>6800</v>
      </c>
      <c r="C29" s="31">
        <v>6288</v>
      </c>
      <c r="D29" s="24">
        <f t="shared" si="0"/>
        <v>512</v>
      </c>
      <c r="E29" s="7" t="s">
        <v>5</v>
      </c>
      <c r="F29" s="4">
        <f>$E$45*D29/$D$45</f>
        <v>16.555517447656996</v>
      </c>
      <c r="G29" s="2" t="s">
        <v>32</v>
      </c>
    </row>
    <row r="30" spans="1:7" ht="15" customHeight="1" x14ac:dyDescent="0.2">
      <c r="A30" s="7" t="s">
        <v>13</v>
      </c>
      <c r="B30" s="31">
        <v>7581</v>
      </c>
      <c r="C30" s="31">
        <v>7086</v>
      </c>
      <c r="D30" s="24">
        <f t="shared" si="0"/>
        <v>495</v>
      </c>
      <c r="E30" s="7" t="s">
        <v>36</v>
      </c>
      <c r="F30" s="4">
        <f>$E$39*D30/$D$39</f>
        <v>16.00582253240276</v>
      </c>
      <c r="G30" s="1" t="s">
        <v>8</v>
      </c>
    </row>
    <row r="31" spans="1:7" ht="15" customHeight="1" x14ac:dyDescent="0.2">
      <c r="A31" s="7" t="s">
        <v>31</v>
      </c>
      <c r="B31" s="31">
        <f>10600-B32</f>
        <v>5459</v>
      </c>
      <c r="C31" s="31">
        <f>9719-C32</f>
        <v>4872.1000000000004</v>
      </c>
      <c r="D31" s="24">
        <f t="shared" si="0"/>
        <v>586.89999999999964</v>
      </c>
      <c r="E31" s="7" t="s">
        <v>31</v>
      </c>
      <c r="F31" s="4">
        <f>$E$42*D31/$D$42</f>
        <v>18.977408574277117</v>
      </c>
      <c r="G31" s="2" t="s">
        <v>8</v>
      </c>
    </row>
    <row r="32" spans="1:7" ht="15" customHeight="1" x14ac:dyDescent="0.2">
      <c r="A32" s="7" t="s">
        <v>25</v>
      </c>
      <c r="B32" s="31">
        <v>5141</v>
      </c>
      <c r="C32" s="31">
        <v>4846.8999999999996</v>
      </c>
      <c r="D32" s="24">
        <f t="shared" si="0"/>
        <v>294.10000000000036</v>
      </c>
      <c r="E32" s="7" t="s">
        <v>25</v>
      </c>
      <c r="F32" s="4">
        <f>$E$43*D32/$D$43</f>
        <v>9.5097220338982975</v>
      </c>
    </row>
    <row r="33" spans="1:7" ht="15" customHeight="1" x14ac:dyDescent="0.2">
      <c r="A33" s="7" t="s">
        <v>6</v>
      </c>
      <c r="B33" s="31">
        <v>416</v>
      </c>
      <c r="C33" s="31">
        <v>388</v>
      </c>
      <c r="D33" s="24">
        <f t="shared" si="0"/>
        <v>28</v>
      </c>
      <c r="E33" s="7" t="s">
        <v>35</v>
      </c>
      <c r="F33" s="4">
        <f>$E$40*D33/$D$40</f>
        <v>0.90537986041874186</v>
      </c>
    </row>
    <row r="34" spans="1:7" ht="15" customHeight="1" x14ac:dyDescent="0.2">
      <c r="B34" s="30">
        <f>SUM(B11:B33)</f>
        <v>152382.6</v>
      </c>
      <c r="C34" s="30">
        <f>SUM(C11:C33)</f>
        <v>139845.09999999998</v>
      </c>
      <c r="D34" s="30">
        <f>SUM(D11:D33)</f>
        <v>12537.5</v>
      </c>
      <c r="E34" s="3"/>
      <c r="F34" s="8">
        <f>SUM(F11:F33)</f>
        <v>405.39999999999912</v>
      </c>
      <c r="G34" s="37" t="s">
        <v>8</v>
      </c>
    </row>
    <row r="35" spans="1:7" x14ac:dyDescent="0.2">
      <c r="B35" s="9"/>
      <c r="C35" s="5"/>
      <c r="D35" s="6" t="s">
        <v>8</v>
      </c>
      <c r="E35" s="3"/>
    </row>
    <row r="36" spans="1:7" ht="15.75" x14ac:dyDescent="0.25">
      <c r="A36" s="16" t="s">
        <v>42</v>
      </c>
      <c r="G36" s="14"/>
    </row>
    <row r="37" spans="1:7" ht="60" customHeight="1" x14ac:dyDescent="0.2">
      <c r="A37" s="29" t="s">
        <v>27</v>
      </c>
      <c r="B37" s="28" t="s">
        <v>16</v>
      </c>
      <c r="C37" s="28" t="s">
        <v>17</v>
      </c>
      <c r="D37" s="28" t="s">
        <v>15</v>
      </c>
      <c r="E37" s="28" t="s">
        <v>40</v>
      </c>
    </row>
    <row r="38" spans="1:7" ht="15" customHeight="1" x14ac:dyDescent="0.2">
      <c r="A38" s="17" t="s">
        <v>34</v>
      </c>
      <c r="B38" s="18">
        <f>B12+B13+B17+B18+B19+B20+B21+B24</f>
        <v>78007.600000000006</v>
      </c>
      <c r="C38" s="18">
        <f>C12+C13+C17+C18+C19+C20+C21+C24</f>
        <v>71440.099999999991</v>
      </c>
      <c r="D38" s="18">
        <f>B38-C38</f>
        <v>6567.5000000000146</v>
      </c>
      <c r="E38" s="19">
        <f t="shared" ref="E38:E47" si="1">$F$7*D38/$D$48</f>
        <v>212.36007976071789</v>
      </c>
    </row>
    <row r="39" spans="1:7" ht="15" customHeight="1" x14ac:dyDescent="0.2">
      <c r="A39" s="17" t="s">
        <v>36</v>
      </c>
      <c r="B39" s="18">
        <f>B26+B28+B30</f>
        <v>13693</v>
      </c>
      <c r="C39" s="18">
        <f>C26+C28+C30</f>
        <v>12674</v>
      </c>
      <c r="D39" s="18">
        <f t="shared" ref="D39:D45" si="2">B39-C39</f>
        <v>1019</v>
      </c>
      <c r="E39" s="19">
        <f t="shared" si="1"/>
        <v>32.949359920239218</v>
      </c>
    </row>
    <row r="40" spans="1:7" ht="15" customHeight="1" x14ac:dyDescent="0.2">
      <c r="A40" s="17" t="s">
        <v>35</v>
      </c>
      <c r="B40" s="18">
        <f>B11+B22+B25+B27+B33</f>
        <v>20260.3</v>
      </c>
      <c r="C40" s="18">
        <f>C11+C22+C25+C27+C33</f>
        <v>18430.900000000001</v>
      </c>
      <c r="D40" s="18">
        <f t="shared" si="2"/>
        <v>1829.3999999999978</v>
      </c>
      <c r="E40" s="19">
        <f t="shared" si="1"/>
        <v>59.153639880358732</v>
      </c>
    </row>
    <row r="41" spans="1:7" ht="15" customHeight="1" x14ac:dyDescent="0.2">
      <c r="A41" s="17" t="s">
        <v>48</v>
      </c>
      <c r="B41" s="18">
        <f>B16</f>
        <v>7288</v>
      </c>
      <c r="C41" s="18">
        <f>C16</f>
        <v>6663</v>
      </c>
      <c r="D41" s="18">
        <f t="shared" si="2"/>
        <v>625</v>
      </c>
      <c r="E41" s="19">
        <f t="shared" si="1"/>
        <v>20.209371884346918</v>
      </c>
    </row>
    <row r="42" spans="1:7" ht="15" customHeight="1" x14ac:dyDescent="0.2">
      <c r="A42" s="17" t="s">
        <v>31</v>
      </c>
      <c r="B42" s="18">
        <f>B31</f>
        <v>5459</v>
      </c>
      <c r="C42" s="18">
        <f>C31</f>
        <v>4872.1000000000004</v>
      </c>
      <c r="D42" s="18">
        <f t="shared" si="2"/>
        <v>586.89999999999964</v>
      </c>
      <c r="E42" s="19">
        <f t="shared" si="1"/>
        <v>18.977408574277117</v>
      </c>
    </row>
    <row r="43" spans="1:7" ht="15" customHeight="1" x14ac:dyDescent="0.2">
      <c r="A43" s="17" t="s">
        <v>25</v>
      </c>
      <c r="B43" s="18">
        <f>B32</f>
        <v>5141</v>
      </c>
      <c r="C43" s="18">
        <f>C32</f>
        <v>4846.8999999999996</v>
      </c>
      <c r="D43" s="18">
        <f t="shared" si="2"/>
        <v>294.10000000000036</v>
      </c>
      <c r="E43" s="19">
        <f t="shared" si="1"/>
        <v>9.5097220338982975</v>
      </c>
    </row>
    <row r="44" spans="1:7" ht="15" customHeight="1" x14ac:dyDescent="0.2">
      <c r="A44" s="20" t="s">
        <v>26</v>
      </c>
      <c r="B44" s="21">
        <f>B23</f>
        <v>2438.6999999999998</v>
      </c>
      <c r="C44" s="21">
        <f>C23</f>
        <v>2234.1</v>
      </c>
      <c r="D44" s="18">
        <f t="shared" si="2"/>
        <v>204.59999999999991</v>
      </c>
      <c r="E44" s="19">
        <f t="shared" si="1"/>
        <v>6.6157399800598045</v>
      </c>
    </row>
    <row r="45" spans="1:7" ht="15" customHeight="1" x14ac:dyDescent="0.2">
      <c r="A45" s="20" t="s">
        <v>5</v>
      </c>
      <c r="B45" s="21">
        <f>B29</f>
        <v>6800</v>
      </c>
      <c r="C45" s="21">
        <f>C29</f>
        <v>6288</v>
      </c>
      <c r="D45" s="18">
        <f t="shared" si="2"/>
        <v>512</v>
      </c>
      <c r="E45" s="19">
        <f t="shared" si="1"/>
        <v>16.555517447656996</v>
      </c>
    </row>
    <row r="46" spans="1:7" ht="15" customHeight="1" x14ac:dyDescent="0.2">
      <c r="A46" s="20" t="s">
        <v>57</v>
      </c>
      <c r="B46" s="21">
        <f>B14</f>
        <v>8732.7000000000007</v>
      </c>
      <c r="C46" s="21">
        <f>C14</f>
        <v>8248.2999999999993</v>
      </c>
      <c r="D46" s="18">
        <f>B46-C46</f>
        <v>484.40000000000146</v>
      </c>
      <c r="E46" s="19">
        <f t="shared" si="1"/>
        <v>15.663071585244282</v>
      </c>
    </row>
    <row r="47" spans="1:7" ht="15" customHeight="1" x14ac:dyDescent="0.2">
      <c r="A47" s="20" t="s">
        <v>56</v>
      </c>
      <c r="B47" s="21">
        <f>B15</f>
        <v>4562.3</v>
      </c>
      <c r="C47" s="21">
        <f>C15</f>
        <v>4147.7</v>
      </c>
      <c r="D47" s="18">
        <f>B47-C47</f>
        <v>414.60000000000036</v>
      </c>
      <c r="E47" s="19">
        <f t="shared" si="1"/>
        <v>13.406088933200383</v>
      </c>
    </row>
    <row r="48" spans="1:7" ht="15" customHeight="1" x14ac:dyDescent="0.2">
      <c r="A48" s="20" t="s">
        <v>28</v>
      </c>
      <c r="B48" s="22">
        <f>SUM(B38:B47)</f>
        <v>152382.6</v>
      </c>
      <c r="C48" s="22">
        <f>SUM(C38:C47)</f>
        <v>139845.1</v>
      </c>
      <c r="D48" s="23">
        <f>SUM(D38:D47)</f>
        <v>12537.500000000015</v>
      </c>
      <c r="E48" s="22">
        <f>SUM(E38:E47)</f>
        <v>405.39999999999964</v>
      </c>
    </row>
    <row r="50" spans="1:7" ht="15.75" x14ac:dyDescent="0.25">
      <c r="A50" s="16" t="s">
        <v>41</v>
      </c>
      <c r="G50" s="14"/>
    </row>
    <row r="51" spans="1:7" ht="60" customHeight="1" x14ac:dyDescent="0.2">
      <c r="A51" s="29" t="s">
        <v>27</v>
      </c>
      <c r="B51" s="28" t="s">
        <v>44</v>
      </c>
      <c r="C51" s="28" t="s">
        <v>51</v>
      </c>
      <c r="D51" s="28" t="s">
        <v>20</v>
      </c>
      <c r="E51" s="28" t="s">
        <v>19</v>
      </c>
    </row>
    <row r="52" spans="1:7" ht="15" customHeight="1" x14ac:dyDescent="0.2">
      <c r="A52" s="17" t="s">
        <v>21</v>
      </c>
      <c r="B52" s="19">
        <f>E48</f>
        <v>405.39999999999964</v>
      </c>
      <c r="C52" s="24">
        <v>166127.5</v>
      </c>
      <c r="D52" s="24">
        <v>155402.1</v>
      </c>
      <c r="E52" s="24">
        <f>C52-D52</f>
        <v>10725.399999999994</v>
      </c>
    </row>
    <row r="53" spans="1:7" ht="15" customHeight="1" x14ac:dyDescent="0.2">
      <c r="A53" s="17" t="s">
        <v>22</v>
      </c>
      <c r="B53" s="19">
        <f>E39+E40+E41+E42+E43+E44+E45</f>
        <v>163.97075972083709</v>
      </c>
      <c r="C53" s="24">
        <v>72299</v>
      </c>
      <c r="D53" s="24">
        <v>67065.899999999994</v>
      </c>
      <c r="E53" s="24">
        <f t="shared" ref="E53:E58" si="3">C53-D53</f>
        <v>5233.1000000000058</v>
      </c>
    </row>
    <row r="54" spans="1:7" ht="15" customHeight="1" x14ac:dyDescent="0.2">
      <c r="A54" s="17" t="s">
        <v>23</v>
      </c>
      <c r="B54" s="19">
        <f>E40+E42+E43+E44</f>
        <v>94.256510468593945</v>
      </c>
      <c r="C54" s="24">
        <v>39694</v>
      </c>
      <c r="D54" s="24">
        <v>37268.9</v>
      </c>
      <c r="E54" s="24">
        <f t="shared" si="3"/>
        <v>2425.0999999999985</v>
      </c>
    </row>
    <row r="55" spans="1:7" ht="15" customHeight="1" x14ac:dyDescent="0.2">
      <c r="A55" s="17" t="s">
        <v>24</v>
      </c>
      <c r="B55" s="19">
        <f>E41+E45</f>
        <v>36.764889332003918</v>
      </c>
      <c r="C55" s="24">
        <v>17316</v>
      </c>
      <c r="D55" s="24">
        <v>16106.2</v>
      </c>
      <c r="E55" s="24">
        <f t="shared" si="3"/>
        <v>1209.7999999999993</v>
      </c>
    </row>
    <row r="56" spans="1:7" ht="15" customHeight="1" x14ac:dyDescent="0.2">
      <c r="A56" s="17" t="s">
        <v>14</v>
      </c>
      <c r="B56" s="19">
        <f>E42+E43</f>
        <v>28.487130608175413</v>
      </c>
      <c r="C56" s="24">
        <v>12870</v>
      </c>
      <c r="D56" s="24">
        <v>12246.5</v>
      </c>
      <c r="E56" s="24">
        <f t="shared" si="3"/>
        <v>623.5</v>
      </c>
    </row>
    <row r="57" spans="1:7" ht="15" customHeight="1" x14ac:dyDescent="0.2">
      <c r="A57" s="17" t="s">
        <v>25</v>
      </c>
      <c r="B57" s="19">
        <f>E43</f>
        <v>9.5097220338982975</v>
      </c>
      <c r="C57" s="24">
        <v>6440</v>
      </c>
      <c r="D57" s="24">
        <v>6383.2</v>
      </c>
      <c r="E57" s="24">
        <f t="shared" si="3"/>
        <v>56.800000000000182</v>
      </c>
    </row>
    <row r="58" spans="1:7" ht="15" customHeight="1" x14ac:dyDescent="0.2">
      <c r="A58" s="20" t="s">
        <v>52</v>
      </c>
      <c r="B58" s="25">
        <f>E44</f>
        <v>6.6157399800598045</v>
      </c>
      <c r="C58" s="26">
        <v>3160</v>
      </c>
      <c r="D58" s="26">
        <v>3014.7</v>
      </c>
      <c r="E58" s="24">
        <f t="shared" si="3"/>
        <v>145.30000000000018</v>
      </c>
      <c r="F58" s="34" t="s">
        <v>8</v>
      </c>
    </row>
    <row r="59" spans="1:7" ht="15" customHeight="1" x14ac:dyDescent="0.2">
      <c r="A59" s="20" t="s">
        <v>5</v>
      </c>
      <c r="B59" s="25">
        <f>E45</f>
        <v>16.555517447656996</v>
      </c>
      <c r="C59" s="26">
        <v>9012</v>
      </c>
      <c r="D59" s="26">
        <v>8314.2000000000007</v>
      </c>
      <c r="E59" s="24">
        <f>C59-D59</f>
        <v>697.79999999999927</v>
      </c>
    </row>
    <row r="60" spans="1:7" ht="15" customHeight="1" x14ac:dyDescent="0.2">
      <c r="A60" s="20" t="s">
        <v>45</v>
      </c>
      <c r="B60" s="25">
        <f>E46+E47</f>
        <v>29.069160518444665</v>
      </c>
      <c r="C60" s="26">
        <v>16255</v>
      </c>
      <c r="D60" s="26">
        <v>15725.2</v>
      </c>
      <c r="E60" s="24">
        <f>C60-D60</f>
        <v>529.79999999999927</v>
      </c>
    </row>
    <row r="61" spans="1:7" ht="15" customHeight="1" x14ac:dyDescent="0.2">
      <c r="A61" s="20" t="s">
        <v>56</v>
      </c>
      <c r="B61" s="25">
        <f>E47</f>
        <v>13.406088933200383</v>
      </c>
      <c r="C61" s="26">
        <v>6164</v>
      </c>
      <c r="D61" s="26">
        <v>5856.5</v>
      </c>
      <c r="E61" s="24">
        <f>C61-D61</f>
        <v>307.5</v>
      </c>
    </row>
  </sheetData>
  <mergeCells count="3">
    <mergeCell ref="A1:F2"/>
    <mergeCell ref="A6:E6"/>
    <mergeCell ref="A7:E7"/>
  </mergeCells>
  <pageMargins left="0.45" right="0.45" top="0.5" bottom="0.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2016-17 Excess Commit MW</vt:lpstr>
      <vt:lpstr>Calculation of Excess Commit MW</vt:lpstr>
      <vt:lpstr>'2016-17 Excess Commit MW'!Print_Area</vt:lpstr>
      <vt:lpstr>'Calculation of Excess Commit MW'!Print_Area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Keech</dc:creator>
  <cp:lastModifiedBy>Jeffrey Bastian</cp:lastModifiedBy>
  <cp:lastPrinted>2016-03-17T21:45:46Z</cp:lastPrinted>
  <dcterms:created xsi:type="dcterms:W3CDTF">2007-03-21T19:37:11Z</dcterms:created>
  <dcterms:modified xsi:type="dcterms:W3CDTF">2016-05-19T20:12:01Z</dcterms:modified>
</cp:coreProperties>
</file>