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codeName="ThisWorkbook"/>
  <mc:AlternateContent xmlns:mc="http://schemas.openxmlformats.org/markup-compatibility/2006">
    <mc:Choice Requires="x15">
      <x15ac:absPath xmlns:x15ac="http://schemas.microsoft.com/office/spreadsheetml/2010/11/ac" url="U:\Corp\Rates\Akr\Rates\FERC Transmission\ATSI\Rate Updates\Formula Rate_2019 ATRR\Filing\"/>
    </mc:Choice>
  </mc:AlternateContent>
  <xr:revisionPtr revIDLastSave="0" documentId="13_ncr:1_{AA3824C7-F3DE-47B7-8F36-DD3B671F91E6}" xr6:coauthVersionLast="45" xr6:coauthVersionMax="45" xr10:uidLastSave="{00000000-0000-0000-0000-000000000000}"/>
  <bookViews>
    <workbookView xWindow="-108" yWindow="-108" windowWidth="23256" windowHeight="12576" tabRatio="789" xr2:uid="{00000000-000D-0000-FFFF-FFFF00000000}"/>
  </bookViews>
  <sheets>
    <sheet name="Attachment H-21-A ATSI " sheetId="1" r:id="rId1"/>
    <sheet name="Appendix A-ATSI Sched 1A" sheetId="2" r:id="rId2"/>
    <sheet name="Appendix B-Reserved" sheetId="3" r:id="rId3"/>
    <sheet name="Appendix C-Reserved" sheetId="4" r:id="rId4"/>
    <sheet name="Appendix D-TEC" sheetId="5" r:id="rId5"/>
    <sheet name="Appendix D-True-up" sheetId="6" r:id="rId6"/>
    <sheet name="Appendix E-MTEP Credit" sheetId="7" r:id="rId7"/>
    <sheet name="Appendix E-True-up" sheetId="8" r:id="rId8"/>
    <sheet name="Appendix F-Reserved" sheetId="9" r:id="rId9"/>
    <sheet name="Appendix G-Reserved" sheetId="10" r:id="rId10"/>
    <sheet name="Appendix G Wksht-Reserved" sheetId="30" r:id="rId11"/>
    <sheet name="Appendix H-Rev Req True-up Adj" sheetId="25" r:id="rId12"/>
    <sheet name="WP01 Plant" sheetId="13" r:id="rId13"/>
    <sheet name="WP02 Accum Depr" sheetId="14" r:id="rId14"/>
    <sheet name="WP03 ADIT" sheetId="33" r:id="rId15"/>
    <sheet name="WP04 Other RB" sheetId="16" r:id="rId16"/>
    <sheet name="WP05 Other Tax" sheetId="19" r:id="rId17"/>
    <sheet name="WP06 Cap Structure" sheetId="22" r:id="rId18"/>
    <sheet name="WP07 Stated-value Inputs" sheetId="26" r:id="rId19"/>
    <sheet name="WP08 Tax Rates" sheetId="32" r:id="rId20"/>
  </sheets>
  <externalReferences>
    <externalReference r:id="rId21"/>
    <externalReference r:id="rId22"/>
    <externalReference r:id="rId23"/>
    <externalReference r:id="rId24"/>
    <externalReference r:id="rId25"/>
  </externalReferences>
  <definedNames>
    <definedName name="___OFF2">'[1]DPLG-APRIL2001-TRANSCHECKOUT'!$AC$2:$AC$10</definedName>
    <definedName name="___PPP1">'[1]DPLG-APRIL2001-TRANSCHECKOUT'!$A$1:$D$27</definedName>
    <definedName name="_OFF2" localSheetId="3">'[2]DPLG-APRIL2001-TRANSCHECKOUT'!$AC$2:$AC$10</definedName>
    <definedName name="_OFF2" localSheetId="8">'[2]DPLG-APRIL2001-TRANSCHECKOUT'!$AC$2:$AC$10</definedName>
    <definedName name="_OFF2">'[1]DPLG-APRIL2001-TRANSCHECKOUT'!$AC$2:$AC$10</definedName>
    <definedName name="_p.choice" localSheetId="10">#REF!</definedName>
    <definedName name="_p.choice" localSheetId="11">#REF!</definedName>
    <definedName name="_p.choice" localSheetId="14">#REF!</definedName>
    <definedName name="_p.choice" localSheetId="18">#REF!</definedName>
    <definedName name="_p.choice" localSheetId="19">#REF!</definedName>
    <definedName name="_p.choice">#REF!</definedName>
    <definedName name="_PPP1" localSheetId="3">'[2]DPLG-APRIL2001-TRANSCHECKOUT'!$A$1:$D$27</definedName>
    <definedName name="_PPP1" localSheetId="8">'[2]DPLG-APRIL2001-TRANSCHECKOUT'!$A$1:$D$27</definedName>
    <definedName name="_PPP1">'[1]DPLG-APRIL2001-TRANSCHECKOUT'!$A$1:$D$27</definedName>
    <definedName name="AA.print" localSheetId="10">#REF!</definedName>
    <definedName name="AA.print" localSheetId="11">#REF!</definedName>
    <definedName name="AA.print" localSheetId="14">#REF!</definedName>
    <definedName name="AA.print" localSheetId="18">#REF!</definedName>
    <definedName name="AA.print" localSheetId="19">#REF!</definedName>
    <definedName name="AA.print">#REF!</definedName>
    <definedName name="AB.print" localSheetId="10">#REF!</definedName>
    <definedName name="AB.print" localSheetId="11">#REF!</definedName>
    <definedName name="AB.print" localSheetId="14">#REF!</definedName>
    <definedName name="AB.print" localSheetId="19">#REF!</definedName>
    <definedName name="AB.print">#REF!</definedName>
    <definedName name="AMHERST" localSheetId="10">#REF!</definedName>
    <definedName name="AMHERST" localSheetId="11">#REF!</definedName>
    <definedName name="AMHERST" localSheetId="14">#REF!</definedName>
    <definedName name="AMHERST" localSheetId="19">#REF!</definedName>
    <definedName name="AMHERST">#REF!</definedName>
    <definedName name="AO.print" localSheetId="10">#REF!</definedName>
    <definedName name="AO.print" localSheetId="11">#REF!</definedName>
    <definedName name="AO.print" localSheetId="14">#REF!</definedName>
    <definedName name="AO.print" localSheetId="19">#REF!</definedName>
    <definedName name="AO.print">#REF!</definedName>
    <definedName name="AV.FM.1..adjusted..print" localSheetId="10">#REF!</definedName>
    <definedName name="AV.FM.1..adjusted..print" localSheetId="11">#REF!</definedName>
    <definedName name="AV.FM.1..adjusted..print" localSheetId="14">#REF!</definedName>
    <definedName name="AV.FM.1..adjusted..print" localSheetId="19">#REF!</definedName>
    <definedName name="AV.FM.1..adjusted..print">#REF!</definedName>
    <definedName name="AV.FM.1.print" localSheetId="10">#REF!</definedName>
    <definedName name="AV.FM.1.print" localSheetId="11">#REF!</definedName>
    <definedName name="AV.FM.1.print" localSheetId="14">#REF!</definedName>
    <definedName name="AV.FM.1.print" localSheetId="19">#REF!</definedName>
    <definedName name="AV.FM.1.print">#REF!</definedName>
    <definedName name="BA.print" localSheetId="10">#REF!</definedName>
    <definedName name="BA.print" localSheetId="11">#REF!</definedName>
    <definedName name="BA.print" localSheetId="14">#REF!</definedName>
    <definedName name="BA.print" localSheetId="19">#REF!</definedName>
    <definedName name="BA.print">#REF!</definedName>
    <definedName name="BB.print" localSheetId="10">#REF!</definedName>
    <definedName name="BB.print" localSheetId="11">#REF!</definedName>
    <definedName name="BB.print" localSheetId="14">#REF!</definedName>
    <definedName name="BB.print" localSheetId="19">#REF!</definedName>
    <definedName name="BB.print">#REF!</definedName>
    <definedName name="BEACH_CITY" localSheetId="10">#REF!</definedName>
    <definedName name="BEACH_CITY" localSheetId="11">#REF!</definedName>
    <definedName name="BEACH_CITY" localSheetId="14">#REF!</definedName>
    <definedName name="BEACH_CITY" localSheetId="19">#REF!</definedName>
    <definedName name="BEACH_CITY">#REF!</definedName>
    <definedName name="BG.print" localSheetId="10">#REF!</definedName>
    <definedName name="BG.print" localSheetId="11">#REF!</definedName>
    <definedName name="BG.print" localSheetId="14">#REF!</definedName>
    <definedName name="BG.print" localSheetId="19">#REF!</definedName>
    <definedName name="BG.print">#REF!</definedName>
    <definedName name="BILLCO" localSheetId="3">'[2]DPLG-APRIL2001-TRANSCHECKOUT'!$M$1:$P$65536</definedName>
    <definedName name="BILLCO" localSheetId="8">'[2]DPLG-APRIL2001-TRANSCHECKOUT'!$M$1:$P$65536</definedName>
    <definedName name="BILLCO" localSheetId="18">'[1]DPLG-APRIL2001-TRANSCHECKOUT'!$M:$P</definedName>
    <definedName name="BILLCO" localSheetId="19">'[1]DPLG-APRIL2001-TRANSCHECKOUT'!$M:$P</definedName>
    <definedName name="BILLCO">'[1]DPLG-APRIL2001-TRANSCHECKOUT'!$M$1:$P$65536</definedName>
    <definedName name="BK..FM1.Adjusted..print" localSheetId="10">#REF!</definedName>
    <definedName name="BK..FM1.Adjusted..print" localSheetId="11">#REF!</definedName>
    <definedName name="BK..FM1.Adjusted..print" localSheetId="14">#REF!</definedName>
    <definedName name="BK..FM1.Adjusted..print" localSheetId="18">#REF!</definedName>
    <definedName name="BK..FM1.Adjusted..print" localSheetId="19">#REF!</definedName>
    <definedName name="BK..FM1.Adjusted..print">#REF!</definedName>
    <definedName name="BK..FM1.ROR..print" localSheetId="10">#REF!</definedName>
    <definedName name="BK..FM1.ROR..print" localSheetId="11">#REF!</definedName>
    <definedName name="BK..FM1.ROR..print" localSheetId="14">#REF!</definedName>
    <definedName name="BK..FM1.ROR..print" localSheetId="19">#REF!</definedName>
    <definedName name="BK..FM1.ROR..print">#REF!</definedName>
    <definedName name="BowlingGreen" localSheetId="10">#REF!</definedName>
    <definedName name="BowlingGreen" localSheetId="11">#REF!</definedName>
    <definedName name="BowlingGreen" localSheetId="14">#REF!</definedName>
    <definedName name="BowlingGreen" localSheetId="19">#REF!</definedName>
    <definedName name="BowlingGreen">#REF!</definedName>
    <definedName name="BowlingGreenWater" localSheetId="10">#REF!</definedName>
    <definedName name="BowlingGreenWater" localSheetId="11">#REF!</definedName>
    <definedName name="BowlingGreenWater" localSheetId="14">#REF!</definedName>
    <definedName name="BowlingGreenWater" localSheetId="19">#REF!</definedName>
    <definedName name="BowlingGreenWater">#REF!</definedName>
    <definedName name="Bradner" localSheetId="10">#REF!</definedName>
    <definedName name="Bradner" localSheetId="11">#REF!</definedName>
    <definedName name="Bradner" localSheetId="14">#REF!</definedName>
    <definedName name="Bradner" localSheetId="19">#REF!</definedName>
    <definedName name="Bradner">#REF!</definedName>
    <definedName name="BREWSTER" localSheetId="10">#REF!</definedName>
    <definedName name="BREWSTER" localSheetId="11">#REF!</definedName>
    <definedName name="BREWSTER" localSheetId="14">#REF!</definedName>
    <definedName name="BREWSTER" localSheetId="19">#REF!</definedName>
    <definedName name="BREWSTER">#REF!</definedName>
    <definedName name="CH_COS" localSheetId="3">#REF!</definedName>
    <definedName name="CH_COS" localSheetId="6">#REF!</definedName>
    <definedName name="CH_COS" localSheetId="8">#REF!</definedName>
    <definedName name="CH_COS" localSheetId="10">#REF!</definedName>
    <definedName name="CH_COS" localSheetId="11">#REF!</definedName>
    <definedName name="CH_COS" localSheetId="14">#REF!</definedName>
    <definedName name="CH_COS" localSheetId="19">#REF!</definedName>
    <definedName name="CH_COS">#REF!</definedName>
    <definedName name="CUSTAR" localSheetId="2">#REF!</definedName>
    <definedName name="CUSTAR" localSheetId="3">#REF!</definedName>
    <definedName name="CUSTAR" localSheetId="8">#REF!</definedName>
    <definedName name="CUSTAR" localSheetId="10">#REF!</definedName>
    <definedName name="CUSTAR" localSheetId="11">#REF!</definedName>
    <definedName name="CUSTAR" localSheetId="14">#REF!</definedName>
    <definedName name="CUSTAR" localSheetId="19">#REF!</definedName>
    <definedName name="CUSTAR">#REF!</definedName>
    <definedName name="CUYAHOGA_FALLS" localSheetId="2">#REF!</definedName>
    <definedName name="CUYAHOGA_FALLS" localSheetId="3">#REF!</definedName>
    <definedName name="CUYAHOGA_FALLS" localSheetId="8">#REF!</definedName>
    <definedName name="CUYAHOGA_FALLS" localSheetId="10">#REF!</definedName>
    <definedName name="CUYAHOGA_FALLS" localSheetId="11">#REF!</definedName>
    <definedName name="CUYAHOGA_FALLS" localSheetId="14">#REF!</definedName>
    <definedName name="CUYAHOGA_FALLS" localSheetId="19">#REF!</definedName>
    <definedName name="CUYAHOGA_FALLS">#REF!</definedName>
    <definedName name="DUEDATE" localSheetId="3">'[2]DPLG-APRIL2001-TRANSCHECKOUT'!$Q$1:$R$65536</definedName>
    <definedName name="DUEDATE" localSheetId="8">'[2]DPLG-APRIL2001-TRANSCHECKOUT'!$Q$1:$R$65536</definedName>
    <definedName name="DUEDATE" localSheetId="18">'[1]DPLG-APRIL2001-TRANSCHECKOUT'!$Q:$R</definedName>
    <definedName name="DUEDATE" localSheetId="19">'[1]DPLG-APRIL2001-TRANSCHECKOUT'!$Q:$R</definedName>
    <definedName name="DUEDATE">'[1]DPLG-APRIL2001-TRANSCHECKOUT'!$Q$1:$R$65536</definedName>
    <definedName name="EDGERTON" localSheetId="2">#REF!</definedName>
    <definedName name="EDGERTON" localSheetId="3">#REF!</definedName>
    <definedName name="EDGERTON" localSheetId="8">#REF!</definedName>
    <definedName name="EDGERTON" localSheetId="10">#REF!</definedName>
    <definedName name="EDGERTON" localSheetId="11">#REF!</definedName>
    <definedName name="EDGERTON" localSheetId="14">#REF!</definedName>
    <definedName name="EDGERTON" localSheetId="19">#REF!</definedName>
    <definedName name="EDGERTON">#REF!</definedName>
    <definedName name="Ellwood_City" localSheetId="2">#REF!</definedName>
    <definedName name="Ellwood_City" localSheetId="3">#REF!</definedName>
    <definedName name="Ellwood_City" localSheetId="8">#REF!</definedName>
    <definedName name="Ellwood_City" localSheetId="10">#REF!</definedName>
    <definedName name="Ellwood_City" localSheetId="11">#REF!</definedName>
    <definedName name="Ellwood_City" localSheetId="14">#REF!</definedName>
    <definedName name="Ellwood_City" localSheetId="19">#REF!</definedName>
    <definedName name="Ellwood_City">#REF!</definedName>
    <definedName name="ELMORE" localSheetId="2">#REF!</definedName>
    <definedName name="ELMORE" localSheetId="3">#REF!</definedName>
    <definedName name="ELMORE" localSheetId="8">#REF!</definedName>
    <definedName name="ELMORE" localSheetId="10">#REF!</definedName>
    <definedName name="ELMORE" localSheetId="11">#REF!</definedName>
    <definedName name="ELMORE" localSheetId="14">#REF!</definedName>
    <definedName name="ELMORE" localSheetId="19">#REF!</definedName>
    <definedName name="ELMORE">#REF!</definedName>
    <definedName name="GALION" localSheetId="2">#REF!</definedName>
    <definedName name="GALION" localSheetId="3">#REF!</definedName>
    <definedName name="GALION" localSheetId="8">#REF!</definedName>
    <definedName name="GALION" localSheetId="10">#REF!</definedName>
    <definedName name="GALION" localSheetId="11">#REF!</definedName>
    <definedName name="GALION" localSheetId="14">#REF!</definedName>
    <definedName name="GALION" localSheetId="19">#REF!</definedName>
    <definedName name="GALION">#REF!</definedName>
    <definedName name="GENOA" localSheetId="2">#REF!</definedName>
    <definedName name="GENOA" localSheetId="3">#REF!</definedName>
    <definedName name="GENOA" localSheetId="8">#REF!</definedName>
    <definedName name="GENOA" localSheetId="10">#REF!</definedName>
    <definedName name="GENOA" localSheetId="11">#REF!</definedName>
    <definedName name="GENOA" localSheetId="14">#REF!</definedName>
    <definedName name="GENOA" localSheetId="19">#REF!</definedName>
    <definedName name="GENOA">#REF!</definedName>
    <definedName name="GENOA_NORTH" localSheetId="2">#REF!</definedName>
    <definedName name="GENOA_NORTH" localSheetId="3">#REF!</definedName>
    <definedName name="GENOA_NORTH" localSheetId="8">#REF!</definedName>
    <definedName name="GENOA_NORTH" localSheetId="10">#REF!</definedName>
    <definedName name="GENOA_NORTH" localSheetId="11">#REF!</definedName>
    <definedName name="GENOA_NORTH" localSheetId="14">#REF!</definedName>
    <definedName name="GENOA_NORTH" localSheetId="19">#REF!</definedName>
    <definedName name="GENOA_NORTH">#REF!</definedName>
    <definedName name="GENOA_SOUTH" localSheetId="2">#REF!</definedName>
    <definedName name="GENOA_SOUTH" localSheetId="3">#REF!</definedName>
    <definedName name="GENOA_SOUTH" localSheetId="8">#REF!</definedName>
    <definedName name="GENOA_SOUTH" localSheetId="10">#REF!</definedName>
    <definedName name="GENOA_SOUTH" localSheetId="11">#REF!</definedName>
    <definedName name="GENOA_SOUTH" localSheetId="14">#REF!</definedName>
    <definedName name="GENOA_SOUTH" localSheetId="19">#REF!</definedName>
    <definedName name="GENOA_SOUTH">#REF!</definedName>
    <definedName name="GRAFTON" localSheetId="2">#REF!</definedName>
    <definedName name="GRAFTON" localSheetId="3">#REF!</definedName>
    <definedName name="GRAFTON" localSheetId="8">#REF!</definedName>
    <definedName name="GRAFTON" localSheetId="10">#REF!</definedName>
    <definedName name="GRAFTON" localSheetId="11">#REF!</definedName>
    <definedName name="GRAFTON" localSheetId="14">#REF!</definedName>
    <definedName name="GRAFTON" localSheetId="19">#REF!</definedName>
    <definedName name="GRAFTON">#REF!</definedName>
    <definedName name="Grove_City" localSheetId="2">#REF!</definedName>
    <definedName name="Grove_City" localSheetId="3">#REF!</definedName>
    <definedName name="Grove_City" localSheetId="8">#REF!</definedName>
    <definedName name="Grove_City" localSheetId="10">#REF!</definedName>
    <definedName name="Grove_City" localSheetId="11">#REF!</definedName>
    <definedName name="Grove_City" localSheetId="14">#REF!</definedName>
    <definedName name="Grove_City" localSheetId="19">#REF!</definedName>
    <definedName name="Grove_City">#REF!</definedName>
    <definedName name="HASKINS" localSheetId="2">#REF!</definedName>
    <definedName name="HASKINS" localSheetId="3">#REF!</definedName>
    <definedName name="HASKINS" localSheetId="8">#REF!</definedName>
    <definedName name="HASKINS" localSheetId="10">#REF!</definedName>
    <definedName name="HASKINS" localSheetId="11">#REF!</definedName>
    <definedName name="HASKINS" localSheetId="14">#REF!</definedName>
    <definedName name="HASKINS" localSheetId="19">#REF!</definedName>
    <definedName name="HASKINS">#REF!</definedName>
    <definedName name="hourending" localSheetId="2">#REF!</definedName>
    <definedName name="hourending" localSheetId="3">#REF!</definedName>
    <definedName name="hourending" localSheetId="8">#REF!</definedName>
    <definedName name="hourending" localSheetId="10">#REF!</definedName>
    <definedName name="hourending" localSheetId="11">#REF!</definedName>
    <definedName name="hourending" localSheetId="14">#REF!</definedName>
    <definedName name="hourending" localSheetId="19">#REF!</definedName>
    <definedName name="hourending">#REF!</definedName>
    <definedName name="HUBBARD" localSheetId="2">#REF!</definedName>
    <definedName name="HUBBARD" localSheetId="3">#REF!</definedName>
    <definedName name="HUBBARD" localSheetId="8">#REF!</definedName>
    <definedName name="HUBBARD" localSheetId="10">#REF!</definedName>
    <definedName name="HUBBARD" localSheetId="11">#REF!</definedName>
    <definedName name="HUBBARD" localSheetId="14">#REF!</definedName>
    <definedName name="HUBBARD" localSheetId="19">#REF!</definedName>
    <definedName name="HUBBARD">#REF!</definedName>
    <definedName name="Levelized..FM1.ROR..print" localSheetId="10">#REF!</definedName>
    <definedName name="Levelized..FM1.ROR..print" localSheetId="11">#REF!</definedName>
    <definedName name="Levelized..FM1.ROR..print" localSheetId="14">#REF!</definedName>
    <definedName name="Levelized..FM1.ROR..print" localSheetId="19">#REF!</definedName>
    <definedName name="Levelized..FM1.ROR..print">#REF!</definedName>
    <definedName name="LODI" localSheetId="2">#REF!</definedName>
    <definedName name="LODI" localSheetId="3">#REF!</definedName>
    <definedName name="LODI" localSheetId="8">#REF!</definedName>
    <definedName name="LODI" localSheetId="10">#REF!</definedName>
    <definedName name="LODI" localSheetId="11">#REF!</definedName>
    <definedName name="LODI" localSheetId="14">#REF!</definedName>
    <definedName name="LODI" localSheetId="19">#REF!</definedName>
    <definedName name="LODI">#REF!</definedName>
    <definedName name="LUCAS" localSheetId="2">#REF!</definedName>
    <definedName name="LUCAS" localSheetId="3">#REF!</definedName>
    <definedName name="LUCAS" localSheetId="8">#REF!</definedName>
    <definedName name="LUCAS" localSheetId="10">#REF!</definedName>
    <definedName name="LUCAS" localSheetId="11">#REF!</definedName>
    <definedName name="LUCAS" localSheetId="14">#REF!</definedName>
    <definedName name="LUCAS" localSheetId="19">#REF!</definedName>
    <definedName name="LUCAS">#REF!</definedName>
    <definedName name="M21Laurie" localSheetId="3">'Appendix C-Reserved'!M21Laurie</definedName>
    <definedName name="M21Laurie" localSheetId="8">'Appendix F-Reserved'!M21Laurie</definedName>
    <definedName name="M21Laurie" localSheetId="10">'Appendix G Wksht-Reserved'!M21Laurie</definedName>
    <definedName name="M21Laurie" localSheetId="14">#N/A</definedName>
    <definedName name="M21Laurie" localSheetId="18">'WP07 Stated-value Inputs'!M21Laurie</definedName>
    <definedName name="M21Laurie" localSheetId="19">'WP08 Tax Rates'!M21Laurie</definedName>
    <definedName name="M21Laurie">'Appendix C-Reserved'!M21Laurie</definedName>
    <definedName name="MILAN" localSheetId="2">#REF!</definedName>
    <definedName name="MILAN" localSheetId="3">#REF!</definedName>
    <definedName name="MILAN" localSheetId="8">#REF!</definedName>
    <definedName name="MILAN" localSheetId="10">#REF!</definedName>
    <definedName name="MILAN" localSheetId="11">#REF!</definedName>
    <definedName name="MILAN" localSheetId="14">#REF!</definedName>
    <definedName name="MILAN" localSheetId="19">#REF!</definedName>
    <definedName name="MILAN">#REF!</definedName>
    <definedName name="MONROEVILLE" localSheetId="2">#REF!</definedName>
    <definedName name="MONROEVILLE" localSheetId="3">#REF!</definedName>
    <definedName name="MONROEVILLE" localSheetId="8">#REF!</definedName>
    <definedName name="MONROEVILLE" localSheetId="10">#REF!</definedName>
    <definedName name="MONROEVILLE" localSheetId="11">#REF!</definedName>
    <definedName name="MONROEVILLE" localSheetId="14">#REF!</definedName>
    <definedName name="MONROEVILLE" localSheetId="19">#REF!</definedName>
    <definedName name="MONROEVILLE">#REF!</definedName>
    <definedName name="NAPOLEON" localSheetId="2">#REF!</definedName>
    <definedName name="NAPOLEON" localSheetId="3">#REF!</definedName>
    <definedName name="NAPOLEON" localSheetId="8">#REF!</definedName>
    <definedName name="NAPOLEON" localSheetId="10">#REF!</definedName>
    <definedName name="NAPOLEON" localSheetId="11">#REF!</definedName>
    <definedName name="NAPOLEON" localSheetId="14">#REF!</definedName>
    <definedName name="NAPOLEON" localSheetId="19">#REF!</definedName>
    <definedName name="NAPOLEON">#REF!</definedName>
    <definedName name="NEASG" localSheetId="2">#REF!</definedName>
    <definedName name="NEASG" localSheetId="3">#REF!</definedName>
    <definedName name="NEASG" localSheetId="8">#REF!</definedName>
    <definedName name="NEASG" localSheetId="10">#REF!</definedName>
    <definedName name="NEASG" localSheetId="11">#REF!</definedName>
    <definedName name="NEASG" localSheetId="14">#REF!</definedName>
    <definedName name="NEASG" localSheetId="19">#REF!</definedName>
    <definedName name="NEASG">#REF!</definedName>
    <definedName name="New_Wilmington" localSheetId="2">#REF!</definedName>
    <definedName name="New_Wilmington" localSheetId="3">#REF!</definedName>
    <definedName name="New_Wilmington" localSheetId="8">#REF!</definedName>
    <definedName name="New_Wilmington" localSheetId="10">#REF!</definedName>
    <definedName name="New_Wilmington" localSheetId="11">#REF!</definedName>
    <definedName name="New_Wilmington" localSheetId="14">#REF!</definedName>
    <definedName name="New_Wilmington" localSheetId="19">#REF!</definedName>
    <definedName name="New_Wilmington">#REF!</definedName>
    <definedName name="NEWTON_FALLS" localSheetId="2">#REF!</definedName>
    <definedName name="NEWTON_FALLS" localSheetId="3">#REF!</definedName>
    <definedName name="NEWTON_FALLS" localSheetId="8">#REF!</definedName>
    <definedName name="NEWTON_FALLS" localSheetId="10">#REF!</definedName>
    <definedName name="NEWTON_FALLS" localSheetId="11">#REF!</definedName>
    <definedName name="NEWTON_FALLS" localSheetId="14">#REF!</definedName>
    <definedName name="NEWTON_FALLS" localSheetId="19">#REF!</definedName>
    <definedName name="NEWTON_FALLS">#REF!</definedName>
    <definedName name="NILES" localSheetId="2">#REF!</definedName>
    <definedName name="NILES" localSheetId="3">#REF!</definedName>
    <definedName name="NILES" localSheetId="8">#REF!</definedName>
    <definedName name="NILES" localSheetId="10">#REF!</definedName>
    <definedName name="NILES" localSheetId="11">#REF!</definedName>
    <definedName name="NILES" localSheetId="14">#REF!</definedName>
    <definedName name="NILES" localSheetId="19">#REF!</definedName>
    <definedName name="NILES">#REF!</definedName>
    <definedName name="NSP_COS" localSheetId="3">#REF!</definedName>
    <definedName name="NSP_COS" localSheetId="6">#REF!</definedName>
    <definedName name="NSP_COS" localSheetId="8">#REF!</definedName>
    <definedName name="NSP_COS" localSheetId="10">#REF!</definedName>
    <definedName name="NSP_COS" localSheetId="11">#REF!</definedName>
    <definedName name="NSP_COS" localSheetId="14">#REF!</definedName>
    <definedName name="NSP_COS" localSheetId="19">#REF!</definedName>
    <definedName name="NSP_COS">#REF!</definedName>
    <definedName name="NWASG" localSheetId="2">#REF!</definedName>
    <definedName name="NWASG" localSheetId="3">#REF!</definedName>
    <definedName name="NWASG" localSheetId="8">#REF!</definedName>
    <definedName name="NWASG" localSheetId="10">#REF!</definedName>
    <definedName name="NWASG" localSheetId="11">#REF!</definedName>
    <definedName name="NWASG" localSheetId="14">#REF!</definedName>
    <definedName name="NWASG" localSheetId="19">#REF!</definedName>
    <definedName name="NWASG">#REF!</definedName>
    <definedName name="OAK_HARBOR" localSheetId="2">#REF!</definedName>
    <definedName name="OAK_HARBOR" localSheetId="3">#REF!</definedName>
    <definedName name="OAK_HARBOR" localSheetId="8">#REF!</definedName>
    <definedName name="OAK_HARBOR" localSheetId="10">#REF!</definedName>
    <definedName name="OAK_HARBOR" localSheetId="11">#REF!</definedName>
    <definedName name="OAK_HARBOR" localSheetId="14">#REF!</definedName>
    <definedName name="OAK_HARBOR" localSheetId="19">#REF!</definedName>
    <definedName name="OAK_HARBOR">#REF!</definedName>
    <definedName name="OBERLIN" localSheetId="2">#REF!</definedName>
    <definedName name="OBERLIN" localSheetId="3">#REF!</definedName>
    <definedName name="OBERLIN" localSheetId="8">#REF!</definedName>
    <definedName name="OBERLIN" localSheetId="10">#REF!</definedName>
    <definedName name="OBERLIN" localSheetId="11">#REF!</definedName>
    <definedName name="OBERLIN" localSheetId="14">#REF!</definedName>
    <definedName name="OBERLIN" localSheetId="19">#REF!</definedName>
    <definedName name="OBERLIN">#REF!</definedName>
    <definedName name="OFF" localSheetId="3">'[2]DPLG-APRIL2001-TRANSCHECKOUT'!$F$2:$L$10</definedName>
    <definedName name="OFF" localSheetId="8">'[2]DPLG-APRIL2001-TRANSCHECKOUT'!$F$2:$L$10</definedName>
    <definedName name="OFF">'[1]DPLG-APRIL2001-TRANSCHECKOUT'!$F$2:$L$10</definedName>
    <definedName name="ON" localSheetId="3">'[2]DPLG-APRIL2001-TRANSCHECKOUT'!$M$2:$AC$10</definedName>
    <definedName name="ON" localSheetId="8">'[2]DPLG-APRIL2001-TRANSCHECKOUT'!$M$2:$AC$10</definedName>
    <definedName name="ON">'[1]DPLG-APRIL2001-TRANSCHECKOUT'!$M$2:$AC$10</definedName>
    <definedName name="PEMBERVILLE" localSheetId="2">#REF!</definedName>
    <definedName name="PEMBERVILLE" localSheetId="3">#REF!</definedName>
    <definedName name="PEMBERVILLE" localSheetId="8">#REF!</definedName>
    <definedName name="PEMBERVILLE" localSheetId="10">#REF!</definedName>
    <definedName name="PEMBERVILLE" localSheetId="11">#REF!</definedName>
    <definedName name="PEMBERVILLE" localSheetId="14">#REF!</definedName>
    <definedName name="PEMBERVILLE" localSheetId="19">#REF!</definedName>
    <definedName name="PEMBERVILLE">#REF!</definedName>
    <definedName name="PIONEER" localSheetId="2">#REF!</definedName>
    <definedName name="PIONEER" localSheetId="3">#REF!</definedName>
    <definedName name="PIONEER" localSheetId="8">#REF!</definedName>
    <definedName name="PIONEER" localSheetId="10">#REF!</definedName>
    <definedName name="PIONEER" localSheetId="11">#REF!</definedName>
    <definedName name="PIONEER" localSheetId="14">#REF!</definedName>
    <definedName name="PIONEER" localSheetId="19">#REF!</definedName>
    <definedName name="PIONEER">#REF!</definedName>
    <definedName name="pPRINT" localSheetId="3">'[2]DPLG-APRIL2001-TRANSCHECKOUT'!$A$1:$I$49</definedName>
    <definedName name="pPRINT" localSheetId="8">'[2]DPLG-APRIL2001-TRANSCHECKOUT'!$A$1:$I$49</definedName>
    <definedName name="pPRINT">'[1]DPLG-APRIL2001-TRANSCHECKOUT'!$A$1:$I$49</definedName>
    <definedName name="PRINT" localSheetId="3">'[2]DPLG-APRIL2001-TRANSCHECKOUT'!$A$2:$K$55</definedName>
    <definedName name="PRINT" localSheetId="8">'[2]DPLG-APRIL2001-TRANSCHECKOUT'!$A$2:$K$55</definedName>
    <definedName name="PRINT">'[1]DPLG-APRIL2001-TRANSCHECKOUT'!$A$2:$K$55</definedName>
    <definedName name="Print.selection.print" localSheetId="10">#REF!</definedName>
    <definedName name="Print.selection.print" localSheetId="11">#REF!</definedName>
    <definedName name="Print.selection.print" localSheetId="14">#REF!</definedName>
    <definedName name="Print.selection.print" localSheetId="18">#REF!</definedName>
    <definedName name="Print.selection.print" localSheetId="19">#REF!</definedName>
    <definedName name="Print.selection.print">#REF!</definedName>
    <definedName name="_xlnm.Print_Area" localSheetId="1">'Appendix A-ATSI Sched 1A'!$A$1:$J$18</definedName>
    <definedName name="_xlnm.Print_Area" localSheetId="2">'Appendix B-Reserved'!$A$1:$A$5</definedName>
    <definedName name="_xlnm.Print_Area" localSheetId="4">'Appendix D-TEC'!$A$1:$N$83</definedName>
    <definedName name="_xlnm.Print_Area" localSheetId="5">'Appendix D-True-up'!$A$1:$M$44</definedName>
    <definedName name="_xlnm.Print_Area" localSheetId="6">'Appendix E-MTEP Credit'!$A$1:$O$104</definedName>
    <definedName name="_xlnm.Print_Area" localSheetId="7">'Appendix E-True-up'!$A$1:$M$44</definedName>
    <definedName name="_xlnm.Print_Area" localSheetId="10">'Appendix G Wksht-Reserved'!$A$1:$A$5</definedName>
    <definedName name="_xlnm.Print_Area" localSheetId="9">'Appendix G-Reserved'!$A$1:$A$5</definedName>
    <definedName name="_xlnm.Print_Area" localSheetId="11">'Appendix H-Rev Req True-up Adj'!$A$1:$J$55</definedName>
    <definedName name="_xlnm.Print_Area" localSheetId="0">'Attachment H-21-A ATSI '!$A$1:$K$332</definedName>
    <definedName name="_xlnm.Print_Area" localSheetId="12">'WP01 Plant'!$A$1:$L$48</definedName>
    <definedName name="_xlnm.Print_Area" localSheetId="13">'WP02 Accum Depr'!$A$1:$L$48</definedName>
    <definedName name="_xlnm.Print_Area" localSheetId="14">'WP03 ADIT'!$A$1:$O$41</definedName>
    <definedName name="_xlnm.Print_Area" localSheetId="15">'WP04 Other RB'!$A$1:$K$32</definedName>
    <definedName name="_xlnm.Print_Area" localSheetId="16">'WP05 Other Tax'!$A$1:$D$37</definedName>
    <definedName name="_xlnm.Print_Area" localSheetId="19">'WP08 Tax Rates'!$A$1:$I$31</definedName>
    <definedName name="_xlnm.Print_Area">#REF!</definedName>
    <definedName name="_xlnm.Print_Titles" localSheetId="4">'Appendix D-TEC'!$C:$D</definedName>
    <definedName name="_xlnm.Print_Titles" localSheetId="5">'Appendix D-True-up'!$C:$D</definedName>
    <definedName name="_xlnm.Print_Titles" localSheetId="7">'Appendix E-True-up'!$C:$D</definedName>
    <definedName name="Print1" localSheetId="3">#REF!</definedName>
    <definedName name="Print1" localSheetId="6">#REF!</definedName>
    <definedName name="Print1" localSheetId="8">#REF!</definedName>
    <definedName name="Print1" localSheetId="10">#REF!</definedName>
    <definedName name="Print1" localSheetId="11">#REF!</definedName>
    <definedName name="Print1" localSheetId="14">#REF!</definedName>
    <definedName name="Print1" localSheetId="19">#REF!</definedName>
    <definedName name="Print1">#REF!</definedName>
    <definedName name="Print3" localSheetId="3">#REF!</definedName>
    <definedName name="Print3" localSheetId="6">#REF!</definedName>
    <definedName name="Print3" localSheetId="8">#REF!</definedName>
    <definedName name="Print3" localSheetId="10">#REF!</definedName>
    <definedName name="Print3" localSheetId="11">#REF!</definedName>
    <definedName name="Print3" localSheetId="14">#REF!</definedName>
    <definedName name="Print3" localSheetId="19">#REF!</definedName>
    <definedName name="Print3">#REF!</definedName>
    <definedName name="Print4" localSheetId="3">#REF!</definedName>
    <definedName name="Print4" localSheetId="6">#REF!</definedName>
    <definedName name="Print4" localSheetId="8">#REF!</definedName>
    <definedName name="Print4" localSheetId="10">#REF!</definedName>
    <definedName name="Print4" localSheetId="11">#REF!</definedName>
    <definedName name="Print4" localSheetId="14">#REF!</definedName>
    <definedName name="Print4" localSheetId="19">#REF!</definedName>
    <definedName name="Print4">#REF!</definedName>
    <definedName name="Print5" localSheetId="3">#REF!</definedName>
    <definedName name="Print5" localSheetId="6">#REF!</definedName>
    <definedName name="Print5" localSheetId="8">#REF!</definedName>
    <definedName name="Print5" localSheetId="10">#REF!</definedName>
    <definedName name="Print5" localSheetId="11">#REF!</definedName>
    <definedName name="Print5" localSheetId="14">#REF!</definedName>
    <definedName name="Print5" localSheetId="19">#REF!</definedName>
    <definedName name="Print5">#REF!</definedName>
    <definedName name="ProjIDList" localSheetId="3">#REF!</definedName>
    <definedName name="ProjIDList" localSheetId="8">#REF!</definedName>
    <definedName name="ProjIDList" localSheetId="10">#REF!</definedName>
    <definedName name="ProjIDList" localSheetId="11">#REF!</definedName>
    <definedName name="ProjIDList" localSheetId="14">#REF!</definedName>
    <definedName name="ProjIDList" localSheetId="19">#REF!</definedName>
    <definedName name="ProjIDList">#REF!</definedName>
    <definedName name="PROSPECT" localSheetId="2">#REF!</definedName>
    <definedName name="PROSPECT" localSheetId="3">#REF!</definedName>
    <definedName name="PROSPECT" localSheetId="8">#REF!</definedName>
    <definedName name="PROSPECT" localSheetId="10">#REF!</definedName>
    <definedName name="PROSPECT" localSheetId="11">#REF!</definedName>
    <definedName name="PROSPECT" localSheetId="14">#REF!</definedName>
    <definedName name="PROSPECT" localSheetId="19">#REF!</definedName>
    <definedName name="PROSPECT">#REF!</definedName>
    <definedName name="PSCo_COS" localSheetId="3">#REF!</definedName>
    <definedName name="PSCo_COS" localSheetId="6">#REF!</definedName>
    <definedName name="PSCo_COS" localSheetId="8">#REF!</definedName>
    <definedName name="PSCo_COS" localSheetId="10">#REF!</definedName>
    <definedName name="PSCo_COS" localSheetId="11">#REF!</definedName>
    <definedName name="PSCo_COS" localSheetId="14">#REF!</definedName>
    <definedName name="PSCo_COS" localSheetId="19">#REF!</definedName>
    <definedName name="PSCo_COS">#REF!</definedName>
    <definedName name="q_MTEP06_App_AB_Facility" localSheetId="3">#REF!</definedName>
    <definedName name="q_MTEP06_App_AB_Facility" localSheetId="8">#REF!</definedName>
    <definedName name="q_MTEP06_App_AB_Facility" localSheetId="10">#REF!</definedName>
    <definedName name="q_MTEP06_App_AB_Facility" localSheetId="11">#REF!</definedName>
    <definedName name="q_MTEP06_App_AB_Facility" localSheetId="14">#REF!</definedName>
    <definedName name="q_MTEP06_App_AB_Facility" localSheetId="19">#REF!</definedName>
    <definedName name="q_MTEP06_App_AB_Facility">#REF!</definedName>
    <definedName name="q_MTEP06_App_AB_Projects" localSheetId="3">#REF!</definedName>
    <definedName name="q_MTEP06_App_AB_Projects" localSheetId="8">#REF!</definedName>
    <definedName name="q_MTEP06_App_AB_Projects" localSheetId="10">#REF!</definedName>
    <definedName name="q_MTEP06_App_AB_Projects" localSheetId="11">#REF!</definedName>
    <definedName name="q_MTEP06_App_AB_Projects" localSheetId="14">#REF!</definedName>
    <definedName name="q_MTEP06_App_AB_Projects" localSheetId="19">#REF!</definedName>
    <definedName name="q_MTEP06_App_AB_Projects">#REF!</definedName>
    <definedName name="revreq" localSheetId="2">#REF!</definedName>
    <definedName name="revreq" localSheetId="3">#REF!</definedName>
    <definedName name="revreq" localSheetId="6">#REF!</definedName>
    <definedName name="revreq" localSheetId="8">#REF!</definedName>
    <definedName name="revreq" localSheetId="10">#REF!</definedName>
    <definedName name="revreq" localSheetId="11">#REF!</definedName>
    <definedName name="revreq" localSheetId="14">#REF!</definedName>
    <definedName name="revreq" localSheetId="19">#REF!</definedName>
    <definedName name="revreq">#REF!</definedName>
    <definedName name="SEVILLE" localSheetId="2">#REF!</definedName>
    <definedName name="SEVILLE" localSheetId="3">#REF!</definedName>
    <definedName name="SEVILLE" localSheetId="8">#REF!</definedName>
    <definedName name="SEVILLE" localSheetId="10">#REF!</definedName>
    <definedName name="SEVILLE" localSheetId="11">#REF!</definedName>
    <definedName name="SEVILLE" localSheetId="14">#REF!</definedName>
    <definedName name="SEVILLE" localSheetId="19">#REF!</definedName>
    <definedName name="SEVILLE">#REF!</definedName>
    <definedName name="SOUTH_VIENNA" localSheetId="2">#REF!</definedName>
    <definedName name="SOUTH_VIENNA" localSheetId="3">#REF!</definedName>
    <definedName name="SOUTH_VIENNA" localSheetId="8">#REF!</definedName>
    <definedName name="SOUTH_VIENNA" localSheetId="10">#REF!</definedName>
    <definedName name="SOUTH_VIENNA" localSheetId="11">#REF!</definedName>
    <definedName name="SOUTH_VIENNA" localSheetId="14">#REF!</definedName>
    <definedName name="SOUTH_VIENNA" localSheetId="19">#REF!</definedName>
    <definedName name="SOUTH_VIENNA">#REF!</definedName>
    <definedName name="SPS_COS" localSheetId="3">#REF!</definedName>
    <definedName name="SPS_COS" localSheetId="6">#REF!</definedName>
    <definedName name="SPS_COS" localSheetId="8">#REF!</definedName>
    <definedName name="SPS_COS" localSheetId="10">#REF!</definedName>
    <definedName name="SPS_COS" localSheetId="11">#REF!</definedName>
    <definedName name="SPS_COS" localSheetId="14">#REF!</definedName>
    <definedName name="SPS_COS" localSheetId="19">#REF!</definedName>
    <definedName name="SPS_COS">#REF!</definedName>
    <definedName name="TOTAL_COLUMBIANA" localSheetId="2">#REF!</definedName>
    <definedName name="TOTAL_COLUMBIANA" localSheetId="3">#REF!</definedName>
    <definedName name="TOTAL_COLUMBIANA" localSheetId="8">#REF!</definedName>
    <definedName name="TOTAL_COLUMBIANA" localSheetId="10">#REF!</definedName>
    <definedName name="TOTAL_COLUMBIANA" localSheetId="11">#REF!</definedName>
    <definedName name="TOTAL_COLUMBIANA" localSheetId="14">#REF!</definedName>
    <definedName name="TOTAL_COLUMBIANA" localSheetId="19">#REF!</definedName>
    <definedName name="TOTAL_COLUMBIANA">#REF!</definedName>
    <definedName name="Total_Grove_City" localSheetId="2">#REF!</definedName>
    <definedName name="Total_Grove_City" localSheetId="3">#REF!</definedName>
    <definedName name="Total_Grove_City" localSheetId="8">#REF!</definedName>
    <definedName name="Total_Grove_City" localSheetId="10">#REF!</definedName>
    <definedName name="Total_Grove_City" localSheetId="11">#REF!</definedName>
    <definedName name="Total_Grove_City" localSheetId="14">#REF!</definedName>
    <definedName name="Total_Grove_City" localSheetId="19">#REF!</definedName>
    <definedName name="Total_Grove_City">#REF!</definedName>
    <definedName name="TOTAL_HUDSON" localSheetId="2">#REF!</definedName>
    <definedName name="TOTAL_HUDSON" localSheetId="3">#REF!</definedName>
    <definedName name="TOTAL_HUDSON" localSheetId="8">#REF!</definedName>
    <definedName name="TOTAL_HUDSON" localSheetId="10">#REF!</definedName>
    <definedName name="TOTAL_HUDSON" localSheetId="11">#REF!</definedName>
    <definedName name="TOTAL_HUDSON" localSheetId="14">#REF!</definedName>
    <definedName name="TOTAL_HUDSON" localSheetId="19">#REF!</definedName>
    <definedName name="TOTAL_HUDSON">#REF!</definedName>
    <definedName name="TOTAL_MONTPELIER" localSheetId="2">#REF!</definedName>
    <definedName name="TOTAL_MONTPELIER" localSheetId="3">#REF!</definedName>
    <definedName name="TOTAL_MONTPELIER" localSheetId="8">#REF!</definedName>
    <definedName name="TOTAL_MONTPELIER" localSheetId="10">#REF!</definedName>
    <definedName name="TOTAL_MONTPELIER" localSheetId="11">#REF!</definedName>
    <definedName name="TOTAL_MONTPELIER" localSheetId="14">#REF!</definedName>
    <definedName name="TOTAL_MONTPELIER" localSheetId="19">#REF!</definedName>
    <definedName name="TOTAL_MONTPELIER">#REF!</definedName>
    <definedName name="TOTAL_WOODVILLE" localSheetId="2">#REF!</definedName>
    <definedName name="TOTAL_WOODVILLE" localSheetId="3">#REF!</definedName>
    <definedName name="TOTAL_WOODVILLE" localSheetId="8">#REF!</definedName>
    <definedName name="TOTAL_WOODVILLE" localSheetId="10">#REF!</definedName>
    <definedName name="TOTAL_WOODVILLE" localSheetId="11">#REF!</definedName>
    <definedName name="TOTAL_WOODVILLE" localSheetId="14">#REF!</definedName>
    <definedName name="TOTAL_WOODVILLE" localSheetId="19">#REF!</definedName>
    <definedName name="TOTAL_WOODVILLE">#REF!</definedName>
    <definedName name="WADSWORTH" localSheetId="2">#REF!</definedName>
    <definedName name="WADSWORTH" localSheetId="3">#REF!</definedName>
    <definedName name="WADSWORTH" localSheetId="8">#REF!</definedName>
    <definedName name="WADSWORTH" localSheetId="10">#REF!</definedName>
    <definedName name="WADSWORTH" localSheetId="11">#REF!</definedName>
    <definedName name="WADSWORTH" localSheetId="14">#REF!</definedName>
    <definedName name="WADSWORTH" localSheetId="19">#REF!</definedName>
    <definedName name="WADSWORTH">#REF!</definedName>
    <definedName name="WELLINGTON" localSheetId="10">#REF!</definedName>
    <definedName name="WELLINGTON" localSheetId="11">#REF!</definedName>
    <definedName name="WELLINGTON" localSheetId="14">#REF!</definedName>
    <definedName name="WELLINGTON" localSheetId="19">#REF!</definedName>
    <definedName name="WELLINGTON">#REF!</definedName>
    <definedName name="Xcel" localSheetId="3">'[3]Data Entry and Forecaster'!#REF!</definedName>
    <definedName name="Xcel" localSheetId="5">'[4]Data Entry and Forecaster'!#REF!</definedName>
    <definedName name="Xcel" localSheetId="6">'[5]Data Entry and Forecaster'!#REF!</definedName>
    <definedName name="Xcel" localSheetId="7">'[4]Data Entry and Forecaster'!#REF!</definedName>
    <definedName name="Xcel" localSheetId="8">'[3]Data Entry and Forecaster'!#REF!</definedName>
    <definedName name="Xcel" localSheetId="10">'[4]Data Entry and Forecaster'!#REF!</definedName>
    <definedName name="Xcel" localSheetId="11">'[4]Data Entry and Forecaster'!#REF!</definedName>
    <definedName name="Xcel" localSheetId="13">'[4]Data Entry and Forecaster'!#REF!</definedName>
    <definedName name="Xcel" localSheetId="14">'[4]Data Entry and Forecaster'!#REF!</definedName>
    <definedName name="Xcel" localSheetId="15">'[4]Data Entry and Forecaster'!#REF!</definedName>
    <definedName name="Xcel" localSheetId="16">'[4]Data Entry and Forecaster'!#REF!</definedName>
    <definedName name="Xcel" localSheetId="17">'[4]Data Entry and Forecaster'!#REF!</definedName>
    <definedName name="Xcel" localSheetId="18">'[4]Data Entry and Forecaster'!#REF!</definedName>
    <definedName name="Xcel" localSheetId="19">'[4]Data Entry and Forecaster'!#REF!</definedName>
    <definedName name="Xcel">'[4]Data Entry and Forecaster'!#REF!</definedName>
    <definedName name="Xcel_COS" localSheetId="3">#REF!</definedName>
    <definedName name="Xcel_COS" localSheetId="6">#REF!</definedName>
    <definedName name="Xcel_COS" localSheetId="8">#REF!</definedName>
    <definedName name="Xcel_COS" localSheetId="10">#REF!</definedName>
    <definedName name="Xcel_COS" localSheetId="11">#REF!</definedName>
    <definedName name="Xcel_COS" localSheetId="14">#REF!</definedName>
    <definedName name="Xcel_COS" localSheetId="19">#REF!</definedName>
    <definedName name="Xcel_COS">#REF!</definedName>
    <definedName name="Z_28948E05_8F34_4F1E_96FB_A80A6A844600_.wvu.Cols" localSheetId="4" hidden="1">'Appendix D-TEC'!#REF!</definedName>
    <definedName name="Z_28948E05_8F34_4F1E_96FB_A80A6A844600_.wvu.Cols" localSheetId="5" hidden="1">'Appendix D-True-up'!#REF!</definedName>
    <definedName name="Z_28948E05_8F34_4F1E_96FB_A80A6A844600_.wvu.Cols" localSheetId="7" hidden="1">'Appendix E-True-up'!#REF!</definedName>
    <definedName name="Z_28948E05_8F34_4F1E_96FB_A80A6A844600_.wvu.PrintTitles" localSheetId="4" hidden="1">'Appendix D-TEC'!$C:$D</definedName>
    <definedName name="Z_28948E05_8F34_4F1E_96FB_A80A6A844600_.wvu.PrintTitles" localSheetId="5" hidden="1">'Appendix D-True-up'!$C:$D</definedName>
    <definedName name="Z_28948E05_8F34_4F1E_96FB_A80A6A844600_.wvu.PrintTitles" localSheetId="7" hidden="1">'Appendix E-True-up'!$C:$D</definedName>
    <definedName name="Z_3A38DF7A_C35E_4DD3_9893_26310A3EF836_.wvu.Cols" localSheetId="4" hidden="1">'Appendix D-TEC'!#REF!</definedName>
    <definedName name="Z_3A38DF7A_C35E_4DD3_9893_26310A3EF836_.wvu.Cols" localSheetId="5" hidden="1">'Appendix D-True-up'!#REF!</definedName>
    <definedName name="Z_3A38DF7A_C35E_4DD3_9893_26310A3EF836_.wvu.Cols" localSheetId="7" hidden="1">'Appendix E-True-up'!#REF!</definedName>
    <definedName name="Z_3A38DF7A_C35E_4DD3_9893_26310A3EF836_.wvu.PrintTitles" localSheetId="4" hidden="1">'Appendix D-TEC'!$C:$D</definedName>
    <definedName name="Z_3A38DF7A_C35E_4DD3_9893_26310A3EF836_.wvu.PrintTitles" localSheetId="5" hidden="1">'Appendix D-True-up'!$C:$D</definedName>
    <definedName name="Z_3A38DF7A_C35E_4DD3_9893_26310A3EF836_.wvu.PrintTitles" localSheetId="7" hidden="1">'Appendix E-True-up'!$C:$D</definedName>
    <definedName name="Z_4C7C2344_134C_465A_ADEB_A5E96AAE2308_.wvu.Cols" localSheetId="4" hidden="1">'Appendix D-TEC'!#REF!</definedName>
    <definedName name="Z_4C7C2344_134C_465A_ADEB_A5E96AAE2308_.wvu.Cols" localSheetId="5" hidden="1">'Appendix D-True-up'!#REF!</definedName>
    <definedName name="Z_4C7C2344_134C_465A_ADEB_A5E96AAE2308_.wvu.Cols" localSheetId="7" hidden="1">'Appendix E-True-up'!#REF!</definedName>
    <definedName name="Z_4C7C2344_134C_465A_ADEB_A5E96AAE2308_.wvu.PrintTitles" localSheetId="4" hidden="1">'Appendix D-TEC'!$C:$D</definedName>
    <definedName name="Z_4C7C2344_134C_465A_ADEB_A5E96AAE2308_.wvu.PrintTitles" localSheetId="5" hidden="1">'Appendix D-True-up'!$C:$D</definedName>
    <definedName name="Z_4C7C2344_134C_465A_ADEB_A5E96AAE2308_.wvu.PrintTitles" localSheetId="7" hidden="1">'Appendix E-True-up'!$C:$D</definedName>
    <definedName name="Z_71B42B22_A376_44B5_B0C1_23FC1AA3DBA2_.wvu.Cols" localSheetId="4" hidden="1">'Appendix D-TEC'!#REF!</definedName>
    <definedName name="Z_71B42B22_A376_44B5_B0C1_23FC1AA3DBA2_.wvu.Cols" localSheetId="5" hidden="1">'Appendix D-True-up'!#REF!</definedName>
    <definedName name="Z_71B42B22_A376_44B5_B0C1_23FC1AA3DBA2_.wvu.Cols" localSheetId="7" hidden="1">'Appendix E-True-up'!#REF!</definedName>
    <definedName name="Z_71B42B22_A376_44B5_B0C1_23FC1AA3DBA2_.wvu.PrintTitles" localSheetId="4" hidden="1">'Appendix D-TEC'!$C:$D</definedName>
    <definedName name="Z_71B42B22_A376_44B5_B0C1_23FC1AA3DBA2_.wvu.PrintTitles" localSheetId="5" hidden="1">'Appendix D-True-up'!$C:$D</definedName>
    <definedName name="Z_71B42B22_A376_44B5_B0C1_23FC1AA3DBA2_.wvu.PrintTitles" localSheetId="7" hidden="1">'Appendix E-True-up'!$C:$D</definedName>
    <definedName name="Z_DA967730_B71F_4038_B1B7_9D4790729C5D_.wvu.Cols" localSheetId="4" hidden="1">'Appendix D-TEC'!#REF!</definedName>
    <definedName name="Z_DA967730_B71F_4038_B1B7_9D4790729C5D_.wvu.Cols" localSheetId="5" hidden="1">'Appendix D-True-up'!#REF!</definedName>
    <definedName name="Z_DA967730_B71F_4038_B1B7_9D4790729C5D_.wvu.Cols" localSheetId="7" hidden="1">'Appendix E-True-up'!#REF!</definedName>
    <definedName name="Z_DA967730_B71F_4038_B1B7_9D4790729C5D_.wvu.PrintTitles" localSheetId="4" hidden="1">'Appendix D-TEC'!$C:$D</definedName>
    <definedName name="Z_DA967730_B71F_4038_B1B7_9D4790729C5D_.wvu.PrintTitles" localSheetId="5" hidden="1">'Appendix D-True-up'!$C:$D</definedName>
    <definedName name="Z_DA967730_B71F_4038_B1B7_9D4790729C5D_.wvu.PrintTitles" localSheetId="7" hidden="1">'Appendix E-True-up'!$C:$D</definedName>
    <definedName name="Z_DC91DEF3_837B_4BB9_A81E_3B78C5914E6C_.wvu.Cols" localSheetId="4" hidden="1">'Appendix D-TEC'!#REF!</definedName>
    <definedName name="Z_DC91DEF3_837B_4BB9_A81E_3B78C5914E6C_.wvu.Cols" localSheetId="5" hidden="1">'Appendix D-True-up'!#REF!</definedName>
    <definedName name="Z_DC91DEF3_837B_4BB9_A81E_3B78C5914E6C_.wvu.Cols" localSheetId="7" hidden="1">'Appendix E-True-up'!#REF!</definedName>
    <definedName name="Z_DC91DEF3_837B_4BB9_A81E_3B78C5914E6C_.wvu.PrintTitles" localSheetId="4" hidden="1">'Appendix D-TEC'!$C:$D</definedName>
    <definedName name="Z_DC91DEF3_837B_4BB9_A81E_3B78C5914E6C_.wvu.PrintTitles" localSheetId="5" hidden="1">'Appendix D-True-up'!$C:$D</definedName>
    <definedName name="Z_DC91DEF3_837B_4BB9_A81E_3B78C5914E6C_.wvu.PrintTitles" localSheetId="7" hidden="1">'Appendix E-True-up'!$C:$D</definedName>
    <definedName name="Z_E1861F40_EBD5_44AE_868B_FDE0ED504D72_.wvu.PrintArea" localSheetId="1" hidden="1">'Appendix A-ATSI Sched 1A'!$B$1:$I$18</definedName>
    <definedName name="Z_E1861F40_EBD5_44AE_868B_FDE0ED504D72_.wvu.PrintArea" localSheetId="2" hidden="1">'Appendix B-Reserved'!$A$1:$A$5</definedName>
    <definedName name="Z_E1861F40_EBD5_44AE_868B_FDE0ED504D72_.wvu.PrintArea" localSheetId="4" hidden="1">'Appendix D-TEC'!$A$1:$N$83</definedName>
    <definedName name="Z_E1861F40_EBD5_44AE_868B_FDE0ED504D72_.wvu.PrintArea" localSheetId="5" hidden="1">'Appendix D-True-up'!$A$1:$L$44</definedName>
    <definedName name="Z_E1861F40_EBD5_44AE_868B_FDE0ED504D72_.wvu.PrintArea" localSheetId="6" hidden="1">'Appendix E-MTEP Credit'!$A$1:$O$104</definedName>
    <definedName name="Z_E1861F40_EBD5_44AE_868B_FDE0ED504D72_.wvu.PrintArea" localSheetId="7" hidden="1">'Appendix E-True-up'!$A$1:$L$44</definedName>
    <definedName name="Z_E1861F40_EBD5_44AE_868B_FDE0ED504D72_.wvu.PrintArea" localSheetId="10" hidden="1">'Appendix G Wksht-Reserved'!$A$1:$A$5</definedName>
    <definedName name="Z_E1861F40_EBD5_44AE_868B_FDE0ED504D72_.wvu.PrintArea" localSheetId="9" hidden="1">'Appendix G-Reserved'!$A$1:$A$5</definedName>
    <definedName name="Z_E1861F40_EBD5_44AE_868B_FDE0ED504D72_.wvu.PrintArea" localSheetId="0" hidden="1">'Attachment H-21-A ATSI '!$A$1:$K$332</definedName>
    <definedName name="Z_E1861F40_EBD5_44AE_868B_FDE0ED504D72_.wvu.PrintTitles" localSheetId="4" hidden="1">'Appendix D-TEC'!$C:$D</definedName>
    <definedName name="Z_E1861F40_EBD5_44AE_868B_FDE0ED504D72_.wvu.PrintTitles" localSheetId="5" hidden="1">'Appendix D-True-up'!$C:$D</definedName>
    <definedName name="Z_E1861F40_EBD5_44AE_868B_FDE0ED504D72_.wvu.PrintTitles" localSheetId="7" hidden="1">'Appendix E-True-up'!$C:$D</definedName>
    <definedName name="Z_F96D6087_3330_4A81_95EC_26BA83722A49_.wvu.Cols" localSheetId="4" hidden="1">'Appendix D-TEC'!#REF!</definedName>
    <definedName name="Z_F96D6087_3330_4A81_95EC_26BA83722A49_.wvu.Cols" localSheetId="5" hidden="1">'Appendix D-True-up'!#REF!</definedName>
    <definedName name="Z_F96D6087_3330_4A81_95EC_26BA83722A49_.wvu.Cols" localSheetId="7" hidden="1">'Appendix E-True-up'!#REF!</definedName>
    <definedName name="Z_F96D6087_3330_4A81_95EC_26BA83722A49_.wvu.PrintTitles" localSheetId="4" hidden="1">'Appendix D-TEC'!$C:$D</definedName>
    <definedName name="Z_F96D6087_3330_4A81_95EC_26BA83722A49_.wvu.PrintTitles" localSheetId="5" hidden="1">'Appendix D-True-up'!$C:$D</definedName>
    <definedName name="Z_F96D6087_3330_4A81_95EC_26BA83722A49_.wvu.PrintTitles" localSheetId="7" hidden="1">'Appendix E-True-up'!$C:$D</definedName>
    <definedName name="Z_FAAD9AAC_1337_43AB_BF1F_CCF9DFCF5B78_.wvu.Cols" localSheetId="4" hidden="1">'Appendix D-TEC'!#REF!</definedName>
    <definedName name="Z_FAAD9AAC_1337_43AB_BF1F_CCF9DFCF5B78_.wvu.Cols" localSheetId="5" hidden="1">'Appendix D-True-up'!#REF!</definedName>
    <definedName name="Z_FAAD9AAC_1337_43AB_BF1F_CCF9DFCF5B78_.wvu.Cols" localSheetId="7" hidden="1">'Appendix E-True-up'!#REF!</definedName>
    <definedName name="Z_FAAD9AAC_1337_43AB_BF1F_CCF9DFCF5B78_.wvu.PrintTitles" localSheetId="4" hidden="1">'Appendix D-TEC'!$C:$D</definedName>
    <definedName name="Z_FAAD9AAC_1337_43AB_BF1F_CCF9DFCF5B78_.wvu.PrintTitles" localSheetId="5" hidden="1">'Appendix D-True-up'!$C:$D</definedName>
    <definedName name="Z_FAAD9AAC_1337_43AB_BF1F_CCF9DFCF5B78_.wvu.PrintTitles" localSheetId="7" hidden="1">'Appendix E-True-up'!$C:$D</definedName>
  </definedNames>
  <calcPr calcId="191029"/>
  <customWorkbookViews>
    <customWorkbookView name="Schock, Michael C - Personal View" guid="{E1861F40-EBD5-44AE-868B-FDE0ED504D72}" mergeInterval="0" personalView="1" maximized="1" xWindow="-8" yWindow="-8" windowWidth="1696" windowHeight="1026" tabRatio="928" activeSheetId="1"/>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9" i="8" l="1"/>
  <c r="H13" i="33" l="1"/>
  <c r="H12" i="33"/>
  <c r="G13" i="33"/>
  <c r="G12" i="33"/>
  <c r="F13" i="33"/>
  <c r="F12" i="33"/>
  <c r="G15" i="33" l="1"/>
  <c r="I13" i="33"/>
  <c r="F15" i="33"/>
  <c r="E13" i="33"/>
  <c r="I12" i="33"/>
  <c r="I15" i="33" s="1"/>
  <c r="E12" i="33"/>
  <c r="E15" i="33" s="1"/>
  <c r="H15" i="33" l="1"/>
  <c r="G22" i="6" l="1"/>
  <c r="G23" i="6"/>
  <c r="G24" i="6"/>
  <c r="G25" i="6"/>
  <c r="C6" i="33" l="1"/>
  <c r="K6" i="33" l="1"/>
  <c r="F35" i="8" l="1"/>
  <c r="G18" i="8" s="1"/>
  <c r="D301" i="1" l="1"/>
  <c r="C12" i="33" l="1"/>
  <c r="E38" i="33" s="1"/>
  <c r="K5" i="33"/>
  <c r="A1" i="33"/>
  <c r="K13" i="33" l="1"/>
  <c r="D91" i="1"/>
  <c r="D89" i="1"/>
  <c r="D93" i="1"/>
  <c r="D92" i="1"/>
  <c r="D90" i="1"/>
  <c r="E32" i="33"/>
  <c r="K12" i="33"/>
  <c r="C13" i="33"/>
  <c r="E26" i="33"/>
  <c r="K15" i="33" l="1"/>
  <c r="E39" i="33"/>
  <c r="E27" i="33"/>
  <c r="E33" i="33"/>
  <c r="F16" i="32"/>
  <c r="E16" i="32"/>
  <c r="D16" i="32"/>
  <c r="A1" i="32"/>
  <c r="G16" i="32" l="1"/>
  <c r="D302" i="1" s="1"/>
  <c r="I25" i="16" l="1"/>
  <c r="H25" i="16"/>
  <c r="G25" i="16"/>
  <c r="F25" i="16"/>
  <c r="E25" i="16"/>
  <c r="K23" i="16"/>
  <c r="C23" i="16"/>
  <c r="K22" i="16"/>
  <c r="I17" i="16"/>
  <c r="H17" i="16"/>
  <c r="G17" i="16"/>
  <c r="F17" i="16"/>
  <c r="E17" i="16"/>
  <c r="K15" i="16"/>
  <c r="C15" i="16"/>
  <c r="K14" i="16"/>
  <c r="D15" i="1"/>
  <c r="K25" i="16" l="1"/>
  <c r="D103" i="1" s="1"/>
  <c r="K17" i="16"/>
  <c r="D102" i="1" s="1"/>
  <c r="D146" i="1"/>
  <c r="I137" i="1" l="1"/>
  <c r="A1" i="26" l="1"/>
  <c r="D162" i="1"/>
  <c r="F20" i="13"/>
  <c r="A3" i="10"/>
  <c r="A3" i="30" s="1"/>
  <c r="D99" i="1"/>
  <c r="G20" i="22"/>
  <c r="I247" i="1" s="1"/>
  <c r="F20" i="22"/>
  <c r="D252" i="1" s="1"/>
  <c r="G252" i="1" s="1"/>
  <c r="E20" i="22"/>
  <c r="I245" i="1" s="1"/>
  <c r="H6" i="22"/>
  <c r="C7" i="22"/>
  <c r="C20" i="25"/>
  <c r="C21" i="25" s="1"/>
  <c r="C22" i="25" s="1"/>
  <c r="C23" i="25" s="1"/>
  <c r="C24" i="25" s="1"/>
  <c r="C25" i="25" s="1"/>
  <c r="C26" i="25" s="1"/>
  <c r="C27" i="25" s="1"/>
  <c r="C28" i="25" s="1"/>
  <c r="C29" i="25" s="1"/>
  <c r="C30" i="25" s="1"/>
  <c r="C38" i="25"/>
  <c r="C39" i="25" s="1"/>
  <c r="C40" i="25" s="1"/>
  <c r="C41" i="25" s="1"/>
  <c r="C42" i="25" s="1"/>
  <c r="C43" i="25" s="1"/>
  <c r="C44" i="25" s="1"/>
  <c r="C45" i="25" s="1"/>
  <c r="C46" i="25" s="1"/>
  <c r="C47" i="25" s="1"/>
  <c r="C48" i="25" s="1"/>
  <c r="F20" i="25"/>
  <c r="F21" i="25" s="1"/>
  <c r="F22" i="25" s="1"/>
  <c r="F23" i="25" s="1"/>
  <c r="F24" i="25" s="1"/>
  <c r="F25" i="25" s="1"/>
  <c r="F26" i="25" s="1"/>
  <c r="F27" i="25" s="1"/>
  <c r="F28" i="25" s="1"/>
  <c r="F29" i="25" s="1"/>
  <c r="F30" i="25" s="1"/>
  <c r="E19" i="25"/>
  <c r="E20" i="25" s="1"/>
  <c r="E21" i="25" s="1"/>
  <c r="E10" i="25"/>
  <c r="C10" i="25"/>
  <c r="J3" i="25"/>
  <c r="A3" i="3"/>
  <c r="D16" i="1"/>
  <c r="F35" i="6"/>
  <c r="G18" i="6" s="1"/>
  <c r="F41" i="13"/>
  <c r="F41" i="14"/>
  <c r="C28" i="14"/>
  <c r="C29" i="14" s="1"/>
  <c r="C30" i="14" s="1"/>
  <c r="C31" i="14" s="1"/>
  <c r="C32" i="14" s="1"/>
  <c r="C33" i="14" s="1"/>
  <c r="C34" i="14" s="1"/>
  <c r="C35" i="14" s="1"/>
  <c r="C36" i="14" s="1"/>
  <c r="C37" i="14" s="1"/>
  <c r="C38" i="14" s="1"/>
  <c r="C39" i="14" s="1"/>
  <c r="C28" i="13"/>
  <c r="C29" i="13" s="1"/>
  <c r="C30" i="13" s="1"/>
  <c r="C31" i="13" s="1"/>
  <c r="C32" i="13" s="1"/>
  <c r="C33" i="13" s="1"/>
  <c r="C34" i="13" s="1"/>
  <c r="C35" i="13" s="1"/>
  <c r="C36" i="13" s="1"/>
  <c r="C37" i="13" s="1"/>
  <c r="C38" i="13" s="1"/>
  <c r="C39" i="13" s="1"/>
  <c r="H7" i="22"/>
  <c r="H8" i="22"/>
  <c r="H9" i="22"/>
  <c r="H10" i="22"/>
  <c r="H11" i="22"/>
  <c r="H12" i="22"/>
  <c r="H13" i="22"/>
  <c r="H14" i="22"/>
  <c r="H15" i="22"/>
  <c r="H16" i="22"/>
  <c r="H17" i="22"/>
  <c r="H18" i="22"/>
  <c r="C8" i="22"/>
  <c r="C9" i="22" s="1"/>
  <c r="C10" i="22" s="1"/>
  <c r="C11" i="22" s="1"/>
  <c r="C12" i="22" s="1"/>
  <c r="C13" i="22" s="1"/>
  <c r="C14" i="22" s="1"/>
  <c r="C15" i="22" s="1"/>
  <c r="C16" i="22" s="1"/>
  <c r="C17" i="22" s="1"/>
  <c r="C18" i="22" s="1"/>
  <c r="A1" i="22"/>
  <c r="D17" i="1"/>
  <c r="G230" i="1"/>
  <c r="G227" i="1"/>
  <c r="D28" i="19"/>
  <c r="D161" i="1" s="1"/>
  <c r="D22" i="19"/>
  <c r="D160" i="1" s="1"/>
  <c r="D12" i="19"/>
  <c r="D157" i="1" s="1"/>
  <c r="D8" i="19"/>
  <c r="D156" i="1" s="1"/>
  <c r="A1" i="19"/>
  <c r="I145" i="1"/>
  <c r="I218" i="1"/>
  <c r="I220" i="1" s="1"/>
  <c r="G9" i="16"/>
  <c r="D101" i="1" s="1"/>
  <c r="F9" i="16"/>
  <c r="D100" i="1" s="1"/>
  <c r="E9" i="16"/>
  <c r="D96" i="1" s="1"/>
  <c r="I7" i="16"/>
  <c r="I6" i="16"/>
  <c r="C7" i="16"/>
  <c r="A1" i="16"/>
  <c r="A1" i="14"/>
  <c r="A1" i="13"/>
  <c r="J20" i="14"/>
  <c r="D77" i="1" s="1"/>
  <c r="I20" i="14"/>
  <c r="H20" i="14"/>
  <c r="D76" i="1" s="1"/>
  <c r="G20" i="14"/>
  <c r="D75" i="1" s="1"/>
  <c r="F20" i="14"/>
  <c r="D74" i="1" s="1"/>
  <c r="E20" i="14"/>
  <c r="D73" i="1" s="1"/>
  <c r="L18" i="14"/>
  <c r="L17" i="14"/>
  <c r="L16" i="14"/>
  <c r="L15" i="14"/>
  <c r="L14" i="14"/>
  <c r="L13" i="14"/>
  <c r="L12" i="14"/>
  <c r="L11" i="14"/>
  <c r="L10" i="14"/>
  <c r="L9" i="14"/>
  <c r="L8" i="14"/>
  <c r="L6" i="14"/>
  <c r="L7" i="14"/>
  <c r="C7" i="14"/>
  <c r="C8" i="14" s="1"/>
  <c r="C9" i="14" s="1"/>
  <c r="C10" i="14" s="1"/>
  <c r="C11" i="14" s="1"/>
  <c r="C12" i="14" s="1"/>
  <c r="C13" i="14" s="1"/>
  <c r="C14" i="14" s="1"/>
  <c r="C15" i="14" s="1"/>
  <c r="C16" i="14" s="1"/>
  <c r="C17" i="14" s="1"/>
  <c r="C18" i="14" s="1"/>
  <c r="L7" i="13"/>
  <c r="L8" i="13"/>
  <c r="L9" i="13"/>
  <c r="L10" i="13"/>
  <c r="L11" i="13"/>
  <c r="L12" i="13"/>
  <c r="L13" i="13"/>
  <c r="L14" i="13"/>
  <c r="L15" i="13"/>
  <c r="L16" i="13"/>
  <c r="L17" i="13"/>
  <c r="L18" i="13"/>
  <c r="L6" i="13"/>
  <c r="G20" i="13"/>
  <c r="D67" i="1" s="1"/>
  <c r="H20" i="13"/>
  <c r="I20" i="13"/>
  <c r="J20" i="13"/>
  <c r="D69" i="1" s="1"/>
  <c r="E20" i="13"/>
  <c r="D65" i="1" s="1"/>
  <c r="C7" i="13"/>
  <c r="C8" i="13" s="1"/>
  <c r="C9" i="13" s="1"/>
  <c r="C10" i="13" s="1"/>
  <c r="C11" i="13" s="1"/>
  <c r="C12" i="13" s="1"/>
  <c r="C13" i="13" s="1"/>
  <c r="C14" i="13" s="1"/>
  <c r="C15" i="13" s="1"/>
  <c r="C16" i="13" s="1"/>
  <c r="C17" i="13" s="1"/>
  <c r="C18" i="13" s="1"/>
  <c r="A3" i="9"/>
  <c r="A3" i="4"/>
  <c r="D166" i="1"/>
  <c r="D170" i="1" s="1"/>
  <c r="D174" i="1" s="1"/>
  <c r="N3" i="5"/>
  <c r="N45" i="5" s="1"/>
  <c r="G229" i="1"/>
  <c r="I138" i="1"/>
  <c r="A51" i="5"/>
  <c r="A50" i="5"/>
  <c r="N43" i="5"/>
  <c r="A62" i="7"/>
  <c r="A61" i="7"/>
  <c r="O3" i="7"/>
  <c r="O56" i="7" s="1"/>
  <c r="O54" i="7"/>
  <c r="J3" i="2"/>
  <c r="D8" i="2"/>
  <c r="D10" i="2" s="1"/>
  <c r="D13" i="2" s="1"/>
  <c r="F17" i="1"/>
  <c r="F18" i="1" s="1"/>
  <c r="F19" i="1" s="1"/>
  <c r="F20" i="1" s="1"/>
  <c r="K203" i="1"/>
  <c r="K281" i="1"/>
  <c r="K128" i="1"/>
  <c r="K56" i="1"/>
  <c r="D46" i="1"/>
  <c r="I46" i="1" s="1"/>
  <c r="D59" i="1"/>
  <c r="B73" i="1"/>
  <c r="B81" i="1" s="1"/>
  <c r="F73" i="1"/>
  <c r="F89" i="1" s="1"/>
  <c r="F160" i="1" s="1"/>
  <c r="G73" i="1"/>
  <c r="B74" i="1"/>
  <c r="B82" i="1" s="1"/>
  <c r="F74" i="1"/>
  <c r="F96" i="1" s="1"/>
  <c r="B75" i="1"/>
  <c r="B83" i="1" s="1"/>
  <c r="F75" i="1"/>
  <c r="G75" i="1"/>
  <c r="B76" i="1"/>
  <c r="B84" i="1" s="1"/>
  <c r="F76" i="1"/>
  <c r="B77" i="1"/>
  <c r="B85" i="1" s="1"/>
  <c r="F77" i="1"/>
  <c r="F92" i="1"/>
  <c r="D131" i="1"/>
  <c r="F141" i="1"/>
  <c r="F142" i="1" s="1"/>
  <c r="F143" i="1"/>
  <c r="B149" i="1"/>
  <c r="B151" i="1"/>
  <c r="F157" i="1"/>
  <c r="F161" i="1"/>
  <c r="D206" i="1"/>
  <c r="I234" i="1"/>
  <c r="D284" i="1"/>
  <c r="D152" i="1"/>
  <c r="I260" i="1"/>
  <c r="D238" i="1"/>
  <c r="G236" i="1" s="1"/>
  <c r="D231" i="1"/>
  <c r="I20" i="22"/>
  <c r="D251" i="1" s="1"/>
  <c r="G251" i="1" s="1"/>
  <c r="D18" i="19"/>
  <c r="D159" i="1" s="1"/>
  <c r="D66" i="1" l="1"/>
  <c r="I210" i="1" s="1"/>
  <c r="I213" i="1" s="1"/>
  <c r="I214" i="1" s="1"/>
  <c r="D68" i="1"/>
  <c r="G19" i="6"/>
  <c r="G21" i="6"/>
  <c r="D81" i="1"/>
  <c r="L20" i="13"/>
  <c r="E22" i="25"/>
  <c r="L20" i="14"/>
  <c r="I9" i="16"/>
  <c r="H20" i="22"/>
  <c r="G20" i="6"/>
  <c r="D104" i="1"/>
  <c r="I221" i="1"/>
  <c r="D85" i="1"/>
  <c r="I248" i="1"/>
  <c r="D253" i="1" s="1"/>
  <c r="D254" i="1" s="1"/>
  <c r="E251" i="1" s="1"/>
  <c r="I251" i="1" s="1"/>
  <c r="D94" i="1"/>
  <c r="F23" i="1"/>
  <c r="F21" i="1"/>
  <c r="F22" i="1" s="1"/>
  <c r="D83" i="1"/>
  <c r="D163" i="1"/>
  <c r="I222" i="1" l="1"/>
  <c r="I223" i="1" s="1"/>
  <c r="G100" i="1" s="1"/>
  <c r="I100" i="1" s="1"/>
  <c r="G66" i="1"/>
  <c r="I66" i="1" s="1"/>
  <c r="D82" i="1"/>
  <c r="D84" i="1"/>
  <c r="D78" i="1"/>
  <c r="D70" i="1"/>
  <c r="G35" i="8"/>
  <c r="G35" i="6"/>
  <c r="E23" i="25"/>
  <c r="E228" i="1"/>
  <c r="G228" i="1" s="1"/>
  <c r="G231" i="1" s="1"/>
  <c r="I231" i="1" s="1"/>
  <c r="G15" i="1"/>
  <c r="I15" i="1" s="1"/>
  <c r="G16" i="1"/>
  <c r="G17" i="1" s="1"/>
  <c r="E252" i="1"/>
  <c r="I252" i="1" s="1"/>
  <c r="E253" i="1"/>
  <c r="I253" i="1" s="1"/>
  <c r="D86" i="1" l="1"/>
  <c r="D106" i="1" s="1"/>
  <c r="G74" i="1"/>
  <c r="I74" i="1" s="1"/>
  <c r="E24" i="25"/>
  <c r="G68" i="1"/>
  <c r="I68" i="1" s="1"/>
  <c r="G103" i="1"/>
  <c r="I103" i="1" s="1"/>
  <c r="I16" i="1"/>
  <c r="I236" i="1"/>
  <c r="K236" i="1" s="1"/>
  <c r="G69" i="1" s="1"/>
  <c r="I69" i="1" s="1"/>
  <c r="G139" i="1"/>
  <c r="I139" i="1" s="1"/>
  <c r="G136" i="1"/>
  <c r="I136" i="1" s="1"/>
  <c r="I254" i="1"/>
  <c r="D167" i="1" s="1"/>
  <c r="G18" i="5"/>
  <c r="G18" i="7"/>
  <c r="G18" i="1"/>
  <c r="I17" i="1"/>
  <c r="G96" i="1" l="1"/>
  <c r="G149" i="1" s="1"/>
  <c r="I149" i="1" s="1"/>
  <c r="E25" i="25"/>
  <c r="G76" i="1"/>
  <c r="G140" i="1" s="1"/>
  <c r="G143" i="1"/>
  <c r="I143" i="1" s="1"/>
  <c r="G77" i="1"/>
  <c r="G144" i="1" s="1"/>
  <c r="I70" i="1"/>
  <c r="G70" i="1" s="1"/>
  <c r="G159" i="1" s="1"/>
  <c r="D177" i="1"/>
  <c r="G19" i="1"/>
  <c r="I18" i="1"/>
  <c r="I82" i="1"/>
  <c r="I96" i="1" l="1"/>
  <c r="D173" i="1"/>
  <c r="D175" i="1" s="1"/>
  <c r="D180" i="1" s="1"/>
  <c r="I76" i="1"/>
  <c r="I77" i="1"/>
  <c r="I85" i="1" s="1"/>
  <c r="E26" i="25"/>
  <c r="G101" i="1"/>
  <c r="I101" i="1" s="1"/>
  <c r="G151" i="1"/>
  <c r="I151" i="1" s="1"/>
  <c r="I144" i="1"/>
  <c r="G141" i="1"/>
  <c r="G150" i="1"/>
  <c r="I140" i="1"/>
  <c r="G19" i="7"/>
  <c r="G19" i="5"/>
  <c r="G162" i="1"/>
  <c r="I162" i="1" s="1"/>
  <c r="G161" i="1"/>
  <c r="I161" i="1" s="1"/>
  <c r="I159" i="1"/>
  <c r="G20" i="1"/>
  <c r="G21" i="1" s="1"/>
  <c r="I19" i="1"/>
  <c r="I84" i="1" l="1"/>
  <c r="I86" i="1" s="1"/>
  <c r="G86" i="1" s="1"/>
  <c r="G102" i="1" s="1"/>
  <c r="I102" i="1" s="1"/>
  <c r="I78" i="1"/>
  <c r="E27" i="25"/>
  <c r="G156" i="1"/>
  <c r="I150" i="1"/>
  <c r="I141" i="1"/>
  <c r="G142" i="1"/>
  <c r="I142" i="1" s="1"/>
  <c r="I146" i="1" s="1"/>
  <c r="G22" i="1"/>
  <c r="I21" i="1"/>
  <c r="I152" i="1" l="1"/>
  <c r="G90" i="1"/>
  <c r="I90" i="1" s="1"/>
  <c r="G174" i="1"/>
  <c r="I174" i="1" s="1"/>
  <c r="E28" i="25"/>
  <c r="G22" i="7"/>
  <c r="G23" i="7" s="1"/>
  <c r="I23" i="7" s="1"/>
  <c r="G157" i="1"/>
  <c r="I157" i="1" s="1"/>
  <c r="I156" i="1"/>
  <c r="G23" i="1"/>
  <c r="I22" i="1"/>
  <c r="G91" i="1" l="1"/>
  <c r="I91" i="1" s="1"/>
  <c r="E29" i="25"/>
  <c r="I99" i="1"/>
  <c r="G22" i="5"/>
  <c r="I163" i="1"/>
  <c r="G23" i="5" l="1"/>
  <c r="I23" i="5" s="1"/>
  <c r="G93" i="1"/>
  <c r="I93" i="1" s="1"/>
  <c r="G92" i="1"/>
  <c r="I92" i="1" s="1"/>
  <c r="I104" i="1"/>
  <c r="E30" i="25"/>
  <c r="G26" i="7"/>
  <c r="G27" i="7" s="1"/>
  <c r="I27" i="7" s="1"/>
  <c r="I29" i="7" s="1"/>
  <c r="G26" i="5"/>
  <c r="G27" i="5" s="1"/>
  <c r="I27" i="5" s="1"/>
  <c r="I29" i="5" l="1"/>
  <c r="F63" i="5" s="1"/>
  <c r="G63" i="5" s="1"/>
  <c r="I94" i="1"/>
  <c r="I106" i="1" s="1"/>
  <c r="I177" i="1" s="1"/>
  <c r="G36" i="5" s="1"/>
  <c r="G37" i="5" s="1"/>
  <c r="I37" i="5" s="1"/>
  <c r="E34" i="25"/>
  <c r="E37" i="25"/>
  <c r="F70" i="7"/>
  <c r="G70" i="7" s="1"/>
  <c r="F69" i="7"/>
  <c r="G69" i="7" s="1"/>
  <c r="F59" i="5" l="1"/>
  <c r="G59" i="5" s="1"/>
  <c r="F60" i="5"/>
  <c r="G60" i="5" s="1"/>
  <c r="F65" i="5"/>
  <c r="G65" i="5" s="1"/>
  <c r="F58" i="5"/>
  <c r="G58" i="5" s="1"/>
  <c r="F64" i="5"/>
  <c r="G64" i="5" s="1"/>
  <c r="F62" i="5"/>
  <c r="G62" i="5" s="1"/>
  <c r="F61" i="5"/>
  <c r="G61" i="5" s="1"/>
  <c r="G36" i="7"/>
  <c r="G37" i="7" s="1"/>
  <c r="I37" i="7" s="1"/>
  <c r="I173" i="1"/>
  <c r="E38" i="25"/>
  <c r="I175" i="1" l="1"/>
  <c r="E39" i="25"/>
  <c r="G32" i="7" l="1"/>
  <c r="G33" i="7" s="1"/>
  <c r="I33" i="7" s="1"/>
  <c r="I39" i="7" s="1"/>
  <c r="I180" i="1"/>
  <c r="G32" i="5"/>
  <c r="G33" i="5" s="1"/>
  <c r="I33" i="5" s="1"/>
  <c r="I39" i="5" s="1"/>
  <c r="E40" i="25"/>
  <c r="I62" i="5" l="1"/>
  <c r="J62" i="5" s="1"/>
  <c r="M62" i="5" s="1"/>
  <c r="H22" i="6" s="1"/>
  <c r="I22" i="6" s="1"/>
  <c r="I63" i="5"/>
  <c r="J63" i="5" s="1"/>
  <c r="M63" i="5" s="1"/>
  <c r="H23" i="6" s="1"/>
  <c r="I23" i="6" s="1"/>
  <c r="I64" i="5"/>
  <c r="J64" i="5" s="1"/>
  <c r="M64" i="5" s="1"/>
  <c r="H24" i="6" s="1"/>
  <c r="I24" i="6" s="1"/>
  <c r="I65" i="5"/>
  <c r="J65" i="5" s="1"/>
  <c r="M65" i="5" s="1"/>
  <c r="H25" i="6" s="1"/>
  <c r="I25" i="6" s="1"/>
  <c r="I61" i="5"/>
  <c r="J61" i="5" s="1"/>
  <c r="M61" i="5" s="1"/>
  <c r="H21" i="6" s="1"/>
  <c r="I21" i="6" s="1"/>
  <c r="I60" i="5"/>
  <c r="J60" i="5" s="1"/>
  <c r="M60" i="5" s="1"/>
  <c r="I59" i="5"/>
  <c r="J59" i="5" s="1"/>
  <c r="M59" i="5" s="1"/>
  <c r="H19" i="6" s="1"/>
  <c r="I19" i="6" s="1"/>
  <c r="I58" i="5"/>
  <c r="J58" i="5" s="1"/>
  <c r="M58" i="5" s="1"/>
  <c r="I11" i="1"/>
  <c r="I69" i="7"/>
  <c r="J69" i="7" s="1"/>
  <c r="I70" i="7"/>
  <c r="J70" i="7" s="1"/>
  <c r="E41" i="25"/>
  <c r="H20" i="6" l="1"/>
  <c r="I20" i="6" s="1"/>
  <c r="M75" i="5"/>
  <c r="E42" i="25"/>
  <c r="E43" i="25" l="1"/>
  <c r="E44" i="25" l="1"/>
  <c r="E45" i="25" l="1"/>
  <c r="E46" i="25" l="1"/>
  <c r="E47" i="25" l="1"/>
  <c r="E48" i="25" l="1"/>
  <c r="M70" i="7" l="1"/>
  <c r="O70" i="7" s="1"/>
  <c r="H19" i="8" s="1"/>
  <c r="I19" i="8" s="1"/>
  <c r="M69" i="7"/>
  <c r="O69" i="7" s="1"/>
  <c r="H18" i="8" s="1"/>
  <c r="H35" i="8" l="1"/>
  <c r="I18" i="8"/>
  <c r="O88" i="7"/>
  <c r="D20" i="1" s="1"/>
  <c r="M86" i="7"/>
  <c r="I20" i="1" l="1"/>
  <c r="H18" i="6" l="1"/>
  <c r="H35" i="6" l="1"/>
  <c r="I18" i="6"/>
  <c r="D23" i="1"/>
  <c r="I23" i="1" l="1"/>
  <c r="I24" i="1" s="1"/>
  <c r="I27" i="1" s="1"/>
  <c r="D10" i="25" s="1"/>
  <c r="F10" i="25" s="1"/>
  <c r="D24" i="1"/>
  <c r="D42" i="1" l="1"/>
  <c r="I47" i="1"/>
  <c r="D47" i="1"/>
  <c r="H52" i="25" l="1"/>
  <c r="D48" i="1"/>
  <c r="D51" i="1"/>
  <c r="D49" i="1"/>
  <c r="D50" i="1" s="1"/>
  <c r="I48" i="1"/>
  <c r="I49" i="1"/>
  <c r="I50" i="1" s="1"/>
  <c r="I51" i="1"/>
  <c r="I38" i="8" l="1"/>
  <c r="I38" i="6"/>
  <c r="D19" i="25"/>
  <c r="G19" i="25" s="1"/>
  <c r="I19" i="25" s="1"/>
  <c r="D20" i="25" l="1"/>
  <c r="D21" i="25" s="1"/>
  <c r="G21" i="25" s="1"/>
  <c r="D22" i="25" l="1"/>
  <c r="G22" i="25" s="1"/>
  <c r="I22" i="25" s="1"/>
  <c r="G20" i="25"/>
  <c r="I20" i="25" s="1"/>
  <c r="I21" i="25"/>
  <c r="D23" i="25" l="1"/>
  <c r="G23" i="25" s="1"/>
  <c r="D24" i="25" l="1"/>
  <c r="G24" i="25" s="1"/>
  <c r="I24" i="25" s="1"/>
  <c r="I23" i="25"/>
  <c r="D25" i="25" l="1"/>
  <c r="G25" i="25" s="1"/>
  <c r="D26" i="25" l="1"/>
  <c r="D27" i="25" s="1"/>
  <c r="I25" i="25"/>
  <c r="G26" i="25" l="1"/>
  <c r="I26" i="25" s="1"/>
  <c r="G27" i="25"/>
  <c r="D28" i="25"/>
  <c r="D29" i="25" l="1"/>
  <c r="G28" i="25"/>
  <c r="I28" i="25" s="1"/>
  <c r="I27" i="25"/>
  <c r="D30" i="25" l="1"/>
  <c r="G30" i="25" s="1"/>
  <c r="G29" i="25"/>
  <c r="I29" i="25" s="1"/>
  <c r="I30" i="25" l="1"/>
  <c r="I31" i="25" s="1"/>
  <c r="D34" i="25" s="1"/>
  <c r="G31" i="25"/>
  <c r="G34" i="25" l="1"/>
  <c r="I34" i="25" s="1"/>
  <c r="D37" i="25" l="1"/>
  <c r="H37" i="25"/>
  <c r="H38" i="25" l="1"/>
  <c r="H39" i="25" s="1"/>
  <c r="H40" i="25" s="1"/>
  <c r="H41" i="25" s="1"/>
  <c r="H42" i="25" s="1"/>
  <c r="H43" i="25" s="1"/>
  <c r="H44" i="25" s="1"/>
  <c r="H45" i="25" s="1"/>
  <c r="H46" i="25" s="1"/>
  <c r="H47" i="25" s="1"/>
  <c r="H48" i="25" s="1"/>
  <c r="G37" i="25"/>
  <c r="I37" i="25"/>
  <c r="D38" i="25" s="1"/>
  <c r="I38" i="25" l="1"/>
  <c r="D39" i="25" s="1"/>
  <c r="G38" i="25"/>
  <c r="H51" i="25"/>
  <c r="I37" i="6" s="1"/>
  <c r="J21" i="6" l="1"/>
  <c r="K21" i="6" s="1"/>
  <c r="J24" i="6"/>
  <c r="K24" i="6" s="1"/>
  <c r="J20" i="6"/>
  <c r="K20" i="6" s="1"/>
  <c r="J19" i="6"/>
  <c r="K19" i="6" s="1"/>
  <c r="J22" i="6"/>
  <c r="K22" i="6" s="1"/>
  <c r="J23" i="6"/>
  <c r="K23" i="6" s="1"/>
  <c r="J25" i="6"/>
  <c r="K25" i="6" s="1"/>
  <c r="J18" i="6"/>
  <c r="K18" i="6" s="1"/>
  <c r="H53" i="25"/>
  <c r="I37" i="8"/>
  <c r="I39" i="25"/>
  <c r="D40" i="25" s="1"/>
  <c r="G39" i="25"/>
  <c r="I40" i="25" l="1"/>
  <c r="D41" i="25" s="1"/>
  <c r="G40" i="25"/>
  <c r="J19" i="8"/>
  <c r="K19" i="8" s="1"/>
  <c r="J18" i="8"/>
  <c r="K18" i="8" s="1"/>
  <c r="G41" i="25" l="1"/>
  <c r="I41" i="25"/>
  <c r="D42" i="25" s="1"/>
  <c r="G42" i="25" l="1"/>
  <c r="I42" i="25"/>
  <c r="D43" i="25" s="1"/>
  <c r="I43" i="25" l="1"/>
  <c r="D44" i="25" s="1"/>
  <c r="G43" i="25"/>
  <c r="G44" i="25" l="1"/>
  <c r="I44" i="25"/>
  <c r="D45" i="25" s="1"/>
  <c r="G45" i="25" l="1"/>
  <c r="I45" i="25"/>
  <c r="D46" i="25" s="1"/>
  <c r="I46" i="25" l="1"/>
  <c r="D47" i="25" s="1"/>
  <c r="G46" i="25"/>
  <c r="G47" i="25" l="1"/>
  <c r="I47" i="25"/>
  <c r="D48" i="25" s="1"/>
  <c r="G48" i="25" l="1"/>
  <c r="G49" i="25" s="1"/>
  <c r="I48" i="25"/>
</calcChain>
</file>

<file path=xl/sharedStrings.xml><?xml version="1.0" encoding="utf-8"?>
<sst xmlns="http://schemas.openxmlformats.org/spreadsheetml/2006/main" count="1185" uniqueCount="679">
  <si>
    <t>page 1 of 5</t>
  </si>
  <si>
    <t xml:space="preserve">Formula Rate - Non-Levelized </t>
  </si>
  <si>
    <t xml:space="preserve">     Rate Formula Template</t>
  </si>
  <si>
    <t xml:space="preserve"> </t>
  </si>
  <si>
    <t xml:space="preserve"> Utilizing FERC Form 1 Data</t>
  </si>
  <si>
    <t>Line</t>
  </si>
  <si>
    <t>Allocated</t>
  </si>
  <si>
    <t>No.</t>
  </si>
  <si>
    <t>Amount</t>
  </si>
  <si>
    <t>1a</t>
  </si>
  <si>
    <t>(Note T)</t>
  </si>
  <si>
    <t>Total</t>
  </si>
  <si>
    <t>Allocator</t>
  </si>
  <si>
    <t xml:space="preserve">  Account No. 454</t>
  </si>
  <si>
    <t>TP</t>
  </si>
  <si>
    <t xml:space="preserve">  Revenues from Grandfathered Interzonal Transactions</t>
  </si>
  <si>
    <t xml:space="preserve">  Revenues from service provided by the ISO at a discount</t>
  </si>
  <si>
    <t>NET REVENUE REQUIREMENT</t>
  </si>
  <si>
    <t xml:space="preserve">DIVISOR </t>
  </si>
  <si>
    <t>(Note A)</t>
  </si>
  <si>
    <t>(Note B)</t>
  </si>
  <si>
    <t>(Note C)</t>
  </si>
  <si>
    <t>(Note D)</t>
  </si>
  <si>
    <t>Peak Rate</t>
  </si>
  <si>
    <t>Off-Peak Rate</t>
  </si>
  <si>
    <t>Point-To-Point Rate ($/MWh)</t>
  </si>
  <si>
    <t>page 2 of 5</t>
  </si>
  <si>
    <t>(1)</t>
  </si>
  <si>
    <t>(2)</t>
  </si>
  <si>
    <t>(3)</t>
  </si>
  <si>
    <t>(4)</t>
  </si>
  <si>
    <t>(5)</t>
  </si>
  <si>
    <t>(6)</t>
  </si>
  <si>
    <t>Transmission</t>
  </si>
  <si>
    <t>Company Total</t>
  </si>
  <si>
    <t xml:space="preserve">                  Allocator</t>
  </si>
  <si>
    <t>(Col 3 times Col 4)</t>
  </si>
  <si>
    <t>RATE BASE:</t>
  </si>
  <si>
    <t>GROSS PLANT IN SERVICE</t>
  </si>
  <si>
    <t xml:space="preserve">  Production</t>
  </si>
  <si>
    <t>NA</t>
  </si>
  <si>
    <t xml:space="preserve">  Transmission</t>
  </si>
  <si>
    <t xml:space="preserve">  Distribution</t>
  </si>
  <si>
    <t xml:space="preserve">  General &amp; Intangible</t>
  </si>
  <si>
    <t>W/S</t>
  </si>
  <si>
    <t xml:space="preserve">  Common</t>
  </si>
  <si>
    <t>CE</t>
  </si>
  <si>
    <t>TOTAL GROSS PLANT (sum lines 1-5)</t>
  </si>
  <si>
    <t>GP=</t>
  </si>
  <si>
    <t>ACCUMULATED DEPRECIATION</t>
  </si>
  <si>
    <t>219.20-24.c</t>
  </si>
  <si>
    <t>219.26.c</t>
  </si>
  <si>
    <t>NET PLANT IN SERVICE</t>
  </si>
  <si>
    <t>TOTAL NET PLANT (sum lines 13-17)</t>
  </si>
  <si>
    <t>NP=</t>
  </si>
  <si>
    <t xml:space="preserve">  Account No. 281 (enter negative)</t>
  </si>
  <si>
    <t>273.8.k</t>
  </si>
  <si>
    <t xml:space="preserve">  Account No. 282 (enter negative)</t>
  </si>
  <si>
    <t>NP</t>
  </si>
  <si>
    <t xml:space="preserve">  Account No. 283 (enter negative)</t>
  </si>
  <si>
    <t xml:space="preserve">  Account No. 190 </t>
  </si>
  <si>
    <t xml:space="preserve">  Account No. 255 (enter negative)</t>
  </si>
  <si>
    <t>TOTAL ADJUSTMENTS  (sum lines 19- 23)</t>
  </si>
  <si>
    <t xml:space="preserve">LAND HELD FOR FUTURE USE </t>
  </si>
  <si>
    <t xml:space="preserve">  CWC  </t>
  </si>
  <si>
    <t>calculated</t>
  </si>
  <si>
    <t>TE</t>
  </si>
  <si>
    <t xml:space="preserve">  Prepayments (Account 165)</t>
  </si>
  <si>
    <t>GP</t>
  </si>
  <si>
    <t>RATE BASE  (sum lines 18, 24, 25, &amp; 29)</t>
  </si>
  <si>
    <t xml:space="preserve">  Transmission </t>
  </si>
  <si>
    <t xml:space="preserve">     Less Account 565</t>
  </si>
  <si>
    <t xml:space="preserve">  A&amp;G</t>
  </si>
  <si>
    <t xml:space="preserve">     Less FERC Annual Fees</t>
  </si>
  <si>
    <t>5a</t>
  </si>
  <si>
    <t xml:space="preserve">  Transmission Lease Payments</t>
  </si>
  <si>
    <t xml:space="preserve">  LABOR RELATED</t>
  </si>
  <si>
    <t xml:space="preserve">          Payroll</t>
  </si>
  <si>
    <t>263.i</t>
  </si>
  <si>
    <t xml:space="preserve">          Highway and vehicle</t>
  </si>
  <si>
    <t xml:space="preserve">  PLANT RELATED</t>
  </si>
  <si>
    <t xml:space="preserve">         Property</t>
  </si>
  <si>
    <t xml:space="preserve">         Gross Receipts</t>
  </si>
  <si>
    <t xml:space="preserve">         Other</t>
  </si>
  <si>
    <t xml:space="preserve">         Payments in lieu of taxes</t>
  </si>
  <si>
    <t>TOTAL OTHER TAXES  (sum lines 13 - 19)</t>
  </si>
  <si>
    <t xml:space="preserve">INCOME TAXES          </t>
  </si>
  <si>
    <t xml:space="preserve">     T=1 - {[(1 - SIT) * (1 - FIT)] / (1 - SIT * FIT * p)} =</t>
  </si>
  <si>
    <t xml:space="preserve">     CIT=(T/1-T) * (1-(WCLTD/R)) =</t>
  </si>
  <si>
    <t xml:space="preserve">       where WCLTD=(page 4, line 27) and R= (page 4, line30)</t>
  </si>
  <si>
    <t xml:space="preserve">       and FIT, SIT &amp; p are as given in footnote K.</t>
  </si>
  <si>
    <t xml:space="preserve">      1 / (1 - T)  = (from line 21)</t>
  </si>
  <si>
    <t>Income Tax Calculation = line 22 * line 28</t>
  </si>
  <si>
    <t>ITC adjustment (line 23 * line 24)</t>
  </si>
  <si>
    <t>Total Income Taxes</t>
  </si>
  <si>
    <t>(line 25 plus line 26)</t>
  </si>
  <si>
    <t xml:space="preserve">RETURN </t>
  </si>
  <si>
    <t xml:space="preserve">                SUPPORTING CALCULATIONS AND NOTES</t>
  </si>
  <si>
    <t>TRANSMISSION PLANT INCLUDED IN ISO RATES</t>
  </si>
  <si>
    <t>Transmission plant included in ISO rates  (line 1 less lines 2 &amp; 3)</t>
  </si>
  <si>
    <t>TP=</t>
  </si>
  <si>
    <t xml:space="preserve">TRANSMISSION EXPENSES </t>
  </si>
  <si>
    <t>TE=</t>
  </si>
  <si>
    <t>WAGES &amp; SALARY ALLOCATOR   (W&amp;S)</t>
  </si>
  <si>
    <t>Form 1 Reference</t>
  </si>
  <si>
    <t>$</t>
  </si>
  <si>
    <t>Allocation</t>
  </si>
  <si>
    <t>W&amp;S Allocator</t>
  </si>
  <si>
    <t xml:space="preserve">  Other</t>
  </si>
  <si>
    <t>($ / Allocation)</t>
  </si>
  <si>
    <t xml:space="preserve">  Total  (sum lines 12-15)</t>
  </si>
  <si>
    <t>=</t>
  </si>
  <si>
    <t>% Electric</t>
  </si>
  <si>
    <t xml:space="preserve">  Electric</t>
  </si>
  <si>
    <t>200.3.c</t>
  </si>
  <si>
    <t>(line 17 / line 20)</t>
  </si>
  <si>
    <t>(line 16)</t>
  </si>
  <si>
    <t xml:space="preserve">  Gas</t>
  </si>
  <si>
    <t>201.3.d</t>
  </si>
  <si>
    <t>*</t>
  </si>
  <si>
    <t xml:space="preserve">  Water</t>
  </si>
  <si>
    <t>201.3.e</t>
  </si>
  <si>
    <t xml:space="preserve">  Total  (sum lines 17 - 19)</t>
  </si>
  <si>
    <t>RETURN (R)</t>
  </si>
  <si>
    <t xml:space="preserve">                                          Development of Common Stock:</t>
  </si>
  <si>
    <t>Common Stock</t>
  </si>
  <si>
    <t>(sum lines 23-25)</t>
  </si>
  <si>
    <t>Cost</t>
  </si>
  <si>
    <t>%</t>
  </si>
  <si>
    <t>(Note P)</t>
  </si>
  <si>
    <t>Weighted</t>
  </si>
  <si>
    <t>=WCLTD</t>
  </si>
  <si>
    <t xml:space="preserve">  Common Stock  (line 26)</t>
  </si>
  <si>
    <t>Total  (sum lines 27-29)</t>
  </si>
  <si>
    <t>=R</t>
  </si>
  <si>
    <t>REVENUE CREDITS</t>
  </si>
  <si>
    <t>ACCOUNT 447 (SALES FOR RESALE)</t>
  </si>
  <si>
    <t>(310-311)</t>
  </si>
  <si>
    <t>(Note Q)</t>
  </si>
  <si>
    <t>(330.x.n)</t>
  </si>
  <si>
    <t>page 5 of 5</t>
  </si>
  <si>
    <t>General Note:  References to pages in this formulary rate are indicated as:  (page#, line#, col.#)</t>
  </si>
  <si>
    <t>Note</t>
  </si>
  <si>
    <t>Letter</t>
  </si>
  <si>
    <t>A</t>
  </si>
  <si>
    <t>B</t>
  </si>
  <si>
    <t>C</t>
  </si>
  <si>
    <t>D</t>
  </si>
  <si>
    <t>E</t>
  </si>
  <si>
    <t>F</t>
  </si>
  <si>
    <t>G</t>
  </si>
  <si>
    <t>Identified in Form 1 as being only transmission related.</t>
  </si>
  <si>
    <t>H</t>
  </si>
  <si>
    <t>I</t>
  </si>
  <si>
    <t>J</t>
  </si>
  <si>
    <t>K</t>
  </si>
  <si>
    <t>FIT =</t>
  </si>
  <si>
    <t>SIT=</t>
  </si>
  <si>
    <t>p =</t>
  </si>
  <si>
    <t>L</t>
  </si>
  <si>
    <t>M</t>
  </si>
  <si>
    <t>N</t>
  </si>
  <si>
    <t>O</t>
  </si>
  <si>
    <t>Enter dollar amounts</t>
  </si>
  <si>
    <t>P</t>
  </si>
  <si>
    <t>Q</t>
  </si>
  <si>
    <t>R</t>
  </si>
  <si>
    <t>Includes income related only to transmission facilities, such as pole attachments, rentals and special use.</t>
  </si>
  <si>
    <t>S</t>
  </si>
  <si>
    <t>T</t>
  </si>
  <si>
    <t>U</t>
  </si>
  <si>
    <t>V</t>
  </si>
  <si>
    <t>W</t>
  </si>
  <si>
    <t>Removes dollar amount of transmission expenses included in the OATT ancillary services rates, including Account Nos. 561.1 - 561.3, and 561.BA.</t>
  </si>
  <si>
    <t>205.46.g</t>
  </si>
  <si>
    <t>207.75.g</t>
  </si>
  <si>
    <t>321.112.b</t>
  </si>
  <si>
    <t>321.96.b</t>
  </si>
  <si>
    <t>354.20.b</t>
  </si>
  <si>
    <t>354.21.b</t>
  </si>
  <si>
    <t>354.23.b</t>
  </si>
  <si>
    <t>354.24,25,26.b</t>
  </si>
  <si>
    <t>227.8.c &amp; .16.c</t>
  </si>
  <si>
    <t>X</t>
  </si>
  <si>
    <t>Y</t>
  </si>
  <si>
    <t>page 3 of 5</t>
  </si>
  <si>
    <t>page 4 of 5</t>
  </si>
  <si>
    <t xml:space="preserve">  [Rate Base (page 2, line 30) * Rate of Return (page 4, line 30)]</t>
  </si>
  <si>
    <t>Account Nos. 561.4, 561.8, and 575.7 consist of RTO expenses billed to load-serving entities and are not included in Transmission Owner revenue requirements.</t>
  </si>
  <si>
    <t>(Note E)</t>
  </si>
  <si>
    <t>(Note K)</t>
  </si>
  <si>
    <t>References to data from FERC Form 1 are indicated as:   #.y.x  (page, line, column)</t>
  </si>
  <si>
    <t>(line 1- line 7)</t>
  </si>
  <si>
    <t>(line 2- line 8)</t>
  </si>
  <si>
    <t>(line 3 - line 9)</t>
  </si>
  <si>
    <t>(line 4 - line 10)</t>
  </si>
  <si>
    <t>(line 5 - line 11)</t>
  </si>
  <si>
    <t>ADJUSTMENTS TO RATE BASE  (Note F)</t>
  </si>
  <si>
    <t>WORKING CAPITAL  (Note H)</t>
  </si>
  <si>
    <t xml:space="preserve">  Materials &amp; Supplies  (Note G)</t>
  </si>
  <si>
    <t>TOTAL DEPRECIATION  (sum lines 9 - 11)</t>
  </si>
  <si>
    <t>TAXES OTHER THAN INCOME TAXES  (Note J)</t>
  </si>
  <si>
    <t>COMMON PLANT ALLOCATOR  (CE)  (Note O)</t>
  </si>
  <si>
    <t>Included transmission expenses  (line 6 less line 7)</t>
  </si>
  <si>
    <t>Percentage of transmission expenses after adjustment  (line 8 divided by line 6)</t>
  </si>
  <si>
    <t>Percentage of transmission plant included in ISO Rates  (line 5)</t>
  </si>
  <si>
    <t>Percentage of transmission expenses included in ISO Rates  (line 9 times line 10)</t>
  </si>
  <si>
    <t>Total transmission plant  (page 2, line 2, column 3)</t>
  </si>
  <si>
    <t>Total transmission expenses  (page 3, line 1, column 3)</t>
  </si>
  <si>
    <t>TOTAL ACCUM. DEPRECIATION  (sum lines 7-11)</t>
  </si>
  <si>
    <t>= WS</t>
  </si>
  <si>
    <t>Percentage of transmission plant included in ISO Rates  (line 4 divided by line 1)</t>
  </si>
  <si>
    <t>Preferred Dividends  (118.29c) (positive number)</t>
  </si>
  <si>
    <t xml:space="preserve">Less Preferred Stock  (line 28) </t>
  </si>
  <si>
    <t>111.57.c</t>
  </si>
  <si>
    <t>Inputs Required:</t>
  </si>
  <si>
    <t>Line 33 must equal zero since all short-term power sales must be unbundled and the transmission component reflected in Account No. 456.1 and all other uses are to be included in the divisor.</t>
  </si>
  <si>
    <t>Removes transmission plant determined by Commission order to be state-jurisdictional according to the seven-factor test (until Form 1 balances are adjusted to reflect application of seven-factor test).</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</si>
  <si>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(page 3, line 26).</t>
  </si>
  <si>
    <t>Includes only FICA, unemployment, highway, property, gross receipts, and other assessments charged in the current year.  Taxes related to income are excluded.  Gross receipts taxes are not included in transmission revenue requirement in the Rate Formula Template, since they are recovered elsewhere.</t>
  </si>
  <si>
    <t xml:space="preserve">Line 5 - EPRI Annual Membership Dues listed in Form 1 at 353.f, all Regulatory Commission Expenses itemized at 351.h, and non-safety related advertising included in Account 930.1.  Line 5a - Regulatory Commission Expenses directly related to transmission service, ISO filings, or transmission siting itemized at 351.h. </t>
  </si>
  <si>
    <t>GROSS REV. REQUIREMENT</t>
  </si>
  <si>
    <t>5b</t>
  </si>
  <si>
    <t>5d</t>
  </si>
  <si>
    <t xml:space="preserve">  (sum lines 8, 12, 20, 27, 28 )</t>
  </si>
  <si>
    <t>GROSS REVENUE REQUIREMENT  (page 3, line 29, col 5)</t>
  </si>
  <si>
    <t>American Transmission Systems, Inc.</t>
  </si>
  <si>
    <t>4a</t>
  </si>
  <si>
    <t>4b</t>
  </si>
  <si>
    <t>Reserved</t>
  </si>
  <si>
    <t>Z</t>
  </si>
  <si>
    <t>5c</t>
  </si>
  <si>
    <t>Revenue Credits for Sched 1A  - Note A</t>
  </si>
  <si>
    <t>Net Schedule 1A Expenses (Line 1 - Line 2)</t>
  </si>
  <si>
    <t>Annual MWh in ATSI Zone - Note B</t>
  </si>
  <si>
    <t>Note:</t>
  </si>
  <si>
    <t>Gross Transmission Plant - Total</t>
  </si>
  <si>
    <t>Net Transmission Plant - Total</t>
  </si>
  <si>
    <t>O&amp;M EXPENSE</t>
  </si>
  <si>
    <t>Total O&amp;M Allocated to Transmission</t>
  </si>
  <si>
    <t>Annual Allocation Factor for O&amp;M</t>
  </si>
  <si>
    <t>TAXES OTHER THAN INCOME TAXES</t>
  </si>
  <si>
    <t>5</t>
  </si>
  <si>
    <t>Total Other Taxes</t>
  </si>
  <si>
    <t>6</t>
  </si>
  <si>
    <t>Annual Allocation Factor for Other Taxes</t>
  </si>
  <si>
    <t>7</t>
  </si>
  <si>
    <t>Annual Allocation Factor for Expense</t>
  </si>
  <si>
    <t>Sum of line 4 and 6</t>
  </si>
  <si>
    <t>INCOME TAXES</t>
  </si>
  <si>
    <t>8</t>
  </si>
  <si>
    <t>9</t>
  </si>
  <si>
    <t>Annual Allocation Factor for Income Taxes</t>
  </si>
  <si>
    <t>10</t>
  </si>
  <si>
    <t>Return on Rate Base</t>
  </si>
  <si>
    <t>11</t>
  </si>
  <si>
    <t>Annual Allocation Factor for Return on Rate Base</t>
  </si>
  <si>
    <t>12</t>
  </si>
  <si>
    <t>Annual Allocation Factor for Return</t>
  </si>
  <si>
    <t>Sum of line 9 and 11</t>
  </si>
  <si>
    <t>Line No.</t>
  </si>
  <si>
    <t>Project Name</t>
  </si>
  <si>
    <t>MTEP Project Number</t>
  </si>
  <si>
    <t xml:space="preserve">Project Gross Plant </t>
  </si>
  <si>
    <t>Annual Expense Charge</t>
  </si>
  <si>
    <t xml:space="preserve">Project Net Plant </t>
  </si>
  <si>
    <t>Annual Return Charge</t>
  </si>
  <si>
    <t>Project Depreciation Expense</t>
  </si>
  <si>
    <t>ATSI Zone Share</t>
  </si>
  <si>
    <t>(Col. 3 * Col. 4)</t>
  </si>
  <si>
    <t>(Col. 6 * Col. 7)</t>
  </si>
  <si>
    <t>(Note F)</t>
  </si>
  <si>
    <t>1b</t>
  </si>
  <si>
    <t>1c</t>
  </si>
  <si>
    <t>2</t>
  </si>
  <si>
    <t>Annual Totals</t>
  </si>
  <si>
    <t>Project Net Plant is the Project Gross Plant Identified in Column 3 less the associated Accumulated Depreciation.</t>
  </si>
  <si>
    <t xml:space="preserve">ATSI Zone allocation from the Midwest ISO MTEP report when the project was approved. </t>
  </si>
  <si>
    <t>(page 4, line 35)</t>
  </si>
  <si>
    <t xml:space="preserve"> Reserved</t>
  </si>
  <si>
    <t>page 1 of 1</t>
  </si>
  <si>
    <t>Schedule 1A Rate Calculation</t>
  </si>
  <si>
    <t>Reference</t>
  </si>
  <si>
    <t>page 1 of 2</t>
  </si>
  <si>
    <t>(line 3 divided by line 1, col. 3)</t>
  </si>
  <si>
    <t>(line 5 divided by line 1, col. 3)</t>
  </si>
  <si>
    <t>(line 8 divided by line 2, col. 3)</t>
  </si>
  <si>
    <t>(line 10 divided by line 2, col. 3)</t>
  </si>
  <si>
    <t>page 2 of 2</t>
  </si>
  <si>
    <t>MISO Share</t>
  </si>
  <si>
    <t xml:space="preserve">  Legacy MTEP Credit Calculation</t>
  </si>
  <si>
    <t>(Page 1, line 7)</t>
  </si>
  <si>
    <t>(Page 1, line 12)</t>
  </si>
  <si>
    <t>Point-To-Point Rate ($/MW/Week)</t>
  </si>
  <si>
    <t>Point-To-Point Rate ($/MW/Day)</t>
  </si>
  <si>
    <t>Annual Network Rate ($/MW/Yr)</t>
  </si>
  <si>
    <t>Point-To-Point Rate ($/MW/Year)</t>
  </si>
  <si>
    <t>(line 7 / line 8)</t>
  </si>
  <si>
    <t>(line 7 / line 9)</t>
  </si>
  <si>
    <t>1 Coincident Peak (CP) (MW)</t>
  </si>
  <si>
    <t>Average 12 CPs (MW)</t>
  </si>
  <si>
    <t>Transmission Enhancement Credit</t>
  </si>
  <si>
    <t>RTEP Project Number</t>
  </si>
  <si>
    <t>Notes</t>
  </si>
  <si>
    <t xml:space="preserve">  Account No. 456</t>
  </si>
  <si>
    <t>Load expressed in MWh consistent with load used for billing under Schedule 1A for the ATSI zone.  Data from RTO settlement systems for the calendar year prior to the rate year.</t>
  </si>
  <si>
    <t>Schedule 1A rate $/MWh (Line 3/ Line 4)</t>
  </si>
  <si>
    <t>Project Gross Plant is the total capital investment for the project calculated in the same method as the gross plant value in line 1 above.  This value includes subsequent capital investments required to maintain the project in-service.</t>
  </si>
  <si>
    <t>Project Gross Plant is the total capital investment for the project calculated in the same method as the gross plant value in line 1 above and includes CWIP in rate base if applicable.  This value includes subsequent capital investments required to maintain the project in-service.</t>
  </si>
  <si>
    <t>Point-To-Point Rate ($/MW/Month)</t>
  </si>
  <si>
    <t>(line 19/5; line 19/7)</t>
  </si>
  <si>
    <t>Attachment  H-21A</t>
  </si>
  <si>
    <t>Attachment  H-21A, Appendix A</t>
  </si>
  <si>
    <t>Attachment  H-21A, Appendix C</t>
  </si>
  <si>
    <t>Attachment  H-21A, Appendix D</t>
  </si>
  <si>
    <t>Attachment  H-21A, Appendix E</t>
  </si>
  <si>
    <t>Attachment  H-21A, Appendix F</t>
  </si>
  <si>
    <t>Attachment H-21A, Appendix G</t>
  </si>
  <si>
    <t>Attachment H-21A, Page 4, Line 7</t>
  </si>
  <si>
    <t>To be completed in conjunction with Attachment H-21A</t>
  </si>
  <si>
    <t>Attach. H-21A, p. 3, line 20, col. 5</t>
  </si>
  <si>
    <t>Attach. H-21A, p. 2, line 2, col. 5 (Note A)</t>
  </si>
  <si>
    <t>Attach. H-21A, p. 2, line 14, col. 5 (Note B)</t>
  </si>
  <si>
    <t>Attach. H-21A, p. 3, line 8, col. 5</t>
  </si>
  <si>
    <t>Attach. H-21A, p. 3, line 27, col. 5</t>
  </si>
  <si>
    <t>Attach. H-21A, p. 3, line 28, col. 5</t>
  </si>
  <si>
    <t>Transmission Enhancement Credit for Attachment H-21A Page 1, Line 5d</t>
  </si>
  <si>
    <t xml:space="preserve">Gross Transmission Plant is that identified on page 2 line 2 of Attachment H-21A. </t>
  </si>
  <si>
    <t>Net Transmission Plant is that identified on page 2 line 14 of Attachment H-21A.</t>
  </si>
  <si>
    <t>Project Depreciation Expense is the actual value booked for the project and included in the Depreciation Expense in Attachment H-21A page 3 line 12.</t>
  </si>
  <si>
    <t>Legacy MTEP Credit for Attachment H-21A Page 1, Line 5a</t>
  </si>
  <si>
    <t>Gross Transmission Plant is that identified on page 2 line 2 of Attachment H-21A and includes any sub lines 2a or 2b etc. and is inclusive of any CWIP included in rate base when authorized by FERC order.</t>
  </si>
  <si>
    <t>Net Transmission Plant is that identified on page 2 line 14 of Attachment H-21A and includes any sub lines 14a or 14b etc. and is inclusive of any CWIP included in rate base when authorized by FERC order.</t>
  </si>
  <si>
    <t>MISO Share is the value to be included as a credit in Attachment H-21A page 1, line 5a.  The Midwest ISO will recover this amount in MTEP-related charges applicable to Midwest ISO zones.</t>
  </si>
  <si>
    <t>On Line 35, enter revenues from RTO settlements that are associated with NITS and firm Point-to-Point Service for which the load is not included in the divisor to derive ATSI's zonal rates.  Exclude non-firm Point-to-Point revenues, and revenues related to MTEP and RTEP projects.  Include revenues and revenue adjustments associated with Docket EL02-111, and revenue credit adjustments related to ATSI's PJM integration as supported by Appendix G.</t>
  </si>
  <si>
    <t>Cash Working Capital assigned to transmission is one-eighth of O&amp;M allocated to transmission at page 3, line 8, column 5.  Prepayments are the electric related prepayments booked to Account No. 165 and reported on Page 111, line 57 in the Form 1.</t>
  </si>
  <si>
    <t>Revenues received pursuant to PJM Schedule 1A revenue allocation procedures for transmission service outside of ATSI's zone during the year used to calculate rates under Attachment H-21A.</t>
  </si>
  <si>
    <t>2a</t>
  </si>
  <si>
    <t xml:space="preserve">     Less Deferred Internal Integration Costs</t>
  </si>
  <si>
    <t xml:space="preserve">DEPRECIATION AND AMORTIZATION EXPENSE </t>
  </si>
  <si>
    <t>6b</t>
  </si>
  <si>
    <t>December</t>
  </si>
  <si>
    <t>January</t>
  </si>
  <si>
    <t>February</t>
  </si>
  <si>
    <t>March</t>
  </si>
  <si>
    <t>April</t>
  </si>
  <si>
    <t>May</t>
  </si>
  <si>
    <t>July</t>
  </si>
  <si>
    <t>August</t>
  </si>
  <si>
    <t>September</t>
  </si>
  <si>
    <t>November</t>
  </si>
  <si>
    <t>October</t>
  </si>
  <si>
    <t>Prepayments</t>
  </si>
  <si>
    <t>3</t>
  </si>
  <si>
    <t>4</t>
  </si>
  <si>
    <t>13</t>
  </si>
  <si>
    <t>14</t>
  </si>
  <si>
    <t>15</t>
  </si>
  <si>
    <t>16</t>
  </si>
  <si>
    <t>17</t>
  </si>
  <si>
    <t>2b</t>
  </si>
  <si>
    <t>2c</t>
  </si>
  <si>
    <t>June</t>
  </si>
  <si>
    <t>Production</t>
  </si>
  <si>
    <t>Distribution</t>
  </si>
  <si>
    <t>General</t>
  </si>
  <si>
    <t>Intangible</t>
  </si>
  <si>
    <t>Common</t>
  </si>
  <si>
    <t>207.58.g</t>
  </si>
  <si>
    <t>205.5.g</t>
  </si>
  <si>
    <t>207.99.g</t>
  </si>
  <si>
    <t>13-month Average</t>
  </si>
  <si>
    <t>[A]</t>
  </si>
  <si>
    <t>Notes:</t>
  </si>
  <si>
    <t>Reference for December balances as would be reported in FERC Form 1.</t>
  </si>
  <si>
    <t>219.25.c</t>
  </si>
  <si>
    <t>200.21.c</t>
  </si>
  <si>
    <t>219.28.c</t>
  </si>
  <si>
    <t>Acct. No. 281</t>
  </si>
  <si>
    <t>Acct. No. 282</t>
  </si>
  <si>
    <t>Acct. No. 283</t>
  </si>
  <si>
    <t>Acct. No. 190</t>
  </si>
  <si>
    <t>Acct. No. 255</t>
  </si>
  <si>
    <t>Begin/End Average</t>
  </si>
  <si>
    <t>December 31</t>
  </si>
  <si>
    <t>(enter negative)</t>
  </si>
  <si>
    <t>[B]</t>
  </si>
  <si>
    <t>Based on prior elections and IRS rulings, the 3% Investment Tax Credit ("ITC") and the 4% ITC may be used to reduce rate base as well as utilizing amortization of the tax credits against taxable income.
As a result, only the 3% and 4% values in FERC Form 1 column (h) on page 267 should be reported under Acct. No. 255.</t>
  </si>
  <si>
    <t>Land Held for</t>
  </si>
  <si>
    <t>Future Use</t>
  </si>
  <si>
    <t>Materials &amp;</t>
  </si>
  <si>
    <t>Supplies</t>
  </si>
  <si>
    <t>(Account 165)</t>
  </si>
  <si>
    <t>214.x.d</t>
  </si>
  <si>
    <t>FICA</t>
  </si>
  <si>
    <t>Federal Unemployment Tax</t>
  </si>
  <si>
    <t>Ohio Unemployment Tax</t>
  </si>
  <si>
    <t>Property Taxes</t>
  </si>
  <si>
    <t>Gross Receipts Tax</t>
  </si>
  <si>
    <t>Highway and Vehicle Taxes</t>
  </si>
  <si>
    <t>Payroll Taxes</t>
  </si>
  <si>
    <t>Other Taxes</t>
  </si>
  <si>
    <t>Sales &amp; Use Tax</t>
  </si>
  <si>
    <t>Ohio CAT Tax</t>
  </si>
  <si>
    <t>Payroll Taxes Total</t>
  </si>
  <si>
    <t>Payments in lieu of taxes</t>
  </si>
  <si>
    <t>Proprietary</t>
  </si>
  <si>
    <t>Capital</t>
  </si>
  <si>
    <t>Preferred Stock</t>
  </si>
  <si>
    <t>Account 216.1</t>
  </si>
  <si>
    <t>Long Term Debt</t>
  </si>
  <si>
    <t>112.16.c</t>
  </si>
  <si>
    <t>112.3.d</t>
  </si>
  <si>
    <t>112.12.c</t>
  </si>
  <si>
    <t>112.18-21</t>
  </si>
  <si>
    <t>207.57.g</t>
  </si>
  <si>
    <t>Company Records</t>
  </si>
  <si>
    <t>Reserve for Depreciation of Asset Retirement Costs</t>
  </si>
  <si>
    <t>True-up Adjustment</t>
  </si>
  <si>
    <t>Attachment  H-21A, Appendix D True-up</t>
  </si>
  <si>
    <t>Projected Annual Revenue Requirement</t>
  </si>
  <si>
    <t>Actual Appendix D Revenues Allocated to Projects</t>
  </si>
  <si>
    <t>Actual Annual Revenue Requirement</t>
  </si>
  <si>
    <t>True-up Adjustment Principal
Under/(Over)</t>
  </si>
  <si>
    <t>Applicable Interest Rate on 
Under/(Over)</t>
  </si>
  <si>
    <t>True-up Adjustment Interest
Under/(Over)</t>
  </si>
  <si>
    <t>To be completed after Appendix D for the True-up Year is updated using actual data</t>
  </si>
  <si>
    <t>Transmission Enhancement Credit - True-up</t>
  </si>
  <si>
    <t>Actual PJM TEC Revenues for True-up Year</t>
  </si>
  <si>
    <t>Amount included in revenues reported on page 330, column k of FERC Form 1.</t>
  </si>
  <si>
    <t>Actual Appendix D Revenues</t>
  </si>
  <si>
    <t>Subtotal</t>
  </si>
  <si>
    <t>(a)</t>
  </si>
  <si>
    <t>(b)</t>
  </si>
  <si>
    <t xml:space="preserve">(c) </t>
  </si>
  <si>
    <t>(d)</t>
  </si>
  <si>
    <t>(e)</t>
  </si>
  <si>
    <t>(f)</t>
  </si>
  <si>
    <t>(g)</t>
  </si>
  <si>
    <t>(h)</t>
  </si>
  <si>
    <t>(i)</t>
  </si>
  <si>
    <t>[Col. c, line 1 *
(Col. d, line 2x /
Col. d, line 3)]</t>
  </si>
  <si>
    <t>Col. f - Col. e</t>
  </si>
  <si>
    <t xml:space="preserve">True-up Year    </t>
  </si>
  <si>
    <t>NOTE</t>
  </si>
  <si>
    <t>To be completed after Appendix E for the True-up Year is updated using actual data</t>
  </si>
  <si>
    <t>Actual Appendix E Revenues</t>
  </si>
  <si>
    <t>Actual Appendix E Revenues Allocated to Projects</t>
  </si>
  <si>
    <t>Actual MTEP Credit Revenues for True-up Year</t>
  </si>
  <si>
    <t>Legacy MTEP Credit Calculation - True-up</t>
  </si>
  <si>
    <t>(13)</t>
  </si>
  <si>
    <t>(line 17/12)</t>
  </si>
  <si>
    <t>(line 17/52)</t>
  </si>
  <si>
    <t>(line 17/4,160; line 17/8,760)</t>
  </si>
  <si>
    <t>Form No. 1</t>
  </si>
  <si>
    <t>Page, Line, Col.</t>
  </si>
  <si>
    <t xml:space="preserve">     Less LSE Expenses Included in Transmission O&amp;M Accounts  (Note W)</t>
  </si>
  <si>
    <t xml:space="preserve">     Less EPRI &amp; Reg. Comm. Exp. &amp; Non-safety  Ad.  (Note I)</t>
  </si>
  <si>
    <t xml:space="preserve">     Plus Transmission Related Reg. Comm.  Exp.  (Note I)</t>
  </si>
  <si>
    <t>Amortized Investment Tax Credit (266.8.f) (enter negative)</t>
  </si>
  <si>
    <t>Less transmission plant excluded from ISO rates  (Note M)</t>
  </si>
  <si>
    <t>Less transmission plant included in OATT Ancillary Services  (Note N )</t>
  </si>
  <si>
    <t>Less transmission expenses included in OATT Ancillary Services  (Note L)</t>
  </si>
  <si>
    <t xml:space="preserve">  a. Bundled Non-RQ Sales for Resale (311.x.h)</t>
  </si>
  <si>
    <t xml:space="preserve">  b. Bundled Sales for Resale included in Divisor on page 1</t>
  </si>
  <si>
    <t>ACCOUNT 454 (RENT FROM ELECTRIC PROPERTY)  (Note R)</t>
  </si>
  <si>
    <t>ACCOUNT 456 (OTHER ELECTRIC REVENUES)  (Note V)</t>
  </si>
  <si>
    <t>(State Income Tax Rate or Composite SIT)</t>
  </si>
  <si>
    <t>(percent of federal income tax deductible for state purposes)</t>
  </si>
  <si>
    <t>As provided by PJM and in effect at the time of the annual rate calculations pursuant to Section 34.1 of the PJM OATT.</t>
  </si>
  <si>
    <t>Peak as would be reported on page 401, column d of Form 1 at the time of the zonal peak for the twelve month period ending October 31 of the calendar year used to calculate rates.</t>
  </si>
  <si>
    <t>Attachment  H-21A, Appendix B</t>
  </si>
  <si>
    <t>Calculate using a 13 month average balance.</t>
  </si>
  <si>
    <t>Calculate using average of beginning and end of year balance.</t>
  </si>
  <si>
    <t>Attachment H-21A, Appendix H</t>
  </si>
  <si>
    <t>Attachment  H-21A, Appendix E True-up</t>
  </si>
  <si>
    <t>True-up Adjustment - Over (Under) Recovery</t>
  </si>
  <si>
    <t>Over (Under) Recovery Plus Interest</t>
  </si>
  <si>
    <t>Average Monthly Interest Rate</t>
  </si>
  <si>
    <t>Months</t>
  </si>
  <si>
    <t>Calculated Interest</t>
  </si>
  <si>
    <t>Amortization</t>
  </si>
  <si>
    <t>Surcharge (Refund) Owed</t>
  </si>
  <si>
    <t>Calculation of Interest</t>
  </si>
  <si>
    <t>Monthly</t>
  </si>
  <si>
    <t>Annual</t>
  </si>
  <si>
    <t>January  through December</t>
  </si>
  <si>
    <t>Over (Under) Recovery Plus Interest Amortized and Recovered Over 12 Months</t>
  </si>
  <si>
    <t>Less Over (Under) Recovery</t>
  </si>
  <si>
    <t>Total Interest</t>
  </si>
  <si>
    <t>TRUE-UP ADJUSTMENT WITH INTEREST (Protocols)</t>
  </si>
  <si>
    <t>True-Up with Interest</t>
  </si>
  <si>
    <t>True-up with Interest</t>
  </si>
  <si>
    <t>Revenue Requirement True-up with Interest (Appendix H)</t>
  </si>
  <si>
    <t>Revenue Requirement True-up - Over/Under Recovery (Appendix H)</t>
  </si>
  <si>
    <t>Asset Retirement Cost for Transmission Plant</t>
  </si>
  <si>
    <t>Project Gross Plant</t>
  </si>
  <si>
    <t>(Sum Col. 5, 8, 9 &amp; 10)</t>
  </si>
  <si>
    <t>Col. 11*( 1-Col. 12)
(Note G)</t>
  </si>
  <si>
    <t>Legacy MTEP Credit (Appendix E, page 2, line 3, col. 13)</t>
  </si>
  <si>
    <t>Transmission Enhancement Credit (Appendix D, page 2, line 2, col. 11)</t>
  </si>
  <si>
    <t>6a</t>
  </si>
  <si>
    <t>(line 1 minus line 6a plus line 6b)</t>
  </si>
  <si>
    <t>205.46.g (Notes U &amp; X)</t>
  </si>
  <si>
    <t>207.58.g (Notes U &amp; X)</t>
  </si>
  <si>
    <t>207.75.g (Notes U &amp; X)</t>
  </si>
  <si>
    <t>205.5.g &amp; 207.99.g (Notes U &amp; X)</t>
  </si>
  <si>
    <t>356.1 (Notes U &amp; X)</t>
  </si>
  <si>
    <t>219.20-24.c (Notes U &amp; X)</t>
  </si>
  <si>
    <t>219.25.c (Notes U &amp; X)</t>
  </si>
  <si>
    <t>219.26.c (Notes U &amp; X)</t>
  </si>
  <si>
    <t>200.21.c &amp; 219.28.c (Notes U &amp; X)</t>
  </si>
  <si>
    <t>273.8.k (Note Y)</t>
  </si>
  <si>
    <t>275.2.k (Note Y)</t>
  </si>
  <si>
    <t>277.9.k (Note Y)</t>
  </si>
  <si>
    <t>234.8.c (Note Y)</t>
  </si>
  <si>
    <t>214.x.d (Notes G &amp; Y)</t>
  </si>
  <si>
    <t>227.8.c &amp; .16.c (Note Y)</t>
  </si>
  <si>
    <t>336.7.b (Note U)</t>
  </si>
  <si>
    <t>336.1.f &amp; 336.10.f (Note U)</t>
  </si>
  <si>
    <t>336.11.b (Note U)</t>
  </si>
  <si>
    <t>Proprietary Capital  (112.16c) (Note X)</t>
  </si>
  <si>
    <t>Less Account 216.1  (112.12c)  (enter negative) (Note X)</t>
  </si>
  <si>
    <t xml:space="preserve">  Long Term Debt  (112, sum of 18 through 21) (Note X)</t>
  </si>
  <si>
    <t xml:space="preserve">  Preferred Stock  (112.3d) (Note X)</t>
  </si>
  <si>
    <t>Removes dollar amount of transmission plant included in the development of OATT ancillary services rates and generation step-up facilities, which are deemed included in OATT ancillary services.  For these purposes, generation step-up facilities are those facilities at a generator substation on which there is no through-flow when the generator is shut down.</t>
  </si>
  <si>
    <t>Annual Revenue Requirement
with True-up</t>
  </si>
  <si>
    <t>Ohio Property Tax</t>
  </si>
  <si>
    <t>Pennsylvania Local Realty Tax</t>
  </si>
  <si>
    <t>[C]</t>
  </si>
  <si>
    <t>Formula Rate Protocols</t>
  </si>
  <si>
    <t>1. Rate of Return on Common Equity ("ROE")</t>
  </si>
  <si>
    <t>2. Postretirement Benefits Other Than Pension ("PBOP")</t>
  </si>
  <si>
    <t>*sometimes referred to as Other Post Employment Benefits, or "OPEB"</t>
  </si>
  <si>
    <t>3. Depreciation Rates</t>
  </si>
  <si>
    <t>FERC Account</t>
  </si>
  <si>
    <t>Depr %</t>
  </si>
  <si>
    <t>PBOP included in FERC Acct. No. 926, as reported in FERC Form 1 page 323.187.b, is included in the Administrative &amp; General Expenses input to Attachment H-21A, page 3 of 5, line 3.  The total PBOP amount in FERC Acct. No. 926 is $0, per company records.</t>
  </si>
  <si>
    <t>WP09</t>
  </si>
  <si>
    <t>Attachment H-21A, Appendix G - Worksheet</t>
  </si>
  <si>
    <t xml:space="preserve">  Account No. 451</t>
  </si>
  <si>
    <t>(page 4, line 34)</t>
  </si>
  <si>
    <t>(page 4, line 36)</t>
  </si>
  <si>
    <t>28a</t>
  </si>
  <si>
    <t>28b</t>
  </si>
  <si>
    <t>28c</t>
  </si>
  <si>
    <t>111.57.c (Notes Y &amp; CC)</t>
  </si>
  <si>
    <t xml:space="preserve">  Unfunded Reserve Plant-related (enter negative) (Acct Nos. 228.1-228.4, 242) (Notes Y &amp; Z)</t>
  </si>
  <si>
    <t>O&amp;M (Note DD)</t>
  </si>
  <si>
    <t>323.197.b (Note BB)</t>
  </si>
  <si>
    <t>Long Term Interest  (117, sum of 62c through 67c) (Note AA)</t>
  </si>
  <si>
    <t>ACCOUNT 451 (MISCELLANEOUS SERVICE REVENUE) (Note S)</t>
  </si>
  <si>
    <t>(300.17.b)</t>
  </si>
  <si>
    <t>(300.19.b)</t>
  </si>
  <si>
    <t>AA</t>
  </si>
  <si>
    <t>Short-term debt and related interest expense shall not be included in the formula rate calculation.</t>
  </si>
  <si>
    <t>BB</t>
  </si>
  <si>
    <t>CC</t>
  </si>
  <si>
    <t>Prepayments shall exclude prepayments of taxes attributable to time periods ending before the beginning of the time period for which the rate calculation is being made.</t>
  </si>
  <si>
    <t>DD</t>
  </si>
  <si>
    <t>Excludes revenues unrelated to transmission services.</t>
  </si>
  <si>
    <t>Only include from Account No. 242 amounts relating to Vacation Accruals and Employee Incentive Compensation.</t>
  </si>
  <si>
    <t>The revenues credited on page 1, lines 2a-4b shall include only the amounts received directly (in the case of grandfathered agreements) or from the ISO (for service under this tariff) reflecting the Transmission Owner's integrated transmission facilities.  They do not include revenues associated with FERC annual charges, gross receipts taxes, ancillary services, or facilities not included in this template (e.g., direct assignment facilities and GSUs) which are not recovered under this Rate Formula Template.  The revenues on lines 5a-5d are supported by separate references for each item.</t>
  </si>
  <si>
    <t>Charitable</t>
  </si>
  <si>
    <t>FAS 143 - ARO</t>
  </si>
  <si>
    <t>Contr. Limit</t>
  </si>
  <si>
    <t>Asset</t>
  </si>
  <si>
    <t>(Acct 190 Offset)</t>
  </si>
  <si>
    <t>Impairment</t>
  </si>
  <si>
    <t>FAS 106</t>
  </si>
  <si>
    <t>FAS 109</t>
  </si>
  <si>
    <t>FERC Account No. 283  is adjusted for the following items.</t>
  </si>
  <si>
    <t>[D]</t>
  </si>
  <si>
    <t>FERC Account No. 190 is adjusted for the following items:</t>
  </si>
  <si>
    <t>FAS 123R</t>
  </si>
  <si>
    <t>[E]</t>
  </si>
  <si>
    <t>FERC Account No. 282 is adjusted for the following items.</t>
  </si>
  <si>
    <t>Unfunded Reserve - Plant Related</t>
  </si>
  <si>
    <t>FERC Acct No.</t>
  </si>
  <si>
    <t>112.27.c</t>
  </si>
  <si>
    <t>112.28.c</t>
  </si>
  <si>
    <t>112.29.c</t>
  </si>
  <si>
    <t>112.30.c</t>
  </si>
  <si>
    <t>Unfunded Reserve - Labor Related</t>
  </si>
  <si>
    <t>Section VIII.A</t>
  </si>
  <si>
    <t>Per the Settlement Agreement approved by order dated July 20, 2015, in Docket No. ER15-303-000, ATSI's stated ROE is set to: (a) 12.38% through June 30, 2015; (b) 11.06% for the period July 1, 2015 through December 31, 2015; and (c) 10.38% for the period commencing January 1, 2016.</t>
  </si>
  <si>
    <t xml:space="preserve">  Unfunded Reserve Labor-related (enter negative) (Acct Nos. 228.1-228.4, 242) (Notes Y &amp; Z)</t>
  </si>
  <si>
    <t>ATSI will exclude (i) Extraordinary Property Losses; and (ii) any Asset Impairment amounts incurred on or after Janueary 1, 2015. For either (i) or (ii) above, ATSI is not precluded from requesting FERC approval through a section 205 filing for inclusion in the  rate calculation.</t>
  </si>
  <si>
    <t>TOTAL REVENUE CREDITS  (sum lines 2a-5d)</t>
  </si>
  <si>
    <t>267.8.h (Note Y)</t>
  </si>
  <si>
    <t>TOTAL WORKING CAPITAL  (sum lines 26 - 28c)</t>
  </si>
  <si>
    <t>TOTAL O&amp;M  (sum lines 1, 3, 5a, 6, 7 less 1a, 2, 2a, 4, 5)</t>
  </si>
  <si>
    <t xml:space="preserve">  Total of line 31 less line 32</t>
  </si>
  <si>
    <t>Amount shown in Exhibit No. FE-100, Page 29 of 33, for Deferred Internal Integration Costs.</t>
  </si>
  <si>
    <t>The balances in Accounts 190, 281, 282 and 283 should exclude all FASB 106 or 109 related amounts. For example, any and all amounts in contra accounts identified as regulatory assets or
liabilities related to FASB 106 or 109 should be excluded. The balance of Account 255 is reduced by prior flow throughs and excluded if the utility chose to utilize amortization of tax credits
against taxable income as discussed in Note K. Account 281 is not allocated. Account 190 excludes any amounts relating to Charitable Contribution Limitations, Asset Retirement Obligations,
and FAS 123 impacts related to Performance Shares and Restricted Stock Units. Accounts 282 and 283 exclude any amounts relating to AFUDC, offsets relating to Asset Retirement Obligations
in Account 190, and offsets relating to Charitable Contribution Limitations in Account 190. Account 282 also excludes (i) Extraordinary Property Losses; and (ii) any Asset Impairment amounts
incurred on or after January 1, 2015. For either (i) or (ii) above, ATSI is not precluded from requesting FERC approval through a section 205 filing for inclusion in the rate calculation.</t>
  </si>
  <si>
    <t>Debt cost rate = long-term interest (line 21) / long term debt (line 27). Preferred cost rate = preferred dividends (line 22) / preferred outstanding (line 28). No change in ROE may be made absent a filing with FERC under Section 205 or Section 206 of the Federal Power Act. Per the Settlement Agreement approved by order dated October 29, 2015, in Docket No. ER15-303-000, ATSI's stated ROE is set to: (a) 12.38% through June 30, 2015; (b) 11.06% for the period July 1, 2015 through December 31, 2015; and (c) 10.38% for the period commencing January 1, 2016.</t>
  </si>
  <si>
    <t>Plant in Service, Accumulated Depreciation, and Depreciation Expense amounts exclude Asset Retirement Obligation amounts unless authorized by FERC. Depreciation Rates:
FERC Account 352 Depr %: 2.24%; FERC Account 353 Depr %: 2.06%; FERC Account 354 Depr %: 2.24%; FERC Account 355 Depr %: 3.09%; FERC Account 356 Depr %: 2.69%; FERC
Account 357 Depr %: 2.00%; FERC Account 358 Depr %: 2.04%; FERC Account 359 Depr %: 1.33%. No change to these Depreciation Rates may be made absent a filing with FERC under
Section 205 or Section 206 of the Federal Power Act.</t>
  </si>
  <si>
    <t>A&amp;G excludes any credit facility fees charged to Account 930.2. PBOP included in FERC Acct. 926, as reported in FERC Form 1 page 323.187.b, is included in the Administrative
&amp; General Expenses input to Attachment H-21A, page 3 of 5, line 3. The total PBOP amount in FERC Acct. 926 is $0, per company records. No change to this PBOP amount may be made
absent a filing with FERC under Section 205 or Section 206 of the Federal Power Act.</t>
  </si>
  <si>
    <t>(Appendix E-
True-up
Col. i)</t>
  </si>
  <si>
    <t>Projected
Appendix D
p 2 of 2, col. 11</t>
  </si>
  <si>
    <t>Actual
Appendix D
p 2 of 2, col. 11</t>
  </si>
  <si>
    <t>Col. g *
[(line 4a / line 4b) - 1]</t>
  </si>
  <si>
    <t>Applicable Interest on 
Under/(Over)</t>
  </si>
  <si>
    <t>True-up Adjustment with Interest
Under/(Over)</t>
  </si>
  <si>
    <t>Col. g + Col. H</t>
  </si>
  <si>
    <t>Projected
Appendix E
p 2 of 2, col. 13</t>
  </si>
  <si>
    <t>Actual
Appendix E
p 2 of 2, col. 13</t>
  </si>
  <si>
    <t>Col. g *
[(line 4a / line
4b) - 1]</t>
  </si>
  <si>
    <t>Interest Rate on Amount of Refunds or Surcharges (Note 1)</t>
  </si>
  <si>
    <t>Note 1</t>
  </si>
  <si>
    <t>Interest Rate on Amount of Refunds or Surcharges is the monthly average interest rate calculated in accordance with paragraph VII.A(ii) of Attachment H-21B (the Formula Rate Protocols).</t>
  </si>
  <si>
    <t>Extraordinary</t>
  </si>
  <si>
    <t>Prop. Losses</t>
  </si>
  <si>
    <t>Amount shall be only such portion of the value shown on line 113.48.c of the FERC Form No. 1 that, based on an anlaysis of company books, is determined to be attributable to Vacation Accruals and Employee Incentive Compensation.</t>
  </si>
  <si>
    <t>(Appendix D-True-up
Col. i)</t>
  </si>
  <si>
    <t>Nominal Federal Income Tax Rate</t>
  </si>
  <si>
    <t>Combined State Income Tax Rate</t>
  </si>
  <si>
    <t>Nominal State Income Tax Rate</t>
  </si>
  <si>
    <t>Times Apportionment Percentage</t>
  </si>
  <si>
    <t>Federal Income Tax Rate</t>
  </si>
  <si>
    <t>(entered on Att H-21A,
page 5 of 5, Note K)</t>
  </si>
  <si>
    <t>State Income Tax Rate</t>
  </si>
  <si>
    <t>Ohio Municipality</t>
  </si>
  <si>
    <t>Pennsylvania</t>
  </si>
  <si>
    <t>West Virginia</t>
  </si>
  <si>
    <t>Combined Rate</t>
  </si>
  <si>
    <t>(1) - (2) - (3)</t>
  </si>
  <si>
    <t>275.2.k</t>
  </si>
  <si>
    <t>277.9.k</t>
  </si>
  <si>
    <t>234.8.c</t>
  </si>
  <si>
    <t>267.h</t>
  </si>
  <si>
    <t>Values from lines 1 and 2 adjusted per Notes.</t>
  </si>
  <si>
    <t>Adjusted values for input to Attachment H-21A, Page 2, Lines 19-23</t>
  </si>
  <si>
    <t>(include AFUDC-</t>
  </si>
  <si>
    <t>related)</t>
  </si>
  <si>
    <t>FAS123R</t>
  </si>
  <si>
    <t>Normalization</t>
  </si>
  <si>
    <t>New Mansfield 69kV Switching Station</t>
  </si>
  <si>
    <t>b1587</t>
  </si>
  <si>
    <t>Re-conductor Galion-GM Mansfield-Ontario-Cairns</t>
  </si>
  <si>
    <t>b1920</t>
  </si>
  <si>
    <t>New Toronto Substation looping in Sammis-Wylie Ridge</t>
  </si>
  <si>
    <t>b1977</t>
  </si>
  <si>
    <t>North Medina 345/138 kV Substation</t>
  </si>
  <si>
    <t>Capacitor Banks at Harding and Juniper 345 kV</t>
  </si>
  <si>
    <t>Year 2019</t>
  </si>
  <si>
    <t>Federal Heavy Vehicle Use</t>
  </si>
  <si>
    <t>WV Local Property Tax</t>
  </si>
  <si>
    <t>Franchise Tax and Foreign Tax</t>
  </si>
  <si>
    <t>An over or under collection will be recovered prorata over 2018, held for 2019 and returned prorata over 2020</t>
  </si>
  <si>
    <t>Year 2020</t>
  </si>
  <si>
    <t>West Fremont - Groton - Hayes 138 kV line</t>
  </si>
  <si>
    <t>1d</t>
  </si>
  <si>
    <t>b1959</t>
  </si>
  <si>
    <t>2d</t>
  </si>
  <si>
    <t>Year 2021</t>
  </si>
  <si>
    <t>Reconciliation Revenue Requirement For Year 2019 Available May 1, 2020</t>
  </si>
  <si>
    <t>2019 Revenue Requirement Collected by PJM Based on Forecast filed on Oct 15, 2018</t>
  </si>
  <si>
    <t>McDowell-Campbell - Construct approximately 5.5 miles of 138 kV line</t>
  </si>
  <si>
    <t>b2124.4</t>
  </si>
  <si>
    <t>McDowell Substation - Add a new 138 kV line exit</t>
  </si>
  <si>
    <t>b2124.1</t>
  </si>
  <si>
    <t>Campbell Substation - Construct a 138 kV ring bus and install a 138/69 kV autotransformer</t>
  </si>
  <si>
    <t>b2124.2</t>
  </si>
  <si>
    <t>Lallendorf-Monroe 345kV-Reconductor</t>
  </si>
  <si>
    <t>b2972</t>
  </si>
  <si>
    <t>1e</t>
  </si>
  <si>
    <t>1f</t>
  </si>
  <si>
    <t>1g</t>
  </si>
  <si>
    <t>1h</t>
  </si>
  <si>
    <t>2e</t>
  </si>
  <si>
    <t>2f</t>
  </si>
  <si>
    <t>2g</t>
  </si>
  <si>
    <t>2h</t>
  </si>
  <si>
    <t>For the 12 months ended 12/31/2019</t>
  </si>
  <si>
    <t>Contribution</t>
  </si>
  <si>
    <t>In Aid of</t>
  </si>
  <si>
    <t>Construction</t>
  </si>
  <si>
    <t>(To be implemented in the 2021 Projected Transmission Revenue Requirement)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</si>
</sst>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0.0%"/>
    <numFmt numFmtId="172" formatCode="#,##0.0"/>
    <numFmt numFmtId="173" formatCode="&quot;$&quot;#,##0.000"/>
    <numFmt numFmtId="174" formatCode="&quot;$&quot;#,##0.00"/>
    <numFmt numFmtId="175" formatCode="_(&quot;$&quot;* #,##0_);_(&quot;$&quot;* \(#,##0\);_(&quot;$&quot;* &quot;-&quot;??_);_(@_)"/>
    <numFmt numFmtId="176" formatCode="0_);\(0\)"/>
    <numFmt numFmtId="177" formatCode="_(&quot;$&quot;* #,##0_);_(&quot;$&quot;* \(#,##0\);_(&quot;$&quot;* &quot;-&quot;?????_);_(@_)"/>
    <numFmt numFmtId="178" formatCode="#,##0.0000000"/>
    <numFmt numFmtId="179" formatCode="_(* #,##0_);_(* \(#,##0\);_(* &quot;-&quot;??_);_(@_)"/>
    <numFmt numFmtId="180" formatCode="0.000000%"/>
    <numFmt numFmtId="181" formatCode="_(&quot;$&quot;* #,##0.0000_);_(&quot;$&quot;* \(#,##0.0000\);_(&quot;$&quot;* &quot;-&quot;??_);_(@_)"/>
    <numFmt numFmtId="182" formatCode="0.00000_);\(0.00000\)"/>
    <numFmt numFmtId="183" formatCode="0.0000%"/>
    <numFmt numFmtId="184" formatCode="_(* #,##0.0000_);_(* \(#,##0.0000\);_(* &quot;-&quot;??_);_(@_)"/>
    <numFmt numFmtId="185" formatCode="0.0"/>
    <numFmt numFmtId="186" formatCode="_(* #,##0.0_);_(* \(#,##0.0\);_(* &quot;-&quot;??_);_(@_)"/>
  </numFmts>
  <fonts count="86">
    <font>
      <sz val="12"/>
      <name val="Arial MT"/>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4"/>
      <name val="Arial"/>
      <family val="2"/>
    </font>
    <font>
      <sz val="10"/>
      <name val="Arial"/>
      <family val="2"/>
    </font>
    <font>
      <b/>
      <i/>
      <sz val="14"/>
      <name val="Arial"/>
      <family val="2"/>
    </font>
    <font>
      <b/>
      <sz val="12"/>
      <name val="Arial"/>
      <family val="2"/>
    </font>
    <font>
      <b/>
      <sz val="11"/>
      <name val="Arial"/>
      <family val="2"/>
    </font>
    <font>
      <b/>
      <sz val="24"/>
      <name val="Arial Narrow"/>
      <family val="2"/>
    </font>
    <font>
      <b/>
      <i/>
      <sz val="12"/>
      <name val="Arial"/>
      <family val="2"/>
    </font>
    <font>
      <i/>
      <sz val="12"/>
      <name val="Arial"/>
      <family val="2"/>
    </font>
    <font>
      <sz val="12"/>
      <name val="Arial"/>
      <family val="2"/>
    </font>
    <font>
      <sz val="9"/>
      <name val="Arial"/>
      <family val="2"/>
    </font>
    <font>
      <i/>
      <sz val="10"/>
      <name val="Arial"/>
      <family val="2"/>
    </font>
    <font>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8"/>
      <name val="Arial"/>
      <family val="2"/>
    </font>
    <font>
      <b/>
      <sz val="12"/>
      <name val="Arial"/>
      <family val="2"/>
    </font>
    <font>
      <b/>
      <sz val="14"/>
      <name val="Book Antiqua"/>
      <family val="1"/>
    </font>
    <font>
      <i/>
      <sz val="10"/>
      <name val="Book Antiqua"/>
      <family val="1"/>
    </font>
    <font>
      <sz val="10"/>
      <name val="MS Sans Serif"/>
    </font>
    <font>
      <b/>
      <sz val="10"/>
      <name val="MS Sans Serif"/>
    </font>
    <font>
      <sz val="8"/>
      <color indexed="38"/>
      <name val="Arial"/>
      <family val="2"/>
    </font>
    <font>
      <b/>
      <sz val="9"/>
      <name val="Arial"/>
      <family val="2"/>
    </font>
    <font>
      <b/>
      <sz val="10"/>
      <name val="Arial"/>
      <family val="2"/>
    </font>
    <font>
      <b/>
      <i/>
      <sz val="16"/>
      <name val="Arial"/>
      <family val="2"/>
    </font>
    <font>
      <b/>
      <sz val="12"/>
      <color indexed="32"/>
      <name val="Arial"/>
      <family val="2"/>
    </font>
    <font>
      <i/>
      <sz val="11"/>
      <name val="Arial"/>
      <family val="2"/>
    </font>
    <font>
      <sz val="11"/>
      <name val="Arial"/>
      <family val="2"/>
    </font>
    <font>
      <sz val="12"/>
      <name val="Times New Roman"/>
      <family val="1"/>
    </font>
    <font>
      <b/>
      <sz val="12"/>
      <name val="Times New Roman"/>
      <family val="1"/>
    </font>
    <font>
      <b/>
      <u/>
      <sz val="12"/>
      <name val="Times New Roman"/>
      <family val="1"/>
    </font>
    <font>
      <sz val="12"/>
      <color indexed="10"/>
      <name val="Times New Roman"/>
      <family val="1"/>
    </font>
    <font>
      <sz val="10"/>
      <name val="Times New Roman"/>
      <family val="1"/>
    </font>
    <font>
      <sz val="10"/>
      <name val="Arial MT"/>
    </font>
    <font>
      <strike/>
      <sz val="12"/>
      <name val="Times New Roman"/>
      <family val="1"/>
    </font>
    <font>
      <u/>
      <sz val="12"/>
      <name val="Times New Roman"/>
      <family val="1"/>
    </font>
    <font>
      <sz val="8"/>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sz val="12"/>
      <name val="Arial MT"/>
    </font>
    <font>
      <i/>
      <sz val="11"/>
      <color indexed="23"/>
      <name val="Calibri"/>
      <family val="2"/>
    </font>
    <font>
      <sz val="11"/>
      <color indexed="17"/>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sz val="10"/>
      <name val="MS Sans Serif"/>
      <family val="2"/>
    </font>
    <font>
      <b/>
      <sz val="18"/>
      <color indexed="62"/>
      <name val="Cambria"/>
      <family val="2"/>
    </font>
    <font>
      <sz val="8"/>
      <name val="Arial MT"/>
    </font>
    <font>
      <b/>
      <sz val="12"/>
      <name val="Arial MT"/>
    </font>
    <font>
      <u/>
      <sz val="12"/>
      <name val="Arial MT"/>
    </font>
    <font>
      <sz val="10"/>
      <name val="Arial Narrow"/>
      <family val="2"/>
    </font>
    <font>
      <b/>
      <sz val="10"/>
      <name val="Times New Roman"/>
      <family val="1"/>
    </font>
    <font>
      <sz val="12"/>
      <name val="Calibri"/>
      <family val="2"/>
      <scheme val="minor"/>
    </font>
    <font>
      <sz val="10"/>
      <name val="Calibri"/>
      <family val="2"/>
      <scheme val="minor"/>
    </font>
    <font>
      <b/>
      <sz val="12"/>
      <name val="Calibri"/>
      <family val="2"/>
      <scheme val="minor"/>
    </font>
    <font>
      <b/>
      <sz val="10"/>
      <name val="Calibri"/>
      <family val="2"/>
      <scheme val="minor"/>
    </font>
    <font>
      <b/>
      <sz val="12"/>
      <color rgb="FFFF0000"/>
      <name val="Calibri"/>
      <family val="2"/>
      <scheme val="minor"/>
    </font>
    <font>
      <b/>
      <sz val="12"/>
      <color rgb="FFFF0000"/>
      <name val="Times New Roman"/>
      <family val="1"/>
    </font>
    <font>
      <b/>
      <sz val="12"/>
      <color theme="0"/>
      <name val="Calibri"/>
      <family val="2"/>
      <scheme val="minor"/>
    </font>
    <font>
      <sz val="12"/>
      <color theme="0"/>
      <name val="Calibri"/>
      <family val="2"/>
      <scheme val="minor"/>
    </font>
    <font>
      <sz val="12"/>
      <name val="Arial Narrow"/>
      <family val="2"/>
    </font>
    <font>
      <b/>
      <sz val="12"/>
      <name val="Arial Narrow"/>
      <family val="2"/>
    </font>
    <font>
      <b/>
      <u/>
      <sz val="12"/>
      <name val="Arial Narrow"/>
      <family val="2"/>
    </font>
    <font>
      <strike/>
      <sz val="10"/>
      <name val="Arial MT"/>
    </font>
    <font>
      <u/>
      <sz val="10"/>
      <name val="Arial MT"/>
    </font>
    <font>
      <sz val="10"/>
      <color theme="1"/>
      <name val="Arial"/>
      <family val="2"/>
    </font>
    <font>
      <b/>
      <sz val="10"/>
      <color theme="1"/>
      <name val="Arial"/>
      <family val="2"/>
    </font>
    <font>
      <i/>
      <sz val="10"/>
      <color theme="1"/>
      <name val="Arial"/>
      <family val="2"/>
    </font>
    <font>
      <sz val="12"/>
      <color rgb="FFFF0000"/>
      <name val="Calibri"/>
      <family val="2"/>
      <scheme val="minor"/>
    </font>
    <font>
      <u/>
      <sz val="12"/>
      <name val="Calibri"/>
      <family val="2"/>
      <scheme val="minor"/>
    </font>
    <font>
      <u val="singleAccounting"/>
      <sz val="12"/>
      <name val="Calibri"/>
      <family val="2"/>
      <scheme val="minor"/>
    </font>
    <font>
      <strike/>
      <sz val="10"/>
      <name val="Arial"/>
      <family val="2"/>
    </font>
    <font>
      <sz val="12"/>
      <color theme="9" tint="-0.499984740745262"/>
      <name val="Calibri"/>
      <family val="2"/>
      <scheme val="minor"/>
    </font>
    <font>
      <sz val="9"/>
      <name val="Times New Roman"/>
      <family val="1"/>
    </font>
  </fonts>
  <fills count="24">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mediumGray">
        <fgColor indexed="22"/>
      </patternFill>
    </fill>
    <fill>
      <patternFill patternType="solid">
        <fgColor indexed="22"/>
        <bgColor indexed="64"/>
      </patternFill>
    </fill>
    <fill>
      <patternFill patternType="solid">
        <fgColor theme="5" tint="0.79998168889431442"/>
        <bgColor indexed="64"/>
      </patternFill>
    </fill>
    <fill>
      <patternFill patternType="solid">
        <fgColor theme="1"/>
        <bgColor indexed="64"/>
      </patternFill>
    </fill>
    <fill>
      <patternFill patternType="solid">
        <fgColor rgb="FFFFFF00"/>
        <bgColor indexed="64"/>
      </patternFill>
    </fill>
    <fill>
      <patternFill patternType="solid">
        <fgColor theme="2"/>
        <bgColor indexed="64"/>
      </patternFill>
    </fill>
  </fills>
  <borders count="35">
    <border>
      <left/>
      <right/>
      <top/>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27"/>
      </bottom>
      <diagonal/>
    </border>
    <border>
      <left/>
      <right/>
      <top/>
      <bottom style="medium">
        <color indexed="64"/>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s>
  <cellStyleXfs count="136">
    <xf numFmtId="174" fontId="0" fillId="0" borderId="0" applyProtection="0"/>
    <xf numFmtId="0" fontId="44" fillId="2" borderId="0" applyNumberFormat="0" applyBorder="0" applyAlignment="0" applyProtection="0"/>
    <xf numFmtId="0" fontId="44" fillId="3" borderId="0" applyNumberFormat="0" applyBorder="0" applyAlignment="0" applyProtection="0"/>
    <xf numFmtId="0" fontId="44" fillId="4" borderId="0" applyNumberFormat="0" applyBorder="0" applyAlignment="0" applyProtection="0"/>
    <xf numFmtId="0" fontId="44" fillId="5" borderId="0" applyNumberFormat="0" applyBorder="0" applyAlignment="0" applyProtection="0"/>
    <xf numFmtId="0" fontId="44" fillId="6" borderId="0" applyNumberFormat="0" applyBorder="0" applyAlignment="0" applyProtection="0"/>
    <xf numFmtId="0" fontId="44" fillId="4" borderId="0" applyNumberFormat="0" applyBorder="0" applyAlignment="0" applyProtection="0"/>
    <xf numFmtId="0" fontId="44" fillId="6" borderId="0" applyNumberFormat="0" applyBorder="0" applyAlignment="0" applyProtection="0"/>
    <xf numFmtId="0" fontId="44" fillId="3" borderId="0" applyNumberFormat="0" applyBorder="0" applyAlignment="0" applyProtection="0"/>
    <xf numFmtId="0" fontId="44" fillId="7" borderId="0" applyNumberFormat="0" applyBorder="0" applyAlignment="0" applyProtection="0"/>
    <xf numFmtId="0" fontId="44" fillId="8" borderId="0" applyNumberFormat="0" applyBorder="0" applyAlignment="0" applyProtection="0"/>
    <xf numFmtId="0" fontId="44" fillId="6" borderId="0" applyNumberFormat="0" applyBorder="0" applyAlignment="0" applyProtection="0"/>
    <xf numFmtId="0" fontId="44" fillId="4" borderId="0" applyNumberFormat="0" applyBorder="0" applyAlignment="0" applyProtection="0"/>
    <xf numFmtId="0" fontId="45" fillId="6" borderId="0" applyNumberFormat="0" applyBorder="0" applyAlignment="0" applyProtection="0"/>
    <xf numFmtId="0" fontId="45" fillId="9" borderId="0" applyNumberFormat="0" applyBorder="0" applyAlignment="0" applyProtection="0"/>
    <xf numFmtId="0" fontId="45" fillId="10" borderId="0" applyNumberFormat="0" applyBorder="0" applyAlignment="0" applyProtection="0"/>
    <xf numFmtId="0" fontId="45" fillId="8" borderId="0" applyNumberFormat="0" applyBorder="0" applyAlignment="0" applyProtection="0"/>
    <xf numFmtId="0" fontId="45" fillId="6" borderId="0" applyNumberFormat="0" applyBorder="0" applyAlignment="0" applyProtection="0"/>
    <xf numFmtId="0" fontId="45" fillId="3" borderId="0" applyNumberFormat="0" applyBorder="0" applyAlignment="0" applyProtection="0"/>
    <xf numFmtId="0" fontId="45" fillId="11" borderId="0" applyNumberFormat="0" applyBorder="0" applyAlignment="0" applyProtection="0"/>
    <xf numFmtId="0" fontId="45" fillId="9" borderId="0" applyNumberFormat="0" applyBorder="0" applyAlignment="0" applyProtection="0"/>
    <xf numFmtId="0" fontId="45" fillId="10" borderId="0" applyNumberFormat="0" applyBorder="0" applyAlignment="0" applyProtection="0"/>
    <xf numFmtId="0" fontId="45" fillId="12" borderId="0" applyNumberFormat="0" applyBorder="0" applyAlignment="0" applyProtection="0"/>
    <xf numFmtId="0" fontId="45" fillId="13" borderId="0" applyNumberFormat="0" applyBorder="0" applyAlignment="0" applyProtection="0"/>
    <xf numFmtId="0" fontId="45" fillId="14" borderId="0" applyNumberFormat="0" applyBorder="0" applyAlignment="0" applyProtection="0"/>
    <xf numFmtId="0" fontId="46" fillId="15" borderId="0" applyNumberFormat="0" applyBorder="0" applyAlignment="0" applyProtection="0"/>
    <xf numFmtId="174" fontId="4" fillId="0" borderId="0" applyFill="0"/>
    <xf numFmtId="174" fontId="4" fillId="0" borderId="0">
      <alignment horizontal="center"/>
    </xf>
    <xf numFmtId="0" fontId="4" fillId="0" borderId="0" applyFill="0">
      <alignment horizontal="center"/>
    </xf>
    <xf numFmtId="174" fontId="5" fillId="0" borderId="1" applyFill="0"/>
    <xf numFmtId="0" fontId="6" fillId="0" borderId="0" applyFont="0" applyAlignment="0"/>
    <xf numFmtId="0" fontId="7" fillId="0" borderId="0" applyFill="0">
      <alignment vertical="top"/>
    </xf>
    <xf numFmtId="0" fontId="5" fillId="0" borderId="0" applyFill="0">
      <alignment horizontal="left" vertical="top"/>
    </xf>
    <xf numFmtId="174" fontId="8" fillId="0" borderId="2" applyFill="0"/>
    <xf numFmtId="0" fontId="6" fillId="0" borderId="0" applyNumberFormat="0" applyFont="0" applyAlignment="0"/>
    <xf numFmtId="0" fontId="7" fillId="0" borderId="0" applyFill="0">
      <alignment wrapText="1"/>
    </xf>
    <xf numFmtId="0" fontId="5" fillId="0" borderId="0" applyFill="0">
      <alignment horizontal="left" vertical="top" wrapText="1"/>
    </xf>
    <xf numFmtId="174" fontId="9" fillId="0" borderId="0" applyFill="0"/>
    <xf numFmtId="0" fontId="10" fillId="0" borderId="0" applyNumberFormat="0" applyFont="0" applyAlignment="0">
      <alignment horizontal="center"/>
    </xf>
    <xf numFmtId="0" fontId="11" fillId="0" borderId="0" applyFill="0">
      <alignment vertical="top" wrapText="1"/>
    </xf>
    <xf numFmtId="0" fontId="8" fillId="0" borderId="0" applyFill="0">
      <alignment horizontal="left" vertical="top" wrapText="1"/>
    </xf>
    <xf numFmtId="174" fontId="6" fillId="0" borderId="0" applyFill="0"/>
    <xf numFmtId="0" fontId="10" fillId="0" borderId="0" applyNumberFormat="0" applyFont="0" applyAlignment="0">
      <alignment horizontal="center"/>
    </xf>
    <xf numFmtId="0" fontId="12" fillId="0" borderId="0" applyFill="0">
      <alignment vertical="center" wrapText="1"/>
    </xf>
    <xf numFmtId="0" fontId="13" fillId="0" borderId="0">
      <alignment horizontal="left" vertical="center" wrapText="1"/>
    </xf>
    <xf numFmtId="174" fontId="14" fillId="0" borderId="0" applyFill="0"/>
    <xf numFmtId="0" fontId="10" fillId="0" borderId="0" applyNumberFormat="0" applyFont="0" applyAlignment="0">
      <alignment horizontal="center"/>
    </xf>
    <xf numFmtId="0" fontId="15" fillId="0" borderId="0" applyFill="0">
      <alignment horizontal="center" vertical="center" wrapText="1"/>
    </xf>
    <xf numFmtId="0" fontId="16" fillId="0" borderId="0" applyFill="0">
      <alignment horizontal="center" vertical="center" wrapText="1"/>
    </xf>
    <xf numFmtId="174" fontId="17" fillId="0" borderId="0" applyFill="0"/>
    <xf numFmtId="0" fontId="10" fillId="0" borderId="0" applyNumberFormat="0" applyFont="0" applyAlignment="0">
      <alignment horizontal="center"/>
    </xf>
    <xf numFmtId="0" fontId="18" fillId="0" borderId="0" applyFill="0">
      <alignment horizontal="center" vertical="center" wrapText="1"/>
    </xf>
    <xf numFmtId="0" fontId="19" fillId="0" borderId="0" applyFill="0">
      <alignment horizontal="center" vertical="center" wrapText="1"/>
    </xf>
    <xf numFmtId="174" fontId="20" fillId="0" borderId="0" applyFill="0"/>
    <xf numFmtId="0" fontId="10" fillId="0" borderId="0" applyNumberFormat="0" applyFont="0" applyAlignment="0">
      <alignment horizontal="center"/>
    </xf>
    <xf numFmtId="0" fontId="21" fillId="0" borderId="0">
      <alignment horizontal="center" wrapText="1"/>
    </xf>
    <xf numFmtId="0" fontId="17" fillId="0" borderId="0" applyFill="0">
      <alignment horizontal="center" wrapText="1"/>
    </xf>
    <xf numFmtId="0" fontId="47" fillId="16" borderId="3" applyNumberFormat="0" applyAlignment="0" applyProtection="0"/>
    <xf numFmtId="0" fontId="48" fillId="17" borderId="4" applyNumberFormat="0" applyAlignment="0" applyProtection="0"/>
    <xf numFmtId="43" fontId="6" fillId="0" borderId="0" applyFont="0" applyFill="0" applyBorder="0" applyAlignment="0" applyProtection="0"/>
    <xf numFmtId="43" fontId="57" fillId="0" borderId="0" applyFont="0" applyFill="0" applyBorder="0" applyAlignment="0" applyProtection="0"/>
    <xf numFmtId="43" fontId="16" fillId="0" borderId="0" applyFont="0" applyFill="0" applyBorder="0" applyAlignment="0" applyProtection="0"/>
    <xf numFmtId="3" fontId="6" fillId="0" borderId="0" applyFont="0" applyFill="0" applyBorder="0" applyAlignment="0" applyProtection="0"/>
    <xf numFmtId="44" fontId="6" fillId="0" borderId="0" applyFont="0" applyFill="0" applyBorder="0" applyAlignment="0" applyProtection="0"/>
    <xf numFmtId="5" fontId="6" fillId="0" borderId="0" applyFont="0" applyFill="0" applyBorder="0" applyAlignment="0" applyProtection="0"/>
    <xf numFmtId="14" fontId="6" fillId="0" borderId="0" applyFont="0" applyFill="0" applyBorder="0" applyAlignment="0" applyProtection="0"/>
    <xf numFmtId="0" fontId="50" fillId="0" borderId="0" applyNumberFormat="0" applyFill="0" applyBorder="0" applyAlignment="0" applyProtection="0"/>
    <xf numFmtId="2" fontId="6" fillId="0" borderId="0" applyFont="0" applyFill="0" applyBorder="0" applyAlignment="0" applyProtection="0"/>
    <xf numFmtId="0" fontId="51" fillId="6" borderId="0" applyNumberFormat="0" applyBorder="0" applyAlignment="0" applyProtection="0"/>
    <xf numFmtId="0" fontId="22" fillId="0" borderId="0" applyFont="0" applyFill="0" applyBorder="0" applyAlignment="0" applyProtection="0"/>
    <xf numFmtId="0" fontId="23" fillId="0" borderId="0" applyFont="0" applyFill="0" applyBorder="0" applyAlignment="0" applyProtection="0"/>
    <xf numFmtId="0" fontId="52" fillId="0" borderId="5" applyNumberFormat="0" applyFill="0" applyAlignment="0" applyProtection="0"/>
    <xf numFmtId="0" fontId="52" fillId="0" borderId="0" applyNumberFormat="0" applyFill="0" applyBorder="0" applyAlignment="0" applyProtection="0"/>
    <xf numFmtId="0" fontId="24" fillId="0" borderId="6"/>
    <xf numFmtId="0" fontId="25" fillId="0" borderId="0"/>
    <xf numFmtId="0" fontId="53" fillId="7" borderId="3" applyNumberFormat="0" applyAlignment="0" applyProtection="0"/>
    <xf numFmtId="0" fontId="54" fillId="0" borderId="7" applyNumberFormat="0" applyFill="0" applyAlignment="0" applyProtection="0"/>
    <xf numFmtId="0" fontId="55" fillId="7" borderId="0" applyNumberFormat="0" applyBorder="0" applyAlignment="0" applyProtection="0"/>
    <xf numFmtId="0" fontId="62" fillId="0" borderId="0">
      <alignment vertical="top"/>
    </xf>
    <xf numFmtId="0" fontId="16" fillId="0" borderId="0"/>
    <xf numFmtId="0" fontId="16" fillId="0" borderId="0"/>
    <xf numFmtId="0" fontId="16" fillId="0" borderId="0"/>
    <xf numFmtId="0" fontId="6" fillId="0" borderId="0"/>
    <xf numFmtId="0" fontId="6" fillId="0" borderId="0"/>
    <xf numFmtId="0" fontId="49" fillId="4" borderId="8" applyNumberFormat="0" applyFont="0" applyAlignment="0" applyProtection="0"/>
    <xf numFmtId="0" fontId="56" fillId="16" borderId="9" applyNumberFormat="0" applyAlignment="0" applyProtection="0"/>
    <xf numFmtId="9" fontId="6" fillId="0" borderId="0" applyFont="0" applyFill="0" applyBorder="0" applyAlignment="0" applyProtection="0"/>
    <xf numFmtId="9" fontId="16" fillId="0" borderId="0" applyFont="0" applyFill="0" applyBorder="0" applyAlignment="0" applyProtection="0"/>
    <xf numFmtId="0" fontId="26" fillId="0" borderId="0" applyNumberFormat="0" applyFont="0" applyFill="0" applyBorder="0" applyAlignment="0" applyProtection="0">
      <alignment horizontal="left"/>
    </xf>
    <xf numFmtId="15" fontId="26" fillId="0" borderId="0" applyFont="0" applyFill="0" applyBorder="0" applyAlignment="0" applyProtection="0"/>
    <xf numFmtId="4" fontId="26" fillId="0" borderId="0" applyFont="0" applyFill="0" applyBorder="0" applyAlignment="0" applyProtection="0"/>
    <xf numFmtId="3" fontId="6" fillId="0" borderId="0">
      <alignment horizontal="left" vertical="top"/>
    </xf>
    <xf numFmtId="0" fontId="27" fillId="0" borderId="6">
      <alignment horizontal="center"/>
    </xf>
    <xf numFmtId="3" fontId="26" fillId="0" borderId="0" applyFont="0" applyFill="0" applyBorder="0" applyAlignment="0" applyProtection="0"/>
    <xf numFmtId="0" fontId="26" fillId="18" borderId="0" applyNumberFormat="0" applyFont="0" applyBorder="0" applyAlignment="0" applyProtection="0"/>
    <xf numFmtId="3" fontId="6" fillId="0" borderId="0">
      <alignment horizontal="right" vertical="top"/>
    </xf>
    <xf numFmtId="41" fontId="13" fillId="19" borderId="10" applyFill="0"/>
    <xf numFmtId="0" fontId="28" fillId="0" borderId="0">
      <alignment horizontal="left" indent="7"/>
    </xf>
    <xf numFmtId="41" fontId="13" fillId="0" borderId="10" applyFill="0">
      <alignment horizontal="left" indent="2"/>
    </xf>
    <xf numFmtId="174" fontId="29" fillId="0" borderId="11" applyFill="0">
      <alignment horizontal="right"/>
    </xf>
    <xf numFmtId="0" fontId="30" fillId="0" borderId="12" applyNumberFormat="0" applyFont="0" applyBorder="0">
      <alignment horizontal="right"/>
    </xf>
    <xf numFmtId="0" fontId="31" fillId="0" borderId="0" applyFill="0"/>
    <xf numFmtId="0" fontId="8" fillId="0" borderId="0" applyFill="0"/>
    <xf numFmtId="4" fontId="29" fillId="0" borderId="11" applyFill="0"/>
    <xf numFmtId="0" fontId="6" fillId="0" borderId="0" applyNumberFormat="0" applyFont="0" applyBorder="0" applyAlignment="0"/>
    <xf numFmtId="0" fontId="11" fillId="0" borderId="0" applyFill="0">
      <alignment horizontal="left" indent="1"/>
    </xf>
    <xf numFmtId="0" fontId="32" fillId="0" borderId="0" applyFill="0">
      <alignment horizontal="left" indent="1"/>
    </xf>
    <xf numFmtId="4" fontId="14" fillId="0" borderId="0" applyFill="0"/>
    <xf numFmtId="0" fontId="6" fillId="0" borderId="0" applyNumberFormat="0" applyFont="0" applyFill="0" applyBorder="0" applyAlignment="0"/>
    <xf numFmtId="0" fontId="11" fillId="0" borderId="0" applyFill="0">
      <alignment horizontal="left" indent="2"/>
    </xf>
    <xf numFmtId="0" fontId="8" fillId="0" borderId="0" applyFill="0">
      <alignment horizontal="left" indent="2"/>
    </xf>
    <xf numFmtId="4" fontId="14" fillId="0" borderId="0" applyFill="0"/>
    <xf numFmtId="0" fontId="6" fillId="0" borderId="0" applyNumberFormat="0" applyFont="0" applyBorder="0" applyAlignment="0"/>
    <xf numFmtId="0" fontId="33" fillId="0" borderId="0">
      <alignment horizontal="left" indent="3"/>
    </xf>
    <xf numFmtId="0" fontId="34" fillId="0" borderId="0" applyFill="0">
      <alignment horizontal="left" indent="3"/>
    </xf>
    <xf numFmtId="4" fontId="14" fillId="0" borderId="0" applyFill="0"/>
    <xf numFmtId="0" fontId="6" fillId="0" borderId="0" applyNumberFormat="0" applyFont="0" applyBorder="0" applyAlignment="0"/>
    <xf numFmtId="0" fontId="15" fillId="0" borderId="0">
      <alignment horizontal="left" indent="4"/>
    </xf>
    <xf numFmtId="0" fontId="16" fillId="0" borderId="0" applyFill="0">
      <alignment horizontal="left" indent="4"/>
    </xf>
    <xf numFmtId="4" fontId="17" fillId="0" borderId="0" applyFill="0"/>
    <xf numFmtId="0" fontId="6" fillId="0" borderId="0" applyNumberFormat="0" applyFont="0" applyBorder="0" applyAlignment="0"/>
    <xf numFmtId="0" fontId="18" fillId="0" borderId="0">
      <alignment horizontal="left" indent="5"/>
    </xf>
    <xf numFmtId="0" fontId="19" fillId="0" borderId="0" applyFill="0">
      <alignment horizontal="left" indent="5"/>
    </xf>
    <xf numFmtId="4" fontId="20" fillId="0" borderId="0" applyFill="0"/>
    <xf numFmtId="0" fontId="6" fillId="0" borderId="0" applyNumberFormat="0" applyFont="0" applyFill="0" applyBorder="0" applyAlignment="0"/>
    <xf numFmtId="0" fontId="21" fillId="0" borderId="0" applyFill="0">
      <alignment horizontal="left" indent="6"/>
    </xf>
    <xf numFmtId="0" fontId="17" fillId="0" borderId="0" applyFill="0">
      <alignment horizontal="left" indent="6"/>
    </xf>
    <xf numFmtId="0" fontId="58" fillId="0" borderId="0" applyNumberFormat="0" applyFill="0" applyBorder="0" applyAlignment="0" applyProtection="0"/>
    <xf numFmtId="0" fontId="6" fillId="0" borderId="0" applyFont="0" applyFill="0" applyBorder="0" applyAlignment="0" applyProtection="0"/>
    <xf numFmtId="0" fontId="54" fillId="0" borderId="0" applyNumberFormat="0" applyFill="0" applyBorder="0" applyAlignment="0" applyProtection="0"/>
    <xf numFmtId="0" fontId="3" fillId="0" borderId="0"/>
    <xf numFmtId="9" fontId="3" fillId="0" borderId="0" applyFont="0" applyFill="0" applyBorder="0" applyAlignment="0" applyProtection="0"/>
    <xf numFmtId="44" fontId="6" fillId="0" borderId="0" applyFont="0" applyFill="0" applyBorder="0" applyAlignment="0" applyProtection="0"/>
    <xf numFmtId="0" fontId="2" fillId="0" borderId="0"/>
    <xf numFmtId="0" fontId="1" fillId="0" borderId="0"/>
    <xf numFmtId="0" fontId="6" fillId="0" borderId="0"/>
  </cellStyleXfs>
  <cellXfs count="540">
    <xf numFmtId="174" fontId="0" fillId="0" borderId="0" xfId="0" applyAlignment="1"/>
    <xf numFmtId="0" fontId="35" fillId="0" borderId="0" xfId="0" applyNumberFormat="1" applyFont="1" applyAlignment="1">
      <alignment horizontal="center"/>
    </xf>
    <xf numFmtId="0" fontId="35" fillId="0" borderId="0" xfId="0" applyNumberFormat="1" applyFont="1" applyFill="1" applyAlignment="1">
      <alignment horizontal="center"/>
    </xf>
    <xf numFmtId="174" fontId="35" fillId="0" borderId="0" xfId="0" applyFont="1" applyAlignment="1"/>
    <xf numFmtId="174" fontId="35" fillId="0" borderId="0" xfId="0" applyFont="1" applyFill="1" applyAlignment="1"/>
    <xf numFmtId="0" fontId="35" fillId="0" borderId="0" xfId="0" applyNumberFormat="1" applyFont="1" applyAlignment="1"/>
    <xf numFmtId="3" fontId="35" fillId="0" borderId="0" xfId="0" applyNumberFormat="1" applyFont="1" applyAlignment="1"/>
    <xf numFmtId="3" fontId="35" fillId="0" borderId="0" xfId="0" applyNumberFormat="1" applyFont="1" applyBorder="1" applyAlignment="1"/>
    <xf numFmtId="164" fontId="35" fillId="0" borderId="0" xfId="0" applyNumberFormat="1" applyFont="1" applyAlignment="1">
      <alignment horizontal="center"/>
    </xf>
    <xf numFmtId="3" fontId="35" fillId="0" borderId="0" xfId="0" applyNumberFormat="1" applyFont="1" applyFill="1" applyAlignment="1">
      <alignment horizontal="right"/>
    </xf>
    <xf numFmtId="164" fontId="35" fillId="0" borderId="0" xfId="0" applyNumberFormat="1" applyFont="1" applyFill="1" applyAlignment="1">
      <alignment horizontal="center"/>
    </xf>
    <xf numFmtId="0" fontId="35" fillId="0" borderId="0" xfId="0" applyNumberFormat="1" applyFont="1" applyAlignment="1">
      <alignment horizontal="left"/>
    </xf>
    <xf numFmtId="0" fontId="35" fillId="0" borderId="0" xfId="0" applyNumberFormat="1" applyFont="1"/>
    <xf numFmtId="0" fontId="35" fillId="0" borderId="0" xfId="0" applyNumberFormat="1" applyFont="1" applyAlignment="1">
      <alignment horizontal="right"/>
    </xf>
    <xf numFmtId="49" fontId="35" fillId="0" borderId="0" xfId="0" applyNumberFormat="1" applyFont="1" applyFill="1"/>
    <xf numFmtId="49" fontId="35" fillId="0" borderId="0" xfId="0" applyNumberFormat="1" applyFont="1"/>
    <xf numFmtId="0" fontId="35" fillId="0" borderId="6" xfId="0" applyNumberFormat="1" applyFont="1" applyBorder="1" applyAlignment="1">
      <alignment horizontal="center"/>
    </xf>
    <xf numFmtId="3" fontId="35" fillId="0" borderId="0" xfId="0" applyNumberFormat="1" applyFont="1"/>
    <xf numFmtId="166" fontId="35" fillId="0" borderId="0" xfId="0" applyNumberFormat="1" applyFont="1" applyAlignment="1"/>
    <xf numFmtId="3" fontId="35" fillId="0" borderId="0" xfId="0" applyNumberFormat="1" applyFont="1" applyFill="1" applyAlignment="1"/>
    <xf numFmtId="0" fontId="35" fillId="0" borderId="6" xfId="0" applyNumberFormat="1" applyFont="1" applyBorder="1" applyAlignment="1">
      <alignment horizontal="centerContinuous"/>
    </xf>
    <xf numFmtId="3" fontId="35" fillId="0" borderId="0" xfId="0" applyNumberFormat="1" applyFont="1" applyFill="1" applyBorder="1"/>
    <xf numFmtId="3" fontId="35" fillId="0" borderId="6" xfId="0" applyNumberFormat="1" applyFont="1" applyBorder="1" applyAlignment="1"/>
    <xf numFmtId="3" fontId="35" fillId="0" borderId="0" xfId="0" applyNumberFormat="1" applyFont="1" applyAlignment="1">
      <alignment horizontal="fill"/>
    </xf>
    <xf numFmtId="3" fontId="35" fillId="0" borderId="6" xfId="0" applyNumberFormat="1" applyFont="1" applyBorder="1" applyAlignment="1">
      <alignment horizontal="center"/>
    </xf>
    <xf numFmtId="0" fontId="35" fillId="0" borderId="0" xfId="0" applyNumberFormat="1" applyFont="1" applyFill="1"/>
    <xf numFmtId="0" fontId="35" fillId="0" borderId="6" xfId="0" applyNumberFormat="1" applyFont="1" applyBorder="1"/>
    <xf numFmtId="168" fontId="35" fillId="0" borderId="0" xfId="0" applyNumberFormat="1" applyFont="1"/>
    <xf numFmtId="173" fontId="35" fillId="0" borderId="0" xfId="0" applyNumberFormat="1" applyFont="1" applyAlignment="1"/>
    <xf numFmtId="0" fontId="35" fillId="0" borderId="0" xfId="0" applyNumberFormat="1" applyFont="1" applyFill="1" applyAlignment="1"/>
    <xf numFmtId="49" fontId="35" fillId="0" borderId="0" xfId="0" applyNumberFormat="1" applyFont="1" applyAlignment="1">
      <alignment horizontal="left"/>
    </xf>
    <xf numFmtId="49" fontId="35" fillId="0" borderId="0" xfId="0" applyNumberFormat="1" applyFont="1" applyAlignment="1">
      <alignment horizontal="center"/>
    </xf>
    <xf numFmtId="3" fontId="36" fillId="0" borderId="0" xfId="0" applyNumberFormat="1" applyFont="1" applyAlignment="1">
      <alignment horizontal="center"/>
    </xf>
    <xf numFmtId="0" fontId="36" fillId="0" borderId="0" xfId="0" applyNumberFormat="1" applyFont="1" applyAlignment="1">
      <alignment horizontal="center"/>
    </xf>
    <xf numFmtId="3" fontId="36" fillId="0" borderId="0" xfId="0" applyNumberFormat="1" applyFont="1" applyAlignment="1"/>
    <xf numFmtId="3" fontId="35" fillId="0" borderId="0" xfId="0" applyNumberFormat="1" applyFont="1" applyAlignment="1">
      <alignment horizontal="center"/>
    </xf>
    <xf numFmtId="0" fontId="36" fillId="0" borderId="0" xfId="0" applyNumberFormat="1" applyFont="1" applyAlignment="1"/>
    <xf numFmtId="165" fontId="35" fillId="0" borderId="0" xfId="0" applyNumberFormat="1" applyFont="1" applyAlignment="1"/>
    <xf numFmtId="0" fontId="35" fillId="0" borderId="0" xfId="0" applyNumberFormat="1" applyFont="1" applyAlignment="1">
      <alignment horizontal="fill"/>
    </xf>
    <xf numFmtId="165" fontId="35" fillId="0" borderId="0" xfId="0" applyNumberFormat="1" applyFont="1" applyFill="1" applyAlignment="1">
      <alignment horizontal="right"/>
    </xf>
    <xf numFmtId="172" fontId="35" fillId="0" borderId="0" xfId="0" applyNumberFormat="1" applyFont="1" applyFill="1" applyAlignment="1">
      <alignment horizontal="left"/>
    </xf>
    <xf numFmtId="165" fontId="35" fillId="0" borderId="0" xfId="0" applyNumberFormat="1" applyFont="1" applyFill="1" applyAlignment="1"/>
    <xf numFmtId="166" fontId="35" fillId="0" borderId="0" xfId="0" applyNumberFormat="1" applyFont="1" applyAlignment="1">
      <alignment horizontal="center"/>
    </xf>
    <xf numFmtId="164" fontId="35" fillId="0" borderId="0" xfId="0" applyNumberFormat="1" applyFont="1" applyAlignment="1">
      <alignment horizontal="left"/>
    </xf>
    <xf numFmtId="10" fontId="35" fillId="0" borderId="0" xfId="0" applyNumberFormat="1" applyFont="1" applyAlignment="1">
      <alignment horizontal="left"/>
    </xf>
    <xf numFmtId="3" fontId="35" fillId="0" borderId="0" xfId="0" applyNumberFormat="1" applyFont="1" applyAlignment="1">
      <alignment horizontal="left"/>
    </xf>
    <xf numFmtId="167" fontId="35" fillId="0" borderId="0" xfId="0" applyNumberFormat="1" applyFont="1" applyAlignment="1"/>
    <xf numFmtId="0" fontId="35" fillId="0" borderId="6" xfId="0" applyNumberFormat="1" applyFont="1" applyFill="1" applyBorder="1"/>
    <xf numFmtId="3" fontId="35" fillId="0" borderId="0" xfId="0" applyNumberFormat="1" applyFont="1" applyFill="1" applyAlignment="1">
      <alignment horizontal="center"/>
    </xf>
    <xf numFmtId="49" fontId="35" fillId="0" borderId="0" xfId="0" applyNumberFormat="1" applyFont="1" applyFill="1" applyAlignment="1"/>
    <xf numFmtId="49" fontId="35" fillId="0" borderId="0" xfId="0" applyNumberFormat="1" applyFont="1" applyFill="1" applyAlignment="1">
      <alignment horizontal="center"/>
    </xf>
    <xf numFmtId="165" fontId="35" fillId="0" borderId="0" xfId="0" applyNumberFormat="1" applyFont="1" applyFill="1"/>
    <xf numFmtId="166" fontId="35" fillId="0" borderId="0" xfId="0" applyNumberFormat="1" applyFont="1" applyFill="1"/>
    <xf numFmtId="4" fontId="35" fillId="0" borderId="0" xfId="0" applyNumberFormat="1" applyFont="1" applyAlignment="1"/>
    <xf numFmtId="3" fontId="35" fillId="0" borderId="0" xfId="0" applyNumberFormat="1" applyFont="1" applyBorder="1" applyAlignment="1">
      <alignment horizontal="center"/>
    </xf>
    <xf numFmtId="0" fontId="35" fillId="0" borderId="6" xfId="0" applyNumberFormat="1" applyFont="1" applyBorder="1" applyAlignment="1"/>
    <xf numFmtId="9" fontId="35" fillId="0" borderId="0" xfId="0" applyNumberFormat="1" applyFont="1" applyAlignment="1"/>
    <xf numFmtId="169" fontId="35" fillId="0" borderId="0" xfId="0" applyNumberFormat="1" applyFont="1" applyAlignment="1"/>
    <xf numFmtId="3" fontId="35" fillId="0" borderId="0" xfId="0" quotePrefix="1" applyNumberFormat="1" applyFont="1" applyAlignment="1"/>
    <xf numFmtId="169" fontId="35" fillId="0" borderId="6" xfId="0" applyNumberFormat="1" applyFont="1" applyBorder="1" applyAlignment="1"/>
    <xf numFmtId="174" fontId="35" fillId="0" borderId="0" xfId="0" applyFont="1" applyFill="1" applyAlignment="1" applyProtection="1"/>
    <xf numFmtId="38" fontId="35" fillId="0" borderId="0" xfId="0" applyNumberFormat="1" applyFont="1" applyAlignment="1" applyProtection="1"/>
    <xf numFmtId="38" fontId="35" fillId="0" borderId="0" xfId="0" applyNumberFormat="1" applyFont="1" applyAlignment="1"/>
    <xf numFmtId="1" fontId="35" fillId="0" borderId="0" xfId="0" applyNumberFormat="1" applyFont="1" applyFill="1" applyProtection="1"/>
    <xf numFmtId="1" fontId="35" fillId="0" borderId="0" xfId="0" applyNumberFormat="1" applyFont="1" applyFill="1" applyAlignment="1" applyProtection="1"/>
    <xf numFmtId="3" fontId="35" fillId="0" borderId="0" xfId="0" applyNumberFormat="1" applyFont="1" applyAlignment="1" applyProtection="1"/>
    <xf numFmtId="0" fontId="35" fillId="0" borderId="0" xfId="0" applyNumberFormat="1" applyFont="1" applyBorder="1" applyAlignment="1"/>
    <xf numFmtId="0" fontId="35" fillId="0" borderId="0" xfId="0" applyNumberFormat="1" applyFont="1" applyBorder="1"/>
    <xf numFmtId="3" fontId="35" fillId="0" borderId="0" xfId="0" applyNumberFormat="1" applyFont="1" applyFill="1" applyAlignment="1" applyProtection="1">
      <alignment horizontal="right"/>
      <protection locked="0"/>
    </xf>
    <xf numFmtId="174" fontId="35" fillId="0" borderId="0" xfId="0" applyFont="1" applyBorder="1" applyAlignment="1"/>
    <xf numFmtId="174" fontId="35" fillId="0" borderId="0" xfId="0" applyNumberFormat="1" applyFont="1" applyAlignment="1"/>
    <xf numFmtId="170" fontId="35" fillId="0" borderId="0" xfId="0" applyNumberFormat="1" applyFont="1" applyFill="1" applyBorder="1" applyAlignment="1" applyProtection="1"/>
    <xf numFmtId="170" fontId="35" fillId="0" borderId="0" xfId="0" applyNumberFormat="1" applyFont="1"/>
    <xf numFmtId="3" fontId="35" fillId="0" borderId="0" xfId="0" applyNumberFormat="1" applyFont="1" applyFill="1" applyAlignment="1" applyProtection="1"/>
    <xf numFmtId="0" fontId="35" fillId="0" borderId="0" xfId="0" applyNumberFormat="1" applyFont="1" applyFill="1" applyAlignment="1">
      <alignment horizontal="left"/>
    </xf>
    <xf numFmtId="0" fontId="35" fillId="0" borderId="0" xfId="0" applyNumberFormat="1" applyFont="1" applyFill="1" applyAlignment="1">
      <alignment horizontal="right"/>
    </xf>
    <xf numFmtId="174" fontId="36" fillId="0" borderId="0" xfId="0" applyFont="1" applyFill="1" applyAlignment="1"/>
    <xf numFmtId="0" fontId="35" fillId="0" borderId="0" xfId="0" applyNumberFormat="1" applyFont="1" applyFill="1" applyBorder="1"/>
    <xf numFmtId="0" fontId="35" fillId="0" borderId="0" xfId="0" applyNumberFormat="1" applyFont="1" applyFill="1" applyBorder="1" applyAlignment="1">
      <alignment horizontal="center"/>
    </xf>
    <xf numFmtId="42" fontId="35" fillId="0" borderId="0" xfId="0" applyNumberFormat="1" applyFont="1" applyFill="1" applyBorder="1"/>
    <xf numFmtId="3" fontId="35" fillId="0" borderId="0" xfId="0" applyNumberFormat="1" applyFont="1" applyFill="1" applyBorder="1" applyAlignment="1"/>
    <xf numFmtId="49" fontId="35" fillId="0" borderId="0" xfId="0" applyNumberFormat="1" applyFont="1" applyFill="1" applyBorder="1" applyAlignment="1">
      <alignment horizontal="left"/>
    </xf>
    <xf numFmtId="49" fontId="35" fillId="0" borderId="0" xfId="0" applyNumberFormat="1" applyFont="1" applyFill="1" applyBorder="1" applyAlignment="1">
      <alignment horizontal="center"/>
    </xf>
    <xf numFmtId="0" fontId="36" fillId="0" borderId="0" xfId="0" applyNumberFormat="1" applyFont="1" applyFill="1" applyBorder="1" applyAlignment="1">
      <alignment horizontal="center"/>
    </xf>
    <xf numFmtId="174" fontId="35" fillId="0" borderId="0" xfId="0" applyFont="1" applyFill="1" applyBorder="1" applyAlignment="1"/>
    <xf numFmtId="3" fontId="36" fillId="0" borderId="0" xfId="0" applyNumberFormat="1" applyFont="1" applyFill="1" applyBorder="1" applyAlignment="1"/>
    <xf numFmtId="164" fontId="35" fillId="0" borderId="0" xfId="0" applyNumberFormat="1" applyFont="1" applyFill="1" applyBorder="1" applyAlignment="1">
      <alignment horizontal="center"/>
    </xf>
    <xf numFmtId="166" fontId="35" fillId="0" borderId="0" xfId="0" applyNumberFormat="1" applyFont="1" applyFill="1" applyBorder="1" applyAlignment="1">
      <alignment horizontal="center"/>
    </xf>
    <xf numFmtId="0" fontId="35" fillId="0" borderId="0" xfId="0" applyNumberFormat="1" applyFont="1" applyFill="1" applyAlignment="1">
      <alignment horizontal="left" indent="1"/>
    </xf>
    <xf numFmtId="174" fontId="35" fillId="0" borderId="0" xfId="0" applyFont="1" applyFill="1" applyAlignment="1">
      <alignment horizontal="center"/>
    </xf>
    <xf numFmtId="174" fontId="35" fillId="0" borderId="0" xfId="0" applyFont="1" applyAlignment="1">
      <alignment wrapText="1"/>
    </xf>
    <xf numFmtId="171" fontId="35" fillId="0" borderId="0" xfId="86" applyNumberFormat="1" applyFont="1"/>
    <xf numFmtId="171" fontId="35" fillId="0" borderId="0" xfId="86" applyNumberFormat="1" applyFont="1" applyAlignment="1">
      <alignment horizontal="left"/>
    </xf>
    <xf numFmtId="0" fontId="35" fillId="0" borderId="0" xfId="0" applyNumberFormat="1" applyFont="1" applyAlignment="1" applyProtection="1">
      <protection locked="0"/>
    </xf>
    <xf numFmtId="174" fontId="35" fillId="0" borderId="0" xfId="0" applyFont="1" applyFill="1" applyAlignment="1">
      <alignment wrapText="1"/>
    </xf>
    <xf numFmtId="1" fontId="35" fillId="0" borderId="0" xfId="0" applyNumberFormat="1" applyFont="1" applyFill="1" applyAlignment="1" applyProtection="1">
      <alignment horizontal="right"/>
    </xf>
    <xf numFmtId="174" fontId="35" fillId="0" borderId="0" xfId="0" applyNumberFormat="1" applyFont="1" applyFill="1" applyAlignment="1"/>
    <xf numFmtId="0" fontId="35" fillId="0" borderId="0" xfId="0" applyNumberFormat="1" applyFont="1" applyAlignment="1">
      <alignment horizontal="left" indent="8"/>
    </xf>
    <xf numFmtId="49" fontId="35" fillId="0" borderId="0" xfId="0" applyNumberFormat="1" applyFont="1" applyFill="1" applyBorder="1" applyAlignment="1"/>
    <xf numFmtId="0" fontId="35" fillId="0" borderId="0" xfId="0" applyNumberFormat="1" applyFont="1" applyAlignment="1">
      <alignment horizontal="center" vertical="top" wrapText="1"/>
    </xf>
    <xf numFmtId="0" fontId="35" fillId="0" borderId="0" xfId="0" applyNumberFormat="1" applyFont="1" applyFill="1" applyAlignment="1">
      <alignment horizontal="center" vertical="top" wrapText="1"/>
    </xf>
    <xf numFmtId="174" fontId="35" fillId="0" borderId="0" xfId="0" applyFont="1" applyFill="1" applyAlignment="1">
      <alignment horizontal="center" vertical="top" wrapText="1"/>
    </xf>
    <xf numFmtId="0" fontId="35" fillId="0" borderId="0" xfId="0" applyNumberFormat="1" applyFont="1" applyFill="1" applyAlignment="1">
      <alignment horizontal="left" vertical="top" wrapText="1" indent="8"/>
    </xf>
    <xf numFmtId="3" fontId="38" fillId="0" borderId="0" xfId="0" applyNumberFormat="1" applyFont="1" applyFill="1" applyAlignment="1"/>
    <xf numFmtId="42" fontId="35" fillId="0" borderId="0" xfId="0" applyNumberFormat="1" applyFont="1" applyFill="1"/>
    <xf numFmtId="10" fontId="35" fillId="0" borderId="0" xfId="0" applyNumberFormat="1" applyFont="1" applyFill="1" applyAlignment="1">
      <alignment horizontal="right"/>
    </xf>
    <xf numFmtId="174" fontId="39" fillId="0" borderId="0" xfId="0" applyFont="1" applyAlignment="1"/>
    <xf numFmtId="3" fontId="39" fillId="0" borderId="0" xfId="0" applyNumberFormat="1" applyFont="1" applyAlignment="1"/>
    <xf numFmtId="174" fontId="40" fillId="0" borderId="0" xfId="0" applyFont="1" applyBorder="1" applyAlignment="1"/>
    <xf numFmtId="3" fontId="40" fillId="0" borderId="0" xfId="0" applyNumberFormat="1" applyFont="1" applyBorder="1" applyAlignment="1"/>
    <xf numFmtId="0" fontId="40" fillId="0" borderId="0" xfId="0" applyNumberFormat="1" applyFont="1" applyBorder="1" applyAlignment="1"/>
    <xf numFmtId="178" fontId="35" fillId="0" borderId="0" xfId="0" applyNumberFormat="1" applyFont="1" applyAlignment="1"/>
    <xf numFmtId="10" fontId="35" fillId="0" borderId="0" xfId="86" applyNumberFormat="1" applyFont="1" applyAlignment="1"/>
    <xf numFmtId="10" fontId="35" fillId="0" borderId="0" xfId="86" applyNumberFormat="1" applyFont="1" applyAlignment="1">
      <alignment horizontal="left"/>
    </xf>
    <xf numFmtId="42" fontId="35" fillId="0" borderId="0" xfId="0" applyNumberFormat="1" applyFont="1" applyBorder="1" applyAlignment="1">
      <alignment horizontal="right"/>
    </xf>
    <xf numFmtId="174" fontId="35" fillId="0" borderId="0" xfId="0" applyNumberFormat="1" applyFont="1" applyBorder="1" applyAlignment="1"/>
    <xf numFmtId="0" fontId="35" fillId="0" borderId="0" xfId="0" applyNumberFormat="1" applyFont="1" applyBorder="1" applyAlignment="1">
      <alignment horizontal="center"/>
    </xf>
    <xf numFmtId="170" fontId="35" fillId="0" borderId="0" xfId="0" applyNumberFormat="1" applyFont="1" applyFill="1" applyBorder="1" applyAlignment="1" applyProtection="1">
      <protection locked="0"/>
    </xf>
    <xf numFmtId="3" fontId="35" fillId="0" borderId="0" xfId="82" applyNumberFormat="1" applyFont="1" applyAlignment="1"/>
    <xf numFmtId="0" fontId="6" fillId="0" borderId="0" xfId="82"/>
    <xf numFmtId="0" fontId="39" fillId="0" borderId="0" xfId="82" applyFont="1" applyAlignment="1"/>
    <xf numFmtId="3" fontId="39" fillId="0" borderId="0" xfId="82" applyNumberFormat="1" applyFont="1" applyAlignment="1"/>
    <xf numFmtId="3" fontId="35" fillId="0" borderId="0" xfId="82" applyNumberFormat="1" applyFont="1" applyBorder="1" applyAlignment="1"/>
    <xf numFmtId="0" fontId="35" fillId="0" borderId="0" xfId="82" applyFont="1" applyBorder="1" applyAlignment="1"/>
    <xf numFmtId="0" fontId="35" fillId="0" borderId="0" xfId="0" applyNumberFormat="1" applyFont="1" applyFill="1" applyBorder="1" applyAlignment="1">
      <alignment horizontal="right"/>
    </xf>
    <xf numFmtId="166" fontId="35" fillId="0" borderId="0" xfId="0" applyNumberFormat="1" applyFont="1" applyFill="1" applyAlignment="1"/>
    <xf numFmtId="44" fontId="35" fillId="0" borderId="0" xfId="63" applyFont="1"/>
    <xf numFmtId="49" fontId="35" fillId="0" borderId="0" xfId="0" applyNumberFormat="1" applyFont="1" applyFill="1" applyBorder="1"/>
    <xf numFmtId="3" fontId="36" fillId="0" borderId="0" xfId="0" applyNumberFormat="1" applyFont="1" applyFill="1" applyBorder="1" applyAlignment="1">
      <alignment horizontal="center"/>
    </xf>
    <xf numFmtId="0" fontId="35" fillId="0" borderId="0" xfId="0" applyNumberFormat="1" applyFont="1" applyFill="1" applyBorder="1" applyAlignment="1"/>
    <xf numFmtId="0" fontId="36" fillId="0" borderId="0" xfId="0" applyNumberFormat="1" applyFont="1" applyFill="1" applyBorder="1" applyAlignment="1"/>
    <xf numFmtId="164" fontId="35" fillId="0" borderId="0" xfId="0" applyNumberFormat="1" applyFont="1" applyFill="1" applyBorder="1" applyAlignment="1">
      <alignment horizontal="left"/>
    </xf>
    <xf numFmtId="3" fontId="35" fillId="0" borderId="0" xfId="82" applyNumberFormat="1" applyFont="1" applyFill="1" applyBorder="1" applyAlignment="1"/>
    <xf numFmtId="175" fontId="35" fillId="0" borderId="0" xfId="63" applyNumberFormat="1" applyFont="1" applyFill="1" applyBorder="1" applyAlignment="1"/>
    <xf numFmtId="0" fontId="35" fillId="0" borderId="0" xfId="82" applyNumberFormat="1" applyFont="1" applyBorder="1" applyAlignment="1"/>
    <xf numFmtId="0" fontId="42" fillId="0" borderId="0" xfId="82" applyFont="1" applyBorder="1"/>
    <xf numFmtId="0" fontId="35" fillId="0" borderId="0" xfId="82" applyFont="1" applyBorder="1"/>
    <xf numFmtId="175" fontId="35" fillId="0" borderId="0" xfId="63" applyNumberFormat="1" applyFont="1" applyBorder="1" applyAlignment="1"/>
    <xf numFmtId="0" fontId="35" fillId="0" borderId="0" xfId="82" applyFont="1"/>
    <xf numFmtId="181" fontId="35" fillId="0" borderId="0" xfId="63" applyNumberFormat="1" applyFont="1" applyBorder="1"/>
    <xf numFmtId="0" fontId="42" fillId="0" borderId="0" xfId="82" applyFont="1" applyAlignment="1">
      <alignment horizontal="center"/>
    </xf>
    <xf numFmtId="174" fontId="35" fillId="0" borderId="0" xfId="0" applyFont="1" applyFill="1" applyBorder="1" applyAlignment="1">
      <alignment horizontal="right"/>
    </xf>
    <xf numFmtId="0" fontId="36" fillId="0" borderId="0" xfId="0" applyNumberFormat="1" applyFont="1" applyFill="1" applyBorder="1" applyAlignment="1" applyProtection="1">
      <alignment horizontal="center"/>
      <protection locked="0"/>
    </xf>
    <xf numFmtId="0" fontId="37" fillId="0" borderId="0" xfId="0" applyNumberFormat="1" applyFont="1" applyFill="1" applyBorder="1" applyAlignment="1" applyProtection="1">
      <alignment horizontal="center"/>
      <protection locked="0"/>
    </xf>
    <xf numFmtId="10" fontId="35" fillId="0" borderId="0" xfId="0" applyNumberFormat="1" applyFont="1" applyFill="1" applyBorder="1" applyAlignment="1"/>
    <xf numFmtId="10" fontId="36" fillId="0" borderId="0" xfId="0" applyNumberFormat="1" applyFont="1" applyFill="1" applyBorder="1" applyAlignment="1"/>
    <xf numFmtId="174" fontId="35" fillId="0" borderId="0" xfId="0" applyFont="1" applyFill="1" applyBorder="1" applyAlignment="1">
      <alignment horizontal="center"/>
    </xf>
    <xf numFmtId="174" fontId="36" fillId="0" borderId="0" xfId="0" applyFont="1" applyFill="1" applyBorder="1" applyAlignment="1"/>
    <xf numFmtId="174" fontId="38" fillId="0" borderId="0" xfId="0" applyFont="1" applyFill="1" applyBorder="1" applyAlignment="1"/>
    <xf numFmtId="170" fontId="35" fillId="0" borderId="0" xfId="0" applyNumberFormat="1" applyFont="1" applyFill="1" applyBorder="1" applyAlignment="1"/>
    <xf numFmtId="176" fontId="36" fillId="0" borderId="0" xfId="0" applyNumberFormat="1" applyFont="1" applyFill="1" applyBorder="1" applyAlignment="1">
      <alignment horizontal="center"/>
    </xf>
    <xf numFmtId="174" fontId="36" fillId="0" borderId="13" xfId="0" applyFont="1" applyFill="1" applyBorder="1" applyAlignment="1">
      <alignment horizontal="center" wrapText="1"/>
    </xf>
    <xf numFmtId="174" fontId="36" fillId="0" borderId="14" xfId="0" applyFont="1" applyFill="1" applyBorder="1" applyAlignment="1"/>
    <xf numFmtId="174" fontId="36" fillId="0" borderId="14" xfId="0" applyFont="1" applyFill="1" applyBorder="1" applyAlignment="1">
      <alignment horizontal="center" wrapText="1"/>
    </xf>
    <xf numFmtId="0" fontId="36" fillId="0" borderId="14" xfId="0" applyNumberFormat="1" applyFont="1" applyFill="1" applyBorder="1" applyAlignment="1">
      <alignment horizontal="center" wrapText="1"/>
    </xf>
    <xf numFmtId="174" fontId="36" fillId="0" borderId="12" xfId="0" applyFont="1" applyFill="1" applyBorder="1" applyAlignment="1">
      <alignment horizontal="center" wrapText="1"/>
    </xf>
    <xf numFmtId="3" fontId="36" fillId="0" borderId="12" xfId="0" applyNumberFormat="1" applyFont="1" applyFill="1" applyBorder="1" applyAlignment="1">
      <alignment horizontal="center" wrapText="1"/>
    </xf>
    <xf numFmtId="3" fontId="36" fillId="0" borderId="14" xfId="0" applyNumberFormat="1" applyFont="1" applyFill="1" applyBorder="1" applyAlignment="1">
      <alignment horizontal="center" wrapText="1"/>
    </xf>
    <xf numFmtId="0" fontId="35" fillId="0" borderId="13" xfId="0" applyNumberFormat="1" applyFont="1" applyFill="1" applyBorder="1"/>
    <xf numFmtId="0" fontId="35" fillId="0" borderId="14" xfId="0" applyNumberFormat="1" applyFont="1" applyFill="1" applyBorder="1"/>
    <xf numFmtId="0" fontId="35" fillId="0" borderId="14" xfId="0" applyNumberFormat="1" applyFont="1" applyFill="1" applyBorder="1" applyAlignment="1">
      <alignment horizontal="center"/>
    </xf>
    <xf numFmtId="0" fontId="35" fillId="0" borderId="12" xfId="0" applyNumberFormat="1" applyFont="1" applyFill="1" applyBorder="1" applyAlignment="1">
      <alignment horizontal="center"/>
    </xf>
    <xf numFmtId="3" fontId="35" fillId="0" borderId="14" xfId="0" applyNumberFormat="1" applyFont="1" applyFill="1" applyBorder="1" applyAlignment="1">
      <alignment horizontal="center"/>
    </xf>
    <xf numFmtId="3" fontId="35" fillId="0" borderId="12" xfId="0" applyNumberFormat="1" applyFont="1" applyFill="1" applyBorder="1" applyAlignment="1">
      <alignment horizontal="center" wrapText="1"/>
    </xf>
    <xf numFmtId="0" fontId="35" fillId="0" borderId="16" xfId="0" applyNumberFormat="1" applyFont="1" applyFill="1" applyBorder="1"/>
    <xf numFmtId="0" fontId="35" fillId="0" borderId="10" xfId="0" applyNumberFormat="1" applyFont="1" applyFill="1" applyBorder="1"/>
    <xf numFmtId="3" fontId="35" fillId="0" borderId="10" xfId="0" applyNumberFormat="1" applyFont="1" applyFill="1" applyBorder="1" applyAlignment="1"/>
    <xf numFmtId="174" fontId="35" fillId="0" borderId="16" xfId="0" applyFont="1" applyFill="1" applyBorder="1" applyAlignment="1"/>
    <xf numFmtId="1" fontId="35" fillId="0" borderId="0" xfId="0" applyNumberFormat="1" applyFont="1" applyFill="1" applyBorder="1" applyAlignment="1">
      <alignment horizontal="center"/>
    </xf>
    <xf numFmtId="174" fontId="39" fillId="0" borderId="0" xfId="0" applyFont="1" applyFill="1" applyBorder="1" applyAlignment="1"/>
    <xf numFmtId="174" fontId="39" fillId="0" borderId="10" xfId="0" applyFont="1" applyFill="1" applyBorder="1" applyAlignment="1"/>
    <xf numFmtId="174" fontId="35" fillId="0" borderId="17" xfId="0" applyFont="1" applyFill="1" applyBorder="1" applyAlignment="1"/>
    <xf numFmtId="174" fontId="35" fillId="0" borderId="11" xfId="0" applyFont="1" applyFill="1" applyBorder="1" applyAlignment="1"/>
    <xf numFmtId="174" fontId="39" fillId="0" borderId="11" xfId="0" applyFont="1" applyFill="1" applyBorder="1" applyAlignment="1"/>
    <xf numFmtId="174" fontId="39" fillId="0" borderId="19" xfId="0" applyFont="1" applyFill="1" applyBorder="1" applyAlignment="1"/>
    <xf numFmtId="1" fontId="35" fillId="0" borderId="0" xfId="59" applyNumberFormat="1" applyFont="1" applyFill="1" applyBorder="1" applyAlignment="1">
      <alignment horizontal="center"/>
    </xf>
    <xf numFmtId="174" fontId="35" fillId="0" borderId="6" xfId="0" applyFont="1" applyFill="1" applyBorder="1" applyAlignment="1"/>
    <xf numFmtId="174" fontId="35" fillId="0" borderId="0" xfId="0" applyFont="1" applyFill="1" applyBorder="1" applyAlignment="1">
      <alignment horizontal="center" vertical="top"/>
    </xf>
    <xf numFmtId="174" fontId="39" fillId="0" borderId="0" xfId="0" applyFont="1" applyFill="1" applyBorder="1" applyAlignment="1">
      <alignment horizontal="center"/>
    </xf>
    <xf numFmtId="175" fontId="35" fillId="0" borderId="10" xfId="63" applyNumberFormat="1" applyFont="1" applyFill="1" applyBorder="1" applyAlignment="1"/>
    <xf numFmtId="0" fontId="35" fillId="0" borderId="0" xfId="0" applyNumberFormat="1" applyFont="1" applyBorder="1" applyAlignment="1">
      <alignment horizontal="right"/>
    </xf>
    <xf numFmtId="0" fontId="14" fillId="0" borderId="0" xfId="83" applyFont="1"/>
    <xf numFmtId="0" fontId="14" fillId="0" borderId="0" xfId="83" applyFont="1" applyFill="1"/>
    <xf numFmtId="175" fontId="35" fillId="0" borderId="0" xfId="63" applyNumberFormat="1" applyFont="1" applyFill="1" applyAlignment="1">
      <alignment horizontal="right"/>
    </xf>
    <xf numFmtId="174" fontId="42" fillId="0" borderId="0" xfId="0" applyFont="1" applyFill="1" applyBorder="1" applyAlignment="1"/>
    <xf numFmtId="170" fontId="35" fillId="0" borderId="10" xfId="0" applyNumberFormat="1" applyFont="1" applyFill="1" applyBorder="1" applyAlignment="1"/>
    <xf numFmtId="174" fontId="36" fillId="0" borderId="14" xfId="0" applyFont="1" applyFill="1" applyBorder="1" applyAlignment="1">
      <alignment horizontal="center"/>
    </xf>
    <xf numFmtId="174" fontId="35" fillId="0" borderId="16" xfId="0" applyFont="1" applyFill="1" applyBorder="1" applyAlignment="1">
      <alignment horizontal="center"/>
    </xf>
    <xf numFmtId="166" fontId="35" fillId="0" borderId="0" xfId="0" applyNumberFormat="1" applyFont="1" applyFill="1" applyAlignment="1">
      <alignment horizontal="center"/>
    </xf>
    <xf numFmtId="0" fontId="35" fillId="0" borderId="0" xfId="82" applyFont="1" applyAlignment="1">
      <alignment horizontal="center" vertical="top"/>
    </xf>
    <xf numFmtId="180" fontId="35" fillId="0" borderId="0" xfId="0" applyNumberFormat="1" applyFont="1" applyFill="1" applyBorder="1" applyAlignment="1"/>
    <xf numFmtId="180" fontId="35" fillId="0" borderId="0" xfId="86" applyNumberFormat="1" applyFont="1" applyFill="1" applyBorder="1" applyAlignment="1"/>
    <xf numFmtId="180" fontId="36" fillId="0" borderId="0" xfId="86" applyNumberFormat="1" applyFont="1" applyFill="1" applyBorder="1" applyAlignment="1"/>
    <xf numFmtId="180" fontId="35" fillId="0" borderId="0" xfId="86" applyNumberFormat="1" applyFont="1" applyAlignment="1"/>
    <xf numFmtId="37" fontId="35" fillId="0" borderId="0" xfId="0" applyNumberFormat="1" applyFont="1" applyAlignment="1"/>
    <xf numFmtId="176" fontId="35" fillId="0" borderId="0" xfId="0" applyNumberFormat="1" applyFont="1" applyAlignment="1"/>
    <xf numFmtId="37" fontId="35" fillId="0" borderId="0" xfId="63" applyNumberFormat="1" applyFont="1" applyFill="1"/>
    <xf numFmtId="37" fontId="35" fillId="0" borderId="0" xfId="0" applyNumberFormat="1" applyFont="1"/>
    <xf numFmtId="37" fontId="35" fillId="0" borderId="0" xfId="0" applyNumberFormat="1" applyFont="1" applyFill="1"/>
    <xf numFmtId="0" fontId="35" fillId="20" borderId="0" xfId="0" applyNumberFormat="1" applyFont="1" applyFill="1"/>
    <xf numFmtId="174" fontId="35" fillId="20" borderId="0" xfId="0" applyFont="1" applyFill="1" applyAlignment="1"/>
    <xf numFmtId="0" fontId="35" fillId="20" borderId="0" xfId="0" applyNumberFormat="1" applyFont="1" applyFill="1" applyAlignment="1">
      <alignment horizontal="right"/>
    </xf>
    <xf numFmtId="43" fontId="35" fillId="0" borderId="0" xfId="59" applyFont="1" applyFill="1" applyAlignment="1"/>
    <xf numFmtId="43" fontId="35" fillId="0" borderId="0" xfId="59" applyFont="1" applyFill="1"/>
    <xf numFmtId="174" fontId="64" fillId="0" borderId="0" xfId="0" applyFont="1" applyAlignment="1">
      <alignment vertical="center"/>
    </xf>
    <xf numFmtId="43" fontId="64" fillId="0" borderId="0" xfId="59" applyFont="1" applyAlignment="1">
      <alignment vertical="center"/>
    </xf>
    <xf numFmtId="43" fontId="35" fillId="0" borderId="0" xfId="59" applyFont="1" applyAlignment="1"/>
    <xf numFmtId="43" fontId="35" fillId="0" borderId="0" xfId="59" applyFont="1" applyFill="1" applyBorder="1"/>
    <xf numFmtId="43" fontId="35" fillId="0" borderId="0" xfId="59" applyFont="1" applyAlignment="1">
      <alignment horizontal="center"/>
    </xf>
    <xf numFmtId="43" fontId="35" fillId="0" borderId="0" xfId="59" applyFont="1" applyBorder="1" applyAlignment="1"/>
    <xf numFmtId="0" fontId="64" fillId="0" borderId="0" xfId="0" applyNumberFormat="1" applyFont="1" applyAlignment="1">
      <alignment vertical="center"/>
    </xf>
    <xf numFmtId="0" fontId="64" fillId="20" borderId="0" xfId="0" applyNumberFormat="1" applyFont="1" applyFill="1" applyAlignment="1">
      <alignment vertical="center"/>
    </xf>
    <xf numFmtId="174" fontId="65" fillId="0" borderId="0" xfId="0" applyFont="1" applyAlignment="1">
      <alignment horizontal="right" vertical="center"/>
    </xf>
    <xf numFmtId="174" fontId="65" fillId="0" borderId="0" xfId="0" applyFont="1" applyAlignment="1">
      <alignment vertical="center"/>
    </xf>
    <xf numFmtId="174" fontId="64" fillId="0" borderId="0" xfId="0" applyFont="1" applyAlignment="1">
      <alignment horizontal="center" vertical="center"/>
    </xf>
    <xf numFmtId="174" fontId="65" fillId="0" borderId="0" xfId="0" applyFont="1" applyAlignment="1">
      <alignment horizontal="center" vertical="center"/>
    </xf>
    <xf numFmtId="174" fontId="68" fillId="0" borderId="0" xfId="0" applyFont="1" applyAlignment="1">
      <alignment horizontal="left" vertical="center"/>
    </xf>
    <xf numFmtId="0" fontId="65" fillId="0" borderId="0" xfId="0" applyNumberFormat="1" applyFont="1" applyAlignment="1">
      <alignment horizontal="center" vertical="center"/>
    </xf>
    <xf numFmtId="174" fontId="66" fillId="0" borderId="0" xfId="0" applyFont="1" applyAlignment="1">
      <alignment vertical="center"/>
    </xf>
    <xf numFmtId="43" fontId="64" fillId="0" borderId="0" xfId="59" applyFont="1" applyAlignment="1">
      <alignment horizontal="center" vertical="center"/>
    </xf>
    <xf numFmtId="49" fontId="64" fillId="0" borderId="0" xfId="0" applyNumberFormat="1" applyFont="1" applyAlignment="1">
      <alignment vertical="center"/>
    </xf>
    <xf numFmtId="174" fontId="64" fillId="0" borderId="0" xfId="0" applyFont="1" applyFill="1" applyAlignment="1">
      <alignment horizontal="center" vertical="center"/>
    </xf>
    <xf numFmtId="0" fontId="65" fillId="0" borderId="0" xfId="0" applyNumberFormat="1" applyFont="1" applyFill="1" applyAlignment="1">
      <alignment vertical="center"/>
    </xf>
    <xf numFmtId="174" fontId="66" fillId="0" borderId="0" xfId="0" applyFont="1" applyFill="1" applyAlignment="1">
      <alignment horizontal="center" vertical="center"/>
    </xf>
    <xf numFmtId="174" fontId="65" fillId="0" borderId="0" xfId="0" applyFont="1" applyAlignment="1">
      <alignment horizontal="left" vertical="center"/>
    </xf>
    <xf numFmtId="0" fontId="67" fillId="0" borderId="0" xfId="0" applyNumberFormat="1" applyFont="1" applyFill="1" applyAlignment="1">
      <alignment horizontal="right" vertical="center"/>
    </xf>
    <xf numFmtId="174" fontId="67" fillId="0" borderId="0" xfId="0" applyFont="1" applyAlignment="1">
      <alignment horizontal="right" vertical="center"/>
    </xf>
    <xf numFmtId="182" fontId="35" fillId="0" borderId="0" xfId="0" applyNumberFormat="1" applyFont="1" applyAlignment="1"/>
    <xf numFmtId="49" fontId="64" fillId="0" borderId="0" xfId="0" applyNumberFormat="1" applyFont="1" applyAlignment="1">
      <alignment horizontal="center" vertical="center"/>
    </xf>
    <xf numFmtId="49" fontId="65" fillId="0" borderId="0" xfId="0" applyNumberFormat="1" applyFont="1" applyAlignment="1">
      <alignment horizontal="center" vertical="center"/>
    </xf>
    <xf numFmtId="164" fontId="64" fillId="0" borderId="0" xfId="86" applyNumberFormat="1" applyFont="1" applyAlignment="1">
      <alignment horizontal="center" vertical="center"/>
    </xf>
    <xf numFmtId="174" fontId="70" fillId="21" borderId="15" xfId="0" applyFont="1" applyFill="1" applyBorder="1" applyAlignment="1">
      <alignment vertical="center"/>
    </xf>
    <xf numFmtId="174" fontId="71" fillId="21" borderId="2" xfId="0" applyFont="1" applyFill="1" applyBorder="1" applyAlignment="1">
      <alignment vertical="center"/>
    </xf>
    <xf numFmtId="174" fontId="71" fillId="21" borderId="2" xfId="0" applyFont="1" applyFill="1" applyBorder="1" applyAlignment="1">
      <alignment horizontal="center" vertical="center"/>
    </xf>
    <xf numFmtId="174" fontId="71" fillId="21" borderId="20" xfId="0" applyFont="1" applyFill="1" applyBorder="1" applyAlignment="1">
      <alignment vertical="center"/>
    </xf>
    <xf numFmtId="174" fontId="64" fillId="0" borderId="16" xfId="0" applyFont="1" applyBorder="1" applyAlignment="1">
      <alignment vertical="center"/>
    </xf>
    <xf numFmtId="174" fontId="64" fillId="0" borderId="0" xfId="0" applyFont="1" applyBorder="1" applyAlignment="1">
      <alignment vertical="center"/>
    </xf>
    <xf numFmtId="174" fontId="66" fillId="0" borderId="0" xfId="0" applyFont="1" applyBorder="1" applyAlignment="1">
      <alignment horizontal="center" vertical="center"/>
    </xf>
    <xf numFmtId="174" fontId="64" fillId="0" borderId="21" xfId="0" applyFont="1" applyBorder="1" applyAlignment="1">
      <alignment vertical="center"/>
    </xf>
    <xf numFmtId="174" fontId="65" fillId="0" borderId="0" xfId="0" applyFont="1" applyBorder="1" applyAlignment="1">
      <alignment horizontal="right" vertical="center"/>
    </xf>
    <xf numFmtId="174" fontId="65" fillId="0" borderId="0" xfId="0" applyFont="1" applyBorder="1" applyAlignment="1">
      <alignment horizontal="center" vertical="center"/>
    </xf>
    <xf numFmtId="0" fontId="64" fillId="20" borderId="0" xfId="0" applyNumberFormat="1" applyFont="1" applyFill="1" applyBorder="1" applyAlignment="1">
      <alignment vertical="center"/>
    </xf>
    <xf numFmtId="0" fontId="64" fillId="0" borderId="0" xfId="0" applyNumberFormat="1" applyFont="1" applyBorder="1" applyAlignment="1">
      <alignment vertical="center"/>
    </xf>
    <xf numFmtId="174" fontId="64" fillId="0" borderId="17" xfId="0" applyFont="1" applyBorder="1" applyAlignment="1">
      <alignment vertical="center"/>
    </xf>
    <xf numFmtId="174" fontId="64" fillId="0" borderId="11" xfId="0" applyFont="1" applyBorder="1" applyAlignment="1">
      <alignment vertical="center"/>
    </xf>
    <xf numFmtId="174" fontId="64" fillId="0" borderId="22" xfId="0" applyFont="1" applyBorder="1" applyAlignment="1">
      <alignment vertical="center"/>
    </xf>
    <xf numFmtId="174" fontId="36" fillId="0" borderId="14" xfId="0" applyFont="1" applyFill="1" applyBorder="1" applyAlignment="1">
      <alignment wrapText="1"/>
    </xf>
    <xf numFmtId="174" fontId="35" fillId="0" borderId="0" xfId="0" applyFont="1" applyFill="1" applyBorder="1" applyAlignment="1">
      <alignment wrapText="1"/>
    </xf>
    <xf numFmtId="0" fontId="35" fillId="0" borderId="2" xfId="0" applyNumberFormat="1" applyFont="1" applyFill="1" applyBorder="1"/>
    <xf numFmtId="0" fontId="35" fillId="0" borderId="20" xfId="0" applyNumberFormat="1" applyFont="1" applyFill="1" applyBorder="1"/>
    <xf numFmtId="0" fontId="35" fillId="0" borderId="16" xfId="0" applyNumberFormat="1" applyFont="1" applyFill="1" applyBorder="1" applyAlignment="1">
      <alignment horizontal="center"/>
    </xf>
    <xf numFmtId="0" fontId="35" fillId="0" borderId="14" xfId="0" applyNumberFormat="1" applyFont="1" applyFill="1" applyBorder="1" applyAlignment="1">
      <alignment horizontal="center" wrapText="1"/>
    </xf>
    <xf numFmtId="43" fontId="35" fillId="0" borderId="0" xfId="59" applyFont="1" applyFill="1" applyBorder="1" applyAlignment="1">
      <alignment horizontal="center"/>
    </xf>
    <xf numFmtId="43" fontId="35" fillId="0" borderId="21" xfId="59" applyFont="1" applyFill="1" applyBorder="1"/>
    <xf numFmtId="43" fontId="35" fillId="0" borderId="0" xfId="59" applyFont="1" applyFill="1" applyBorder="1" applyAlignment="1"/>
    <xf numFmtId="43" fontId="35" fillId="0" borderId="21" xfId="59" applyFont="1" applyFill="1" applyBorder="1" applyAlignment="1"/>
    <xf numFmtId="43" fontId="39" fillId="0" borderId="0" xfId="59" applyFont="1" applyFill="1" applyBorder="1" applyAlignment="1"/>
    <xf numFmtId="43" fontId="39" fillId="0" borderId="21" xfId="59" applyFont="1" applyFill="1" applyBorder="1" applyAlignment="1"/>
    <xf numFmtId="43" fontId="39" fillId="0" borderId="11" xfId="59" applyFont="1" applyFill="1" applyBorder="1" applyAlignment="1"/>
    <xf numFmtId="43" fontId="39" fillId="0" borderId="22" xfId="59" applyFont="1" applyFill="1" applyBorder="1" applyAlignment="1"/>
    <xf numFmtId="49" fontId="35" fillId="0" borderId="16" xfId="0" applyNumberFormat="1" applyFont="1" applyFill="1" applyBorder="1" applyAlignment="1">
      <alignment horizontal="center"/>
    </xf>
    <xf numFmtId="174" fontId="35" fillId="20" borderId="0" xfId="0" applyFont="1" applyFill="1" applyBorder="1" applyAlignment="1">
      <alignment horizontal="right"/>
    </xf>
    <xf numFmtId="37" fontId="35" fillId="0" borderId="0" xfId="63" applyNumberFormat="1" applyFont="1" applyFill="1" applyBorder="1" applyAlignment="1">
      <alignment horizontal="center"/>
    </xf>
    <xf numFmtId="175" fontId="35" fillId="0" borderId="0" xfId="63" applyNumberFormat="1" applyFont="1" applyFill="1" applyBorder="1"/>
    <xf numFmtId="177" fontId="35" fillId="0" borderId="0" xfId="0" applyNumberFormat="1" applyFont="1" applyFill="1" applyBorder="1"/>
    <xf numFmtId="42" fontId="35" fillId="0" borderId="0" xfId="0" applyNumberFormat="1" applyFont="1" applyFill="1" applyBorder="1" applyAlignment="1">
      <alignment horizontal="right"/>
    </xf>
    <xf numFmtId="171" fontId="35" fillId="0" borderId="0" xfId="86" applyNumberFormat="1" applyFont="1" applyFill="1"/>
    <xf numFmtId="44" fontId="35" fillId="0" borderId="0" xfId="63" applyFont="1" applyFill="1" applyBorder="1"/>
    <xf numFmtId="44" fontId="35" fillId="0" borderId="0" xfId="63" applyNumberFormat="1" applyFont="1" applyFill="1" applyBorder="1"/>
    <xf numFmtId="44" fontId="35" fillId="0" borderId="0" xfId="63" applyFont="1" applyFill="1" applyBorder="1" applyAlignment="1"/>
    <xf numFmtId="168" fontId="35" fillId="0" borderId="6" xfId="0" applyNumberFormat="1" applyFont="1" applyBorder="1" applyAlignment="1">
      <alignment horizontal="center"/>
    </xf>
    <xf numFmtId="174" fontId="35" fillId="0" borderId="6" xfId="0" applyFont="1" applyBorder="1" applyAlignment="1">
      <alignment horizontal="center"/>
    </xf>
    <xf numFmtId="43" fontId="35" fillId="0" borderId="0" xfId="59" applyFont="1" applyBorder="1" applyAlignment="1">
      <alignment horizontal="right"/>
    </xf>
    <xf numFmtId="43" fontId="35" fillId="0" borderId="0" xfId="59" applyFont="1" applyBorder="1"/>
    <xf numFmtId="43" fontId="35" fillId="0" borderId="0" xfId="59" applyFont="1"/>
    <xf numFmtId="0" fontId="36" fillId="0" borderId="0" xfId="0" applyNumberFormat="1" applyFont="1" applyFill="1" applyBorder="1" applyAlignment="1">
      <alignment horizontal="right"/>
    </xf>
    <xf numFmtId="3" fontId="35" fillId="0" borderId="0" xfId="0" applyNumberFormat="1" applyFont="1" applyFill="1" applyBorder="1" applyAlignment="1">
      <alignment horizontal="right"/>
    </xf>
    <xf numFmtId="174" fontId="71" fillId="0" borderId="0" xfId="0" applyFont="1" applyFill="1" applyBorder="1" applyAlignment="1">
      <alignment horizontal="center" vertical="center"/>
    </xf>
    <xf numFmtId="174" fontId="71" fillId="0" borderId="0" xfId="0" applyFont="1" applyFill="1" applyBorder="1" applyAlignment="1">
      <alignment vertical="center"/>
    </xf>
    <xf numFmtId="174" fontId="36" fillId="0" borderId="0" xfId="0" applyFont="1" applyAlignment="1">
      <alignment horizontal="center"/>
    </xf>
    <xf numFmtId="174" fontId="35" fillId="0" borderId="6" xfId="0" applyFont="1" applyBorder="1" applyAlignment="1"/>
    <xf numFmtId="174" fontId="60" fillId="0" borderId="0" xfId="0" applyFont="1" applyFill="1" applyBorder="1" applyAlignment="1">
      <alignment horizontal="center"/>
    </xf>
    <xf numFmtId="174" fontId="61" fillId="0" borderId="0" xfId="0" applyFont="1" applyFill="1" applyBorder="1" applyAlignment="1">
      <alignment horizontal="center"/>
    </xf>
    <xf numFmtId="174" fontId="69" fillId="0" borderId="0" xfId="0" applyFont="1" applyAlignment="1">
      <alignment horizontal="left" vertical="center"/>
    </xf>
    <xf numFmtId="174" fontId="35" fillId="0" borderId="0" xfId="0" applyFont="1" applyAlignment="1">
      <alignment vertical="center"/>
    </xf>
    <xf numFmtId="174" fontId="35" fillId="0" borderId="0" xfId="0" applyFont="1" applyAlignment="1">
      <alignment horizontal="right" vertical="center"/>
    </xf>
    <xf numFmtId="174" fontId="35" fillId="0" borderId="0" xfId="0" applyFont="1" applyAlignment="1">
      <alignment horizontal="center" vertical="center"/>
    </xf>
    <xf numFmtId="164" fontId="35" fillId="0" borderId="0" xfId="86" applyNumberFormat="1" applyFont="1" applyFill="1" applyBorder="1" applyAlignment="1"/>
    <xf numFmtId="174" fontId="72" fillId="0" borderId="0" xfId="0" applyFont="1" applyFill="1" applyProtection="1">
      <protection locked="0"/>
    </xf>
    <xf numFmtId="174" fontId="13" fillId="0" borderId="0" xfId="0" applyFont="1" applyFill="1" applyProtection="1">
      <protection locked="0"/>
    </xf>
    <xf numFmtId="174" fontId="72" fillId="0" borderId="25" xfId="0" applyFont="1" applyFill="1" applyBorder="1" applyAlignment="1" applyProtection="1">
      <alignment horizontal="center" wrapText="1"/>
      <protection locked="0"/>
    </xf>
    <xf numFmtId="174" fontId="72" fillId="0" borderId="25" xfId="0" applyFont="1" applyFill="1" applyBorder="1" applyProtection="1">
      <protection locked="0"/>
    </xf>
    <xf numFmtId="174" fontId="72" fillId="0" borderId="0" xfId="0" applyFont="1" applyFill="1" applyAlignment="1" applyProtection="1">
      <alignment horizontal="center"/>
      <protection locked="0"/>
    </xf>
    <xf numFmtId="179" fontId="72" fillId="0" borderId="0" xfId="0" applyNumberFormat="1" applyFont="1" applyFill="1" applyProtection="1">
      <protection locked="0"/>
    </xf>
    <xf numFmtId="174" fontId="73" fillId="0" borderId="0" xfId="0" applyFont="1" applyFill="1" applyAlignment="1" applyProtection="1">
      <alignment horizontal="center"/>
      <protection locked="0"/>
    </xf>
    <xf numFmtId="179" fontId="72" fillId="0" borderId="6" xfId="0" applyNumberFormat="1" applyFont="1" applyFill="1" applyBorder="1" applyProtection="1">
      <protection locked="0"/>
    </xf>
    <xf numFmtId="174" fontId="72" fillId="0" borderId="6" xfId="0" applyFont="1" applyFill="1" applyBorder="1" applyAlignment="1" applyProtection="1">
      <alignment horizontal="center"/>
      <protection locked="0"/>
    </xf>
    <xf numFmtId="179" fontId="72" fillId="0" borderId="0" xfId="0" applyNumberFormat="1" applyFont="1" applyFill="1" applyAlignment="1" applyProtection="1">
      <alignment horizontal="left"/>
      <protection locked="0"/>
    </xf>
    <xf numFmtId="0" fontId="73" fillId="0" borderId="0" xfId="0" applyNumberFormat="1" applyFont="1" applyFill="1" applyAlignment="1" applyProtection="1">
      <alignment horizontal="left"/>
      <protection locked="0"/>
    </xf>
    <xf numFmtId="174" fontId="73" fillId="0" borderId="0" xfId="0" applyFont="1" applyFill="1" applyAlignment="1" applyProtection="1">
      <alignment horizontal="center" wrapText="1"/>
      <protection locked="0"/>
    </xf>
    <xf numFmtId="179" fontId="73" fillId="0" borderId="0" xfId="0" applyNumberFormat="1" applyFont="1" applyFill="1" applyAlignment="1" applyProtection="1">
      <alignment horizontal="center" wrapText="1"/>
      <protection locked="0"/>
    </xf>
    <xf numFmtId="183" fontId="72" fillId="0" borderId="0" xfId="86" applyNumberFormat="1" applyFont="1" applyFill="1" applyProtection="1">
      <protection locked="0"/>
    </xf>
    <xf numFmtId="179" fontId="72" fillId="0" borderId="0" xfId="0" applyNumberFormat="1" applyFont="1" applyFill="1" applyAlignment="1" applyProtection="1">
      <alignment horizontal="center"/>
      <protection locked="0"/>
    </xf>
    <xf numFmtId="179" fontId="72" fillId="0" borderId="0" xfId="59" applyNumberFormat="1" applyFont="1" applyFill="1" applyProtection="1">
      <protection locked="0"/>
    </xf>
    <xf numFmtId="183" fontId="72" fillId="0" borderId="0" xfId="0" applyNumberFormat="1" applyFont="1" applyFill="1" applyProtection="1">
      <protection locked="0"/>
    </xf>
    <xf numFmtId="0" fontId="72" fillId="0" borderId="0" xfId="0" applyNumberFormat="1" applyFont="1" applyFill="1" applyProtection="1">
      <protection locked="0"/>
    </xf>
    <xf numFmtId="0" fontId="72" fillId="0" borderId="0" xfId="0" applyNumberFormat="1" applyFont="1" applyFill="1"/>
    <xf numFmtId="179" fontId="72" fillId="0" borderId="11" xfId="59" applyNumberFormat="1" applyFont="1" applyFill="1" applyBorder="1" applyProtection="1">
      <protection locked="0"/>
    </xf>
    <xf numFmtId="179" fontId="73" fillId="0" borderId="0" xfId="59" applyNumberFormat="1" applyFont="1" applyFill="1" applyProtection="1">
      <protection locked="0"/>
    </xf>
    <xf numFmtId="174" fontId="13" fillId="0" borderId="0" xfId="0" applyFont="1" applyFill="1"/>
    <xf numFmtId="179" fontId="73" fillId="0" borderId="0" xfId="59" applyNumberFormat="1" applyFont="1" applyFill="1" applyAlignment="1" applyProtection="1">
      <alignment horizontal="center"/>
      <protection locked="0"/>
    </xf>
    <xf numFmtId="174" fontId="74" fillId="0" borderId="0" xfId="0" applyFont="1" applyFill="1" applyProtection="1">
      <protection locked="0"/>
    </xf>
    <xf numFmtId="179" fontId="73" fillId="0" borderId="0" xfId="0" applyNumberFormat="1" applyFont="1" applyFill="1" applyProtection="1">
      <protection locked="0"/>
    </xf>
    <xf numFmtId="175" fontId="13" fillId="0" borderId="0" xfId="63" applyNumberFormat="1" applyFont="1" applyFill="1"/>
    <xf numFmtId="174" fontId="13" fillId="0" borderId="0" xfId="0" applyFont="1" applyFill="1" applyAlignment="1" applyProtection="1">
      <alignment wrapText="1"/>
      <protection locked="0"/>
    </xf>
    <xf numFmtId="174" fontId="35" fillId="0" borderId="0" xfId="0" applyFont="1" applyAlignment="1">
      <alignment vertical="center" wrapText="1"/>
    </xf>
    <xf numFmtId="174" fontId="72" fillId="0" borderId="24" xfId="0" applyFont="1" applyFill="1" applyBorder="1" applyAlignment="1" applyProtection="1">
      <alignment horizontal="center" vertical="center" wrapText="1"/>
      <protection locked="0"/>
    </xf>
    <xf numFmtId="174" fontId="72" fillId="0" borderId="0" xfId="0" applyFont="1" applyFill="1" applyAlignment="1" applyProtection="1">
      <alignment horizontal="center" vertical="center" wrapText="1"/>
      <protection locked="0"/>
    </xf>
    <xf numFmtId="174" fontId="74" fillId="0" borderId="0" xfId="0" applyFont="1" applyFill="1" applyAlignment="1" applyProtection="1">
      <alignment horizontal="left"/>
      <protection locked="0"/>
    </xf>
    <xf numFmtId="0" fontId="64" fillId="0" borderId="0" xfId="0" applyNumberFormat="1" applyFont="1" applyFill="1" applyAlignment="1">
      <alignment vertical="center"/>
    </xf>
    <xf numFmtId="174" fontId="35" fillId="0" borderId="0" xfId="0" applyFont="1" applyFill="1" applyBorder="1" applyAlignment="1">
      <alignment horizontal="left" indent="1"/>
    </xf>
    <xf numFmtId="179" fontId="35" fillId="0" borderId="0" xfId="59" applyNumberFormat="1" applyFont="1" applyFill="1" applyBorder="1" applyAlignment="1"/>
    <xf numFmtId="179" fontId="35" fillId="0" borderId="0" xfId="86" applyNumberFormat="1" applyFont="1" applyFill="1" applyBorder="1" applyAlignment="1"/>
    <xf numFmtId="44" fontId="35" fillId="0" borderId="0" xfId="59" applyNumberFormat="1" applyFont="1" applyBorder="1" applyAlignment="1">
      <alignment horizontal="right"/>
    </xf>
    <xf numFmtId="44" fontId="35" fillId="0" borderId="0" xfId="59" applyNumberFormat="1" applyFont="1" applyFill="1" applyBorder="1" applyAlignment="1">
      <alignment horizontal="right"/>
    </xf>
    <xf numFmtId="165" fontId="41" fillId="0" borderId="0" xfId="0" applyNumberFormat="1" applyFont="1" applyFill="1" applyAlignment="1">
      <alignment horizontal="right"/>
    </xf>
    <xf numFmtId="3" fontId="41" fillId="0" borderId="0" xfId="0" applyNumberFormat="1" applyFont="1" applyFill="1" applyAlignment="1"/>
    <xf numFmtId="166" fontId="41" fillId="0" borderId="0" xfId="0" applyNumberFormat="1" applyFont="1" applyFill="1" applyAlignment="1">
      <alignment horizontal="right"/>
    </xf>
    <xf numFmtId="3" fontId="63" fillId="0" borderId="0" xfId="0" applyNumberFormat="1" applyFont="1" applyAlignment="1"/>
    <xf numFmtId="174" fontId="63" fillId="0" borderId="0" xfId="0" applyFont="1" applyAlignment="1"/>
    <xf numFmtId="174" fontId="75" fillId="0" borderId="0" xfId="0" applyFont="1" applyBorder="1" applyAlignment="1"/>
    <xf numFmtId="174" fontId="76" fillId="0" borderId="0" xfId="0" applyFont="1" applyBorder="1"/>
    <xf numFmtId="174" fontId="40" fillId="0" borderId="0" xfId="0" applyFont="1" applyBorder="1"/>
    <xf numFmtId="174" fontId="40" fillId="0" borderId="0" xfId="0" applyFont="1" applyBorder="1" applyAlignment="1">
      <alignment horizontal="left" wrapText="1"/>
    </xf>
    <xf numFmtId="3" fontId="41" fillId="0" borderId="0" xfId="0" applyNumberFormat="1" applyFont="1" applyAlignment="1"/>
    <xf numFmtId="43" fontId="35" fillId="0" borderId="0" xfId="59" applyFont="1" applyFill="1" applyBorder="1" applyAlignment="1">
      <alignment horizontal="left"/>
    </xf>
    <xf numFmtId="174" fontId="0" fillId="0" borderId="0" xfId="0" applyFont="1" applyAlignment="1"/>
    <xf numFmtId="174" fontId="0" fillId="0" borderId="0" xfId="0" applyFont="1" applyFill="1" applyBorder="1" applyAlignment="1"/>
    <xf numFmtId="174" fontId="0" fillId="0" borderId="0" xfId="0" applyFont="1" applyFill="1" applyBorder="1" applyAlignment="1">
      <alignment horizontal="center"/>
    </xf>
    <xf numFmtId="179" fontId="0" fillId="0" borderId="0" xfId="59" applyNumberFormat="1" applyFont="1" applyFill="1" applyBorder="1" applyAlignment="1"/>
    <xf numFmtId="0" fontId="35" fillId="0" borderId="12" xfId="0" applyNumberFormat="1" applyFont="1" applyFill="1" applyBorder="1" applyAlignment="1">
      <alignment horizontal="center" wrapText="1"/>
    </xf>
    <xf numFmtId="43" fontId="35" fillId="0" borderId="10" xfId="59" applyFont="1" applyFill="1" applyBorder="1" applyAlignment="1"/>
    <xf numFmtId="179" fontId="65" fillId="20" borderId="0" xfId="59" applyNumberFormat="1" applyFont="1" applyFill="1" applyAlignment="1">
      <alignment horizontal="center" vertical="center"/>
    </xf>
    <xf numFmtId="179" fontId="65" fillId="0" borderId="0" xfId="59" applyNumberFormat="1" applyFont="1" applyAlignment="1">
      <alignment vertical="center"/>
    </xf>
    <xf numFmtId="179" fontId="65" fillId="0" borderId="0" xfId="59" applyNumberFormat="1" applyFont="1" applyAlignment="1">
      <alignment horizontal="center" vertical="center"/>
    </xf>
    <xf numFmtId="179" fontId="65" fillId="20" borderId="0" xfId="59" applyNumberFormat="1" applyFont="1" applyFill="1" applyBorder="1" applyAlignment="1">
      <alignment horizontal="center" vertical="center"/>
    </xf>
    <xf numFmtId="179" fontId="65" fillId="0" borderId="0" xfId="59" applyNumberFormat="1" applyFont="1" applyBorder="1" applyAlignment="1">
      <alignment horizontal="center" vertical="center"/>
    </xf>
    <xf numFmtId="179" fontId="65" fillId="0" borderId="11" xfId="59" applyNumberFormat="1" applyFont="1" applyBorder="1" applyAlignment="1">
      <alignment horizontal="center" vertical="center"/>
    </xf>
    <xf numFmtId="179" fontId="65" fillId="20" borderId="6" xfId="59" applyNumberFormat="1" applyFont="1" applyFill="1" applyBorder="1" applyAlignment="1">
      <alignment horizontal="center" vertical="center"/>
    </xf>
    <xf numFmtId="179" fontId="65" fillId="0" borderId="0" xfId="59" applyNumberFormat="1" applyFont="1" applyFill="1" applyAlignment="1">
      <alignment horizontal="center" vertical="center"/>
    </xf>
    <xf numFmtId="179" fontId="35" fillId="20" borderId="0" xfId="59" applyNumberFormat="1" applyFont="1" applyFill="1" applyAlignment="1"/>
    <xf numFmtId="179" fontId="35" fillId="20" borderId="6" xfId="59" applyNumberFormat="1" applyFont="1" applyFill="1" applyBorder="1" applyAlignment="1"/>
    <xf numFmtId="179" fontId="35" fillId="0" borderId="0" xfId="59" applyNumberFormat="1" applyFont="1" applyAlignment="1"/>
    <xf numFmtId="179" fontId="35" fillId="0" borderId="6" xfId="59" applyNumberFormat="1" applyFont="1" applyBorder="1" applyAlignment="1"/>
    <xf numFmtId="179" fontId="35" fillId="0" borderId="0" xfId="59" applyNumberFormat="1" applyFont="1" applyFill="1" applyAlignment="1"/>
    <xf numFmtId="179" fontId="35" fillId="20" borderId="0" xfId="59" applyNumberFormat="1" applyFont="1" applyFill="1" applyBorder="1" applyAlignment="1"/>
    <xf numFmtId="179" fontId="35" fillId="0" borderId="18" xfId="59" applyNumberFormat="1" applyFont="1" applyBorder="1" applyAlignment="1"/>
    <xf numFmtId="179" fontId="35" fillId="0" borderId="0" xfId="59" applyNumberFormat="1" applyFont="1" applyFill="1" applyAlignment="1">
      <alignment horizontal="right"/>
    </xf>
    <xf numFmtId="179" fontId="35" fillId="0" borderId="6" xfId="59" applyNumberFormat="1" applyFont="1" applyFill="1" applyBorder="1" applyAlignment="1"/>
    <xf numFmtId="179" fontId="35" fillId="0" borderId="18" xfId="59" applyNumberFormat="1" applyFont="1" applyFill="1" applyBorder="1" applyAlignment="1"/>
    <xf numFmtId="184" fontId="35" fillId="20" borderId="0" xfId="59" applyNumberFormat="1" applyFont="1" applyFill="1" applyAlignment="1"/>
    <xf numFmtId="179" fontId="35" fillId="0" borderId="0" xfId="59" applyNumberFormat="1" applyFont="1" applyFill="1" applyBorder="1" applyProtection="1"/>
    <xf numFmtId="10" fontId="35" fillId="20" borderId="0" xfId="59" applyNumberFormat="1" applyFont="1" applyFill="1" applyAlignment="1">
      <alignment vertical="top" wrapText="1"/>
    </xf>
    <xf numFmtId="184" fontId="35" fillId="0" borderId="0" xfId="59" applyNumberFormat="1" applyFont="1" applyFill="1" applyAlignment="1">
      <alignment horizontal="right"/>
    </xf>
    <xf numFmtId="179" fontId="35" fillId="0" borderId="0" xfId="63" applyNumberFormat="1" applyFont="1" applyFill="1" applyAlignment="1">
      <alignment horizontal="right"/>
    </xf>
    <xf numFmtId="179" fontId="35" fillId="0" borderId="0" xfId="59" applyNumberFormat="1" applyFont="1" applyFill="1"/>
    <xf numFmtId="179" fontId="35" fillId="0" borderId="6" xfId="59" applyNumberFormat="1" applyFont="1" applyFill="1" applyBorder="1"/>
    <xf numFmtId="179" fontId="35" fillId="0" borderId="0" xfId="63" applyNumberFormat="1" applyFont="1" applyFill="1"/>
    <xf numFmtId="179" fontId="35" fillId="0" borderId="0" xfId="0" applyNumberFormat="1" applyFont="1" applyAlignment="1"/>
    <xf numFmtId="179" fontId="35" fillId="0" borderId="18" xfId="59" applyNumberFormat="1" applyFont="1" applyBorder="1" applyAlignment="1">
      <alignment horizontal="right"/>
    </xf>
    <xf numFmtId="0" fontId="77" fillId="0" borderId="0" xfId="130" applyFont="1"/>
    <xf numFmtId="0" fontId="78" fillId="0" borderId="0" xfId="130" applyFont="1"/>
    <xf numFmtId="0" fontId="79" fillId="0" borderId="0" xfId="130" applyFont="1"/>
    <xf numFmtId="0" fontId="77" fillId="0" borderId="0" xfId="130" applyFont="1" applyAlignment="1">
      <alignment horizontal="left" vertical="center"/>
    </xf>
    <xf numFmtId="10" fontId="77" fillId="0" borderId="0" xfId="131" applyNumberFormat="1" applyFont="1"/>
    <xf numFmtId="0" fontId="77" fillId="0" borderId="0" xfId="130" applyFont="1" applyFill="1"/>
    <xf numFmtId="174" fontId="64" fillId="0" borderId="0" xfId="0" applyFont="1" applyFill="1" applyAlignment="1">
      <alignment vertical="center"/>
    </xf>
    <xf numFmtId="174" fontId="65" fillId="0" borderId="0" xfId="0" applyFont="1" applyFill="1" applyAlignment="1">
      <alignment vertical="center"/>
    </xf>
    <xf numFmtId="174" fontId="35" fillId="0" borderId="0" xfId="0" applyFont="1" applyFill="1" applyAlignment="1">
      <alignment vertical="center"/>
    </xf>
    <xf numFmtId="0" fontId="6" fillId="0" borderId="0" xfId="82" applyFill="1"/>
    <xf numFmtId="0" fontId="3" fillId="0" borderId="0" xfId="130" applyAlignment="1">
      <alignment vertical="center"/>
    </xf>
    <xf numFmtId="174" fontId="35" fillId="0" borderId="0" xfId="0" applyFont="1" applyFill="1" applyAlignment="1"/>
    <xf numFmtId="180" fontId="35" fillId="20" borderId="0" xfId="86" applyNumberFormat="1" applyFont="1" applyFill="1" applyBorder="1" applyAlignment="1"/>
    <xf numFmtId="174" fontId="35" fillId="20" borderId="0" xfId="0" applyFont="1" applyFill="1" applyBorder="1" applyAlignment="1"/>
    <xf numFmtId="174" fontId="36" fillId="0" borderId="0" xfId="0" applyFont="1" applyFill="1" applyAlignment="1">
      <alignment horizontal="center"/>
    </xf>
    <xf numFmtId="0" fontId="35" fillId="0" borderId="0" xfId="0" applyNumberFormat="1" applyFont="1" applyBorder="1" applyAlignment="1">
      <alignment horizontal="left"/>
    </xf>
    <xf numFmtId="165" fontId="35" fillId="0" borderId="0" xfId="0" applyNumberFormat="1" applyFont="1" applyBorder="1" applyAlignment="1">
      <alignment horizontal="right"/>
    </xf>
    <xf numFmtId="179" fontId="35" fillId="0" borderId="0" xfId="59" applyNumberFormat="1" applyFont="1" applyBorder="1" applyAlignment="1"/>
    <xf numFmtId="179" fontId="35" fillId="0" borderId="0" xfId="0" applyNumberFormat="1" applyFont="1" applyFill="1" applyBorder="1" applyAlignment="1">
      <alignment horizontal="center"/>
    </xf>
    <xf numFmtId="174" fontId="80" fillId="0" borderId="0" xfId="0" applyFont="1" applyAlignment="1">
      <alignment vertical="center"/>
    </xf>
    <xf numFmtId="174" fontId="64" fillId="0" borderId="0" xfId="0" applyFont="1" applyAlignment="1">
      <alignment horizontal="center" vertical="top" wrapText="1"/>
    </xf>
    <xf numFmtId="174" fontId="81" fillId="0" borderId="0" xfId="0" applyFont="1" applyAlignment="1">
      <alignment horizontal="center" vertical="center"/>
    </xf>
    <xf numFmtId="1" fontId="64" fillId="0" borderId="0" xfId="0" applyNumberFormat="1" applyFont="1" applyAlignment="1">
      <alignment horizontal="right" vertical="center"/>
    </xf>
    <xf numFmtId="179" fontId="64" fillId="0" borderId="0" xfId="59" applyNumberFormat="1" applyFont="1" applyAlignment="1">
      <alignment horizontal="left" vertical="center"/>
    </xf>
    <xf numFmtId="179" fontId="82" fillId="0" borderId="0" xfId="59" applyNumberFormat="1" applyFont="1" applyAlignment="1">
      <alignment horizontal="center" vertical="center"/>
    </xf>
    <xf numFmtId="174" fontId="82" fillId="0" borderId="0" xfId="0" applyFont="1" applyAlignment="1">
      <alignment horizontal="center" vertical="center"/>
    </xf>
    <xf numFmtId="1" fontId="65" fillId="0" borderId="0" xfId="0" applyNumberFormat="1" applyFont="1" applyAlignment="1">
      <alignment horizontal="center" vertical="center"/>
    </xf>
    <xf numFmtId="174" fontId="66" fillId="0" borderId="0" xfId="0" applyFont="1" applyAlignment="1">
      <alignment horizontal="right" vertical="center"/>
    </xf>
    <xf numFmtId="185" fontId="66" fillId="0" borderId="0" xfId="0" applyNumberFormat="1" applyFont="1" applyAlignment="1">
      <alignment horizontal="center" vertical="center"/>
    </xf>
    <xf numFmtId="1" fontId="66" fillId="0" borderId="0" xfId="0" applyNumberFormat="1" applyFont="1" applyAlignment="1">
      <alignment horizontal="center" vertical="center"/>
    </xf>
    <xf numFmtId="1" fontId="64" fillId="0" borderId="0" xfId="0" applyNumberFormat="1" applyFont="1" applyAlignment="1">
      <alignment vertical="center"/>
    </xf>
    <xf numFmtId="0" fontId="30" fillId="0" borderId="0" xfId="130" applyFont="1"/>
    <xf numFmtId="174" fontId="35" fillId="0" borderId="0" xfId="0" applyFont="1" applyFill="1" applyAlignment="1">
      <alignment horizontal="center" vertical="top"/>
    </xf>
    <xf numFmtId="0" fontId="36" fillId="0" borderId="23" xfId="0" applyNumberFormat="1" applyFont="1" applyFill="1" applyBorder="1" applyAlignment="1">
      <alignment horizontal="center" wrapText="1"/>
    </xf>
    <xf numFmtId="0" fontId="35" fillId="0" borderId="23" xfId="0" applyNumberFormat="1" applyFont="1" applyFill="1" applyBorder="1" applyAlignment="1">
      <alignment horizontal="center" wrapText="1"/>
    </xf>
    <xf numFmtId="174" fontId="72" fillId="22" borderId="0" xfId="0" applyFont="1" applyFill="1" applyProtection="1">
      <protection locked="0"/>
    </xf>
    <xf numFmtId="170" fontId="72" fillId="22" borderId="26" xfId="0" applyNumberFormat="1" applyFont="1" applyFill="1" applyBorder="1" applyAlignment="1" applyProtection="1">
      <alignment horizontal="center"/>
      <protection locked="0"/>
    </xf>
    <xf numFmtId="174" fontId="35" fillId="0" borderId="0" xfId="0" applyFont="1" applyAlignment="1">
      <alignment horizontal="right" vertical="top"/>
    </xf>
    <xf numFmtId="174" fontId="64" fillId="0" borderId="0" xfId="0" applyFont="1" applyAlignment="1">
      <alignment horizontal="center" vertical="top"/>
    </xf>
    <xf numFmtId="174" fontId="64" fillId="0" borderId="0" xfId="0" applyFont="1" applyAlignment="1">
      <alignment vertical="top"/>
    </xf>
    <xf numFmtId="174" fontId="72" fillId="22" borderId="24" xfId="0" applyFont="1" applyFill="1" applyBorder="1" applyAlignment="1" applyProtection="1">
      <alignment horizontal="center" vertical="center" wrapText="1"/>
      <protection locked="0"/>
    </xf>
    <xf numFmtId="0" fontId="77" fillId="0" borderId="0" xfId="134" applyFont="1"/>
    <xf numFmtId="0" fontId="78" fillId="0" borderId="0" xfId="134" applyFont="1"/>
    <xf numFmtId="0" fontId="77" fillId="0" borderId="0" xfId="134" applyFont="1" applyFill="1"/>
    <xf numFmtId="0" fontId="78" fillId="0" borderId="6" xfId="134" applyFont="1" applyBorder="1"/>
    <xf numFmtId="10" fontId="77" fillId="20" borderId="0" xfId="134" applyNumberFormat="1" applyFont="1" applyFill="1"/>
    <xf numFmtId="0" fontId="77" fillId="0" borderId="0" xfId="134" applyFont="1" applyAlignment="1">
      <alignment horizontal="right" wrapText="1"/>
    </xf>
    <xf numFmtId="0" fontId="78" fillId="0" borderId="0" xfId="134" applyFont="1" applyBorder="1"/>
    <xf numFmtId="0" fontId="77" fillId="0" borderId="0" xfId="134" applyFont="1" applyAlignment="1">
      <alignment horizontal="center"/>
    </xf>
    <xf numFmtId="0" fontId="77" fillId="0" borderId="0" xfId="134" applyFont="1" applyAlignment="1">
      <alignment horizontal="center" wrapText="1"/>
    </xf>
    <xf numFmtId="164" fontId="77" fillId="0" borderId="27" xfId="134" applyNumberFormat="1" applyFont="1" applyBorder="1"/>
    <xf numFmtId="174" fontId="84" fillId="0" borderId="0" xfId="0" applyFont="1" applyAlignment="1">
      <alignment vertical="center"/>
    </xf>
    <xf numFmtId="0" fontId="65" fillId="0" borderId="0" xfId="0" applyNumberFormat="1" applyFont="1" applyFill="1" applyAlignment="1">
      <alignment horizontal="center" vertical="center"/>
    </xf>
    <xf numFmtId="49" fontId="64" fillId="0" borderId="0" xfId="0" applyNumberFormat="1" applyFont="1" applyFill="1" applyAlignment="1">
      <alignment vertical="center"/>
    </xf>
    <xf numFmtId="179" fontId="65" fillId="0" borderId="0" xfId="59" applyNumberFormat="1" applyFont="1" applyFill="1" applyAlignment="1">
      <alignment vertical="center"/>
    </xf>
    <xf numFmtId="174" fontId="84" fillId="0" borderId="0" xfId="0" applyFont="1" applyFill="1" applyAlignment="1">
      <alignment vertical="center"/>
    </xf>
    <xf numFmtId="0" fontId="66" fillId="23" borderId="28" xfId="0" applyNumberFormat="1" applyFont="1" applyFill="1" applyBorder="1" applyAlignment="1">
      <alignment horizontal="left" vertical="center"/>
    </xf>
    <xf numFmtId="49" fontId="64" fillId="23" borderId="29" xfId="0" applyNumberFormat="1" applyFont="1" applyFill="1" applyBorder="1" applyAlignment="1">
      <alignment vertical="center"/>
    </xf>
    <xf numFmtId="0" fontId="64" fillId="23" borderId="29" xfId="0" applyNumberFormat="1" applyFont="1" applyFill="1" applyBorder="1" applyAlignment="1">
      <alignment vertical="center"/>
    </xf>
    <xf numFmtId="174" fontId="64" fillId="23" borderId="29" xfId="0" applyFont="1" applyFill="1" applyBorder="1" applyAlignment="1">
      <alignment vertical="center"/>
    </xf>
    <xf numFmtId="179" fontId="65" fillId="23" borderId="29" xfId="59" applyNumberFormat="1" applyFont="1" applyFill="1" applyBorder="1" applyAlignment="1">
      <alignment horizontal="center" vertical="center"/>
    </xf>
    <xf numFmtId="179" fontId="65" fillId="23" borderId="29" xfId="59" applyNumberFormat="1" applyFont="1" applyFill="1" applyBorder="1" applyAlignment="1">
      <alignment vertical="center"/>
    </xf>
    <xf numFmtId="179" fontId="65" fillId="23" borderId="30" xfId="59" applyNumberFormat="1" applyFont="1" applyFill="1" applyBorder="1" applyAlignment="1">
      <alignment vertical="center"/>
    </xf>
    <xf numFmtId="0" fontId="66" fillId="23" borderId="31" xfId="0" applyNumberFormat="1" applyFont="1" applyFill="1" applyBorder="1" applyAlignment="1">
      <alignment horizontal="left" vertical="center"/>
    </xf>
    <xf numFmtId="49" fontId="64" fillId="23" borderId="6" xfId="0" applyNumberFormat="1" applyFont="1" applyFill="1" applyBorder="1" applyAlignment="1">
      <alignment vertical="center"/>
    </xf>
    <xf numFmtId="0" fontId="64" fillId="23" borderId="6" xfId="0" applyNumberFormat="1" applyFont="1" applyFill="1" applyBorder="1" applyAlignment="1">
      <alignment vertical="center"/>
    </xf>
    <xf numFmtId="174" fontId="64" fillId="23" borderId="6" xfId="0" applyFont="1" applyFill="1" applyBorder="1" applyAlignment="1">
      <alignment vertical="center"/>
    </xf>
    <xf numFmtId="179" fontId="65" fillId="23" borderId="6" xfId="59" applyNumberFormat="1" applyFont="1" applyFill="1" applyBorder="1" applyAlignment="1">
      <alignment horizontal="center" vertical="center"/>
    </xf>
    <xf numFmtId="179" fontId="65" fillId="23" borderId="6" xfId="59" applyNumberFormat="1" applyFont="1" applyFill="1" applyBorder="1" applyAlignment="1">
      <alignment vertical="center"/>
    </xf>
    <xf numFmtId="179" fontId="65" fillId="23" borderId="32" xfId="59" applyNumberFormat="1" applyFont="1" applyFill="1" applyBorder="1" applyAlignment="1">
      <alignment vertical="center"/>
    </xf>
    <xf numFmtId="174" fontId="64" fillId="0" borderId="33" xfId="0" applyFont="1" applyBorder="1" applyAlignment="1">
      <alignment horizontal="center" vertical="center"/>
    </xf>
    <xf numFmtId="174" fontId="67" fillId="0" borderId="0" xfId="0" applyFont="1" applyBorder="1" applyAlignment="1">
      <alignment horizontal="center" vertical="center"/>
    </xf>
    <xf numFmtId="174" fontId="66" fillId="0" borderId="34" xfId="0" applyFont="1" applyBorder="1" applyAlignment="1">
      <alignment horizontal="center" vertical="center"/>
    </xf>
    <xf numFmtId="174" fontId="64" fillId="0" borderId="34" xfId="0" applyFont="1" applyBorder="1" applyAlignment="1">
      <alignment vertical="center"/>
    </xf>
    <xf numFmtId="0" fontId="65" fillId="0" borderId="33" xfId="0" applyNumberFormat="1" applyFont="1" applyBorder="1" applyAlignment="1">
      <alignment horizontal="center" vertical="center"/>
    </xf>
    <xf numFmtId="49" fontId="64" fillId="0" borderId="0" xfId="0" applyNumberFormat="1" applyFont="1" applyBorder="1" applyAlignment="1">
      <alignment vertical="center"/>
    </xf>
    <xf numFmtId="0" fontId="64" fillId="0" borderId="0" xfId="0" applyNumberFormat="1" applyFont="1" applyFill="1" applyBorder="1" applyAlignment="1">
      <alignment vertical="center"/>
    </xf>
    <xf numFmtId="179" fontId="65" fillId="0" borderId="0" xfId="59" applyNumberFormat="1" applyFont="1" applyFill="1" applyBorder="1" applyAlignment="1">
      <alignment horizontal="center" vertical="center"/>
    </xf>
    <xf numFmtId="179" fontId="65" fillId="0" borderId="0" xfId="59" applyNumberFormat="1" applyFont="1" applyBorder="1" applyAlignment="1">
      <alignment vertical="center"/>
    </xf>
    <xf numFmtId="179" fontId="65" fillId="0" borderId="34" xfId="59" applyNumberFormat="1" applyFont="1" applyBorder="1" applyAlignment="1">
      <alignment vertical="center"/>
    </xf>
    <xf numFmtId="0" fontId="65" fillId="0" borderId="31" xfId="0" applyNumberFormat="1" applyFont="1" applyBorder="1" applyAlignment="1">
      <alignment horizontal="center" vertical="center"/>
    </xf>
    <xf numFmtId="174" fontId="64" fillId="0" borderId="6" xfId="0" applyFont="1" applyBorder="1" applyAlignment="1">
      <alignment vertical="center"/>
    </xf>
    <xf numFmtId="179" fontId="65" fillId="0" borderId="6" xfId="59" applyNumberFormat="1" applyFont="1" applyBorder="1" applyAlignment="1">
      <alignment horizontal="center" vertical="center"/>
    </xf>
    <xf numFmtId="179" fontId="65" fillId="0" borderId="32" xfId="59" applyNumberFormat="1" applyFont="1" applyBorder="1" applyAlignment="1">
      <alignment horizontal="center" vertical="center"/>
    </xf>
    <xf numFmtId="0" fontId="0" fillId="0" borderId="0" xfId="0" applyNumberFormat="1" applyFont="1"/>
    <xf numFmtId="174" fontId="85" fillId="20" borderId="0" xfId="0" applyFont="1" applyFill="1" applyBorder="1" applyAlignment="1">
      <alignment horizontal="left"/>
    </xf>
    <xf numFmtId="183" fontId="72" fillId="22" borderId="0" xfId="86" applyNumberFormat="1" applyFont="1" applyFill="1" applyProtection="1">
      <protection locked="0"/>
    </xf>
    <xf numFmtId="179" fontId="39" fillId="0" borderId="0" xfId="59" applyNumberFormat="1" applyFont="1" applyFill="1" applyBorder="1" applyAlignment="1"/>
    <xf numFmtId="179" fontId="39" fillId="0" borderId="11" xfId="59" applyNumberFormat="1" applyFont="1" applyFill="1" applyBorder="1" applyAlignment="1"/>
    <xf numFmtId="179" fontId="35" fillId="0" borderId="0" xfId="59" applyNumberFormat="1" applyFont="1" applyFill="1" applyBorder="1" applyAlignment="1">
      <alignment horizontal="center"/>
    </xf>
    <xf numFmtId="179" fontId="35" fillId="0" borderId="21" xfId="59" applyNumberFormat="1" applyFont="1" applyFill="1" applyBorder="1" applyAlignment="1"/>
    <xf numFmtId="179" fontId="35" fillId="0" borderId="10" xfId="59" applyNumberFormat="1" applyFont="1" applyFill="1" applyBorder="1" applyAlignment="1"/>
    <xf numFmtId="0" fontId="69" fillId="0" borderId="0" xfId="0" applyNumberFormat="1" applyFont="1" applyFill="1" applyAlignment="1"/>
    <xf numFmtId="3" fontId="35" fillId="0" borderId="0" xfId="0" applyNumberFormat="1" applyFont="1" applyFill="1" applyAlignment="1">
      <alignment horizontal="fill"/>
    </xf>
    <xf numFmtId="174" fontId="69" fillId="0" borderId="0" xfId="0" applyFont="1" applyFill="1" applyAlignment="1"/>
    <xf numFmtId="3" fontId="69" fillId="0" borderId="0" xfId="0" applyNumberFormat="1" applyFont="1" applyFill="1" applyAlignment="1"/>
    <xf numFmtId="3" fontId="36" fillId="0" borderId="0" xfId="0" applyNumberFormat="1" applyFont="1" applyFill="1" applyAlignment="1"/>
    <xf numFmtId="0" fontId="36" fillId="0" borderId="0" xfId="0" applyNumberFormat="1" applyFont="1" applyFill="1"/>
    <xf numFmtId="3" fontId="36" fillId="0" borderId="0" xfId="0" applyNumberFormat="1" applyFont="1" applyFill="1" applyAlignment="1">
      <alignment horizontal="left"/>
    </xf>
    <xf numFmtId="179" fontId="36" fillId="0" borderId="0" xfId="59" applyNumberFormat="1" applyFont="1" applyFill="1" applyAlignment="1"/>
    <xf numFmtId="174" fontId="66" fillId="0" borderId="0" xfId="0" applyFont="1" applyFill="1" applyAlignment="1">
      <alignment vertical="center"/>
    </xf>
    <xf numFmtId="0" fontId="35" fillId="0" borderId="0" xfId="0" applyNumberFormat="1" applyFont="1" applyFill="1" applyAlignment="1">
      <alignment vertical="top" wrapText="1"/>
    </xf>
    <xf numFmtId="168" fontId="35" fillId="0" borderId="0" xfId="0" applyNumberFormat="1" applyFont="1" applyAlignment="1">
      <alignment horizontal="center"/>
    </xf>
    <xf numFmtId="174" fontId="35" fillId="0" borderId="0" xfId="0" applyFont="1" applyFill="1" applyAlignment="1"/>
    <xf numFmtId="0" fontId="35" fillId="0" borderId="0" xfId="82" applyFont="1" applyAlignment="1">
      <alignment horizontal="left" wrapText="1"/>
    </xf>
    <xf numFmtId="0" fontId="35" fillId="0" borderId="0" xfId="82" applyFont="1" applyAlignment="1">
      <alignment horizontal="left"/>
    </xf>
    <xf numFmtId="174" fontId="36" fillId="0" borderId="0" xfId="0" applyFont="1" applyFill="1" applyBorder="1" applyAlignment="1">
      <alignment horizontal="center"/>
    </xf>
    <xf numFmtId="49" fontId="36" fillId="0" borderId="0" xfId="0" applyNumberFormat="1" applyFont="1" applyFill="1" applyBorder="1" applyAlignment="1">
      <alignment horizontal="center"/>
    </xf>
    <xf numFmtId="3" fontId="35" fillId="0" borderId="0" xfId="0" applyNumberFormat="1" applyFont="1" applyFill="1" applyBorder="1" applyAlignment="1">
      <alignment horizontal="center"/>
    </xf>
    <xf numFmtId="0" fontId="35" fillId="0" borderId="0" xfId="0" applyNumberFormat="1" applyFont="1" applyFill="1" applyBorder="1" applyAlignment="1" applyProtection="1">
      <alignment horizontal="center"/>
      <protection locked="0"/>
    </xf>
    <xf numFmtId="174" fontId="64" fillId="0" borderId="0" xfId="0" applyFont="1" applyAlignment="1">
      <alignment horizontal="left" vertical="center"/>
    </xf>
    <xf numFmtId="174" fontId="64" fillId="0" borderId="0" xfId="0" applyFont="1" applyAlignment="1">
      <alignment horizontal="left" vertical="top" wrapText="1"/>
    </xf>
    <xf numFmtId="174" fontId="66" fillId="0" borderId="0" xfId="0" applyFont="1" applyAlignment="1">
      <alignment horizontal="center" vertical="center"/>
    </xf>
    <xf numFmtId="179" fontId="35" fillId="20" borderId="0" xfId="59" applyNumberFormat="1" applyFont="1" applyFill="1"/>
    <xf numFmtId="186" fontId="35" fillId="20" borderId="0" xfId="59" applyNumberFormat="1" applyFont="1" applyFill="1"/>
    <xf numFmtId="171" fontId="35" fillId="0" borderId="0" xfId="0" applyNumberFormat="1" applyFont="1" applyFill="1"/>
    <xf numFmtId="43" fontId="35" fillId="20" borderId="0" xfId="59" applyFont="1" applyFill="1" applyAlignment="1"/>
    <xf numFmtId="43" fontId="35" fillId="20" borderId="6" xfId="59" applyFont="1" applyFill="1" applyBorder="1" applyAlignment="1"/>
    <xf numFmtId="179" fontId="35" fillId="20" borderId="0" xfId="59" applyNumberFormat="1" applyFont="1" applyFill="1" applyBorder="1" applyProtection="1">
      <protection locked="0"/>
    </xf>
    <xf numFmtId="179" fontId="35" fillId="20" borderId="6" xfId="59" applyNumberFormat="1" applyFont="1" applyFill="1" applyBorder="1" applyProtection="1">
      <protection locked="0"/>
    </xf>
    <xf numFmtId="179" fontId="35" fillId="20" borderId="0" xfId="59" applyNumberFormat="1" applyFont="1" applyFill="1" applyBorder="1" applyProtection="1"/>
    <xf numFmtId="179" fontId="35" fillId="20" borderId="0" xfId="59" applyNumberFormat="1" applyFont="1" applyFill="1" applyBorder="1" applyAlignment="1" applyProtection="1">
      <protection locked="0"/>
    </xf>
    <xf numFmtId="43" fontId="35" fillId="20" borderId="0" xfId="59" applyFont="1" applyFill="1" applyAlignment="1">
      <alignment vertical="top" wrapText="1"/>
    </xf>
    <xf numFmtId="175" fontId="35" fillId="20" borderId="11" xfId="63" applyNumberFormat="1" applyFont="1" applyFill="1" applyBorder="1" applyAlignment="1"/>
    <xf numFmtId="3" fontId="35" fillId="20" borderId="0" xfId="82" applyNumberFormat="1" applyFont="1" applyFill="1" applyBorder="1" applyAlignment="1"/>
    <xf numFmtId="175" fontId="35" fillId="20" borderId="0" xfId="63" applyNumberFormat="1" applyFont="1" applyFill="1" applyBorder="1" applyAlignment="1"/>
    <xf numFmtId="43" fontId="35" fillId="20" borderId="10" xfId="59" applyFont="1" applyFill="1" applyBorder="1" applyAlignment="1"/>
    <xf numFmtId="174" fontId="85" fillId="0" borderId="0" xfId="0" applyFont="1" applyFill="1" applyBorder="1" applyAlignment="1">
      <alignment horizontal="left"/>
    </xf>
    <xf numFmtId="179" fontId="35" fillId="20" borderId="0" xfId="59" applyNumberFormat="1" applyFont="1" applyFill="1" applyBorder="1"/>
    <xf numFmtId="5" fontId="72" fillId="0" borderId="26" xfId="0" applyNumberFormat="1" applyFont="1" applyFill="1" applyBorder="1" applyAlignment="1" applyProtection="1">
      <alignment horizontal="center"/>
      <protection locked="0"/>
    </xf>
    <xf numFmtId="0" fontId="73" fillId="0" borderId="0" xfId="0" applyNumberFormat="1" applyFont="1" applyFill="1" applyAlignment="1" applyProtection="1">
      <protection locked="0"/>
    </xf>
    <xf numFmtId="179" fontId="65" fillId="20" borderId="0" xfId="60" applyNumberFormat="1" applyFont="1" applyFill="1" applyAlignment="1">
      <alignment horizontal="center" vertical="center"/>
    </xf>
    <xf numFmtId="179" fontId="64" fillId="20" borderId="0" xfId="59" applyNumberFormat="1" applyFont="1" applyFill="1" applyAlignment="1">
      <alignment horizontal="left" vertical="center"/>
    </xf>
    <xf numFmtId="43" fontId="64" fillId="20" borderId="0" xfId="59" applyFont="1" applyFill="1" applyAlignment="1">
      <alignment horizontal="left" vertical="center"/>
    </xf>
    <xf numFmtId="179" fontId="64" fillId="20" borderId="0" xfId="59" applyNumberFormat="1" applyFont="1" applyFill="1" applyAlignment="1">
      <alignment vertical="center"/>
    </xf>
    <xf numFmtId="1" fontId="64" fillId="20" borderId="0" xfId="0" applyNumberFormat="1" applyFont="1" applyFill="1" applyAlignment="1">
      <alignment vertical="center"/>
    </xf>
    <xf numFmtId="179" fontId="65" fillId="20" borderId="0" xfId="59" applyNumberFormat="1" applyFont="1" applyFill="1" applyAlignment="1">
      <alignment vertical="center"/>
    </xf>
    <xf numFmtId="170" fontId="64" fillId="0" borderId="0" xfId="0" applyNumberFormat="1" applyFont="1" applyAlignment="1">
      <alignment vertical="center"/>
    </xf>
    <xf numFmtId="174" fontId="64" fillId="0" borderId="0" xfId="0" applyFont="1" applyFill="1" applyAlignment="1">
      <alignment horizontal="left" vertical="center"/>
    </xf>
    <xf numFmtId="179" fontId="35" fillId="0" borderId="0" xfId="59" applyNumberFormat="1" applyFont="1" applyAlignment="1">
      <alignment horizontal="center"/>
    </xf>
    <xf numFmtId="174" fontId="13" fillId="0" borderId="6" xfId="0" applyFont="1" applyFill="1" applyBorder="1" applyProtection="1">
      <protection locked="0"/>
    </xf>
    <xf numFmtId="0" fontId="40" fillId="0" borderId="0" xfId="0" applyNumberFormat="1" applyFont="1" applyBorder="1" applyAlignment="1">
      <alignment horizontal="center"/>
    </xf>
    <xf numFmtId="0" fontId="35" fillId="0" borderId="0" xfId="0" applyNumberFormat="1" applyFont="1" applyFill="1" applyAlignment="1">
      <alignment vertical="top" wrapText="1"/>
    </xf>
    <xf numFmtId="174" fontId="35" fillId="0" borderId="0" xfId="0" applyFont="1" applyFill="1" applyAlignment="1">
      <alignment vertical="top" wrapText="1"/>
    </xf>
    <xf numFmtId="174" fontId="35" fillId="0" borderId="0" xfId="0" applyFont="1" applyFill="1" applyAlignment="1">
      <alignment horizontal="left"/>
    </xf>
    <xf numFmtId="174" fontId="35" fillId="0" borderId="0" xfId="0" applyFont="1" applyFill="1" applyAlignment="1"/>
    <xf numFmtId="0" fontId="35" fillId="0" borderId="0" xfId="0" applyNumberFormat="1" applyFont="1" applyFill="1" applyBorder="1" applyAlignment="1">
      <alignment horizontal="left" wrapText="1"/>
    </xf>
    <xf numFmtId="0" fontId="35" fillId="0" borderId="0" xfId="0" applyNumberFormat="1" applyFont="1" applyFill="1" applyBorder="1" applyAlignment="1">
      <alignment horizontal="left"/>
    </xf>
    <xf numFmtId="0" fontId="35" fillId="0" borderId="0" xfId="0" applyNumberFormat="1" applyFont="1" applyFill="1" applyBorder="1" applyAlignment="1">
      <alignment horizontal="left" vertical="top" wrapText="1"/>
    </xf>
    <xf numFmtId="168" fontId="35" fillId="0" borderId="0" xfId="0" applyNumberFormat="1" applyFont="1" applyAlignment="1">
      <alignment horizontal="center"/>
    </xf>
    <xf numFmtId="174" fontId="35" fillId="0" borderId="0" xfId="0" applyFont="1" applyAlignment="1">
      <alignment horizontal="center"/>
    </xf>
    <xf numFmtId="0" fontId="35" fillId="0" borderId="0" xfId="82" applyFont="1" applyAlignment="1">
      <alignment horizontal="left" wrapText="1"/>
    </xf>
    <xf numFmtId="0" fontId="35" fillId="0" borderId="0" xfId="82" applyFont="1" applyAlignment="1">
      <alignment horizontal="left"/>
    </xf>
    <xf numFmtId="0" fontId="36" fillId="0" borderId="0" xfId="82" applyFont="1" applyAlignment="1">
      <alignment horizontal="center"/>
    </xf>
    <xf numFmtId="49" fontId="36" fillId="0" borderId="0" xfId="0" applyNumberFormat="1" applyFont="1" applyFill="1" applyBorder="1" applyAlignment="1">
      <alignment horizontal="center"/>
    </xf>
    <xf numFmtId="3" fontId="35" fillId="0" borderId="0" xfId="0" applyNumberFormat="1" applyFont="1" applyFill="1" applyBorder="1" applyAlignment="1">
      <alignment horizontal="center"/>
    </xf>
    <xf numFmtId="174" fontId="35" fillId="0" borderId="0" xfId="0" applyFont="1" applyFill="1" applyBorder="1" applyAlignment="1">
      <alignment horizontal="left" wrapText="1"/>
    </xf>
    <xf numFmtId="174" fontId="35" fillId="0" borderId="0" xfId="0" applyFont="1" applyFill="1" applyBorder="1" applyAlignment="1">
      <alignment horizontal="left"/>
    </xf>
    <xf numFmtId="174" fontId="36" fillId="0" borderId="0" xfId="0" applyFont="1" applyFill="1" applyBorder="1" applyAlignment="1">
      <alignment horizontal="center"/>
    </xf>
    <xf numFmtId="3" fontId="35" fillId="0" borderId="0" xfId="0" applyNumberFormat="1" applyFont="1" applyFill="1" applyBorder="1" applyAlignment="1" applyProtection="1">
      <alignment horizontal="center"/>
      <protection locked="0"/>
    </xf>
    <xf numFmtId="0" fontId="35" fillId="0" borderId="0" xfId="0" applyNumberFormat="1" applyFont="1" applyFill="1" applyBorder="1" applyAlignment="1" applyProtection="1">
      <alignment horizontal="center"/>
      <protection locked="0"/>
    </xf>
    <xf numFmtId="174" fontId="36" fillId="0" borderId="0" xfId="0" applyFont="1" applyAlignment="1">
      <alignment horizontal="center" vertical="center"/>
    </xf>
    <xf numFmtId="0" fontId="72" fillId="0" borderId="0" xfId="0" applyNumberFormat="1" applyFont="1" applyFill="1" applyAlignment="1" applyProtection="1">
      <alignment horizontal="left" wrapText="1"/>
      <protection locked="0"/>
    </xf>
    <xf numFmtId="174" fontId="35" fillId="0" borderId="0" xfId="0" applyFont="1" applyAlignment="1">
      <alignment horizontal="left" vertical="top" wrapText="1"/>
    </xf>
    <xf numFmtId="174" fontId="64" fillId="0" borderId="0" xfId="0" applyFont="1" applyAlignment="1">
      <alignment horizontal="left" vertical="center"/>
    </xf>
    <xf numFmtId="174" fontId="64" fillId="0" borderId="0" xfId="0" applyFont="1" applyAlignment="1">
      <alignment horizontal="left" vertical="top" wrapText="1"/>
    </xf>
    <xf numFmtId="174" fontId="66" fillId="0" borderId="0" xfId="0" applyFont="1" applyAlignment="1">
      <alignment horizontal="center" vertical="center"/>
    </xf>
    <xf numFmtId="0" fontId="6" fillId="0" borderId="0" xfId="130" applyFont="1" applyAlignment="1">
      <alignment horizontal="left" vertical="top" wrapText="1"/>
    </xf>
    <xf numFmtId="0" fontId="83" fillId="0" borderId="0" xfId="130" applyFont="1" applyAlignment="1">
      <alignment horizontal="left" vertical="top" wrapText="1"/>
    </xf>
    <xf numFmtId="0" fontId="77" fillId="0" borderId="0" xfId="130" applyFont="1" applyAlignment="1">
      <alignment horizontal="left" vertical="center" wrapText="1"/>
    </xf>
  </cellXfs>
  <cellStyles count="13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00A" xfId="26" xr:uid="{00000000-0005-0000-0000-000019000000}"/>
    <cellStyle name="C00B" xfId="27" xr:uid="{00000000-0005-0000-0000-00001A000000}"/>
    <cellStyle name="C00L" xfId="28" xr:uid="{00000000-0005-0000-0000-00001B000000}"/>
    <cellStyle name="C01A" xfId="29" xr:uid="{00000000-0005-0000-0000-00001C000000}"/>
    <cellStyle name="C01B" xfId="30" xr:uid="{00000000-0005-0000-0000-00001D000000}"/>
    <cellStyle name="C01H" xfId="31" xr:uid="{00000000-0005-0000-0000-00001E000000}"/>
    <cellStyle name="C01L" xfId="32" xr:uid="{00000000-0005-0000-0000-00001F000000}"/>
    <cellStyle name="C02A" xfId="33" xr:uid="{00000000-0005-0000-0000-000020000000}"/>
    <cellStyle name="C02B" xfId="34" xr:uid="{00000000-0005-0000-0000-000021000000}"/>
    <cellStyle name="C02H" xfId="35" xr:uid="{00000000-0005-0000-0000-000022000000}"/>
    <cellStyle name="C02L" xfId="36" xr:uid="{00000000-0005-0000-0000-000023000000}"/>
    <cellStyle name="C03A" xfId="37" xr:uid="{00000000-0005-0000-0000-000024000000}"/>
    <cellStyle name="C03B" xfId="38" xr:uid="{00000000-0005-0000-0000-000025000000}"/>
    <cellStyle name="C03H" xfId="39" xr:uid="{00000000-0005-0000-0000-000026000000}"/>
    <cellStyle name="C03L" xfId="40" xr:uid="{00000000-0005-0000-0000-000027000000}"/>
    <cellStyle name="C04A" xfId="41" xr:uid="{00000000-0005-0000-0000-000028000000}"/>
    <cellStyle name="C04B" xfId="42" xr:uid="{00000000-0005-0000-0000-000029000000}"/>
    <cellStyle name="C04H" xfId="43" xr:uid="{00000000-0005-0000-0000-00002A000000}"/>
    <cellStyle name="C04L" xfId="44" xr:uid="{00000000-0005-0000-0000-00002B000000}"/>
    <cellStyle name="C05A" xfId="45" xr:uid="{00000000-0005-0000-0000-00002C000000}"/>
    <cellStyle name="C05B" xfId="46" xr:uid="{00000000-0005-0000-0000-00002D000000}"/>
    <cellStyle name="C05H" xfId="47" xr:uid="{00000000-0005-0000-0000-00002E000000}"/>
    <cellStyle name="C05L" xfId="48" xr:uid="{00000000-0005-0000-0000-00002F000000}"/>
    <cellStyle name="C06A" xfId="49" xr:uid="{00000000-0005-0000-0000-000030000000}"/>
    <cellStyle name="C06B" xfId="50" xr:uid="{00000000-0005-0000-0000-000031000000}"/>
    <cellStyle name="C06H" xfId="51" xr:uid="{00000000-0005-0000-0000-000032000000}"/>
    <cellStyle name="C06L" xfId="52" xr:uid="{00000000-0005-0000-0000-000033000000}"/>
    <cellStyle name="C07A" xfId="53" xr:uid="{00000000-0005-0000-0000-000034000000}"/>
    <cellStyle name="C07B" xfId="54" xr:uid="{00000000-0005-0000-0000-000035000000}"/>
    <cellStyle name="C07H" xfId="55" xr:uid="{00000000-0005-0000-0000-000036000000}"/>
    <cellStyle name="C07L" xfId="56" xr:uid="{00000000-0005-0000-0000-000037000000}"/>
    <cellStyle name="Calculation" xfId="57" builtinId="22" customBuiltin="1"/>
    <cellStyle name="Check Cell" xfId="58" builtinId="23" customBuiltin="1"/>
    <cellStyle name="Comma" xfId="59" builtinId="3"/>
    <cellStyle name="Comma 2" xfId="60" xr:uid="{00000000-0005-0000-0000-00003B000000}"/>
    <cellStyle name="Comma 2 2" xfId="61" xr:uid="{00000000-0005-0000-0000-00003C000000}"/>
    <cellStyle name="Comma0" xfId="62" xr:uid="{00000000-0005-0000-0000-00003D000000}"/>
    <cellStyle name="Currency" xfId="63" builtinId="4"/>
    <cellStyle name="Currency 2" xfId="132" xr:uid="{00000000-0005-0000-0000-00003F000000}"/>
    <cellStyle name="Currency0" xfId="64" xr:uid="{00000000-0005-0000-0000-000040000000}"/>
    <cellStyle name="Date" xfId="65" xr:uid="{00000000-0005-0000-0000-000041000000}"/>
    <cellStyle name="Explanatory Text" xfId="66" builtinId="53" customBuiltin="1"/>
    <cellStyle name="Fixed" xfId="67" xr:uid="{00000000-0005-0000-0000-000043000000}"/>
    <cellStyle name="Good" xfId="68" builtinId="26" customBuiltin="1"/>
    <cellStyle name="Heading 1" xfId="69" builtinId="16" customBuiltin="1"/>
    <cellStyle name="Heading 2" xfId="70" builtinId="17" customBuiltin="1"/>
    <cellStyle name="Heading 3" xfId="71" builtinId="18" customBuiltin="1"/>
    <cellStyle name="Heading 4" xfId="72" builtinId="19" customBuiltin="1"/>
    <cellStyle name="Heading1" xfId="73" xr:uid="{00000000-0005-0000-0000-000049000000}"/>
    <cellStyle name="Heading2" xfId="74" xr:uid="{00000000-0005-0000-0000-00004A000000}"/>
    <cellStyle name="Input" xfId="75" builtinId="20" customBuiltin="1"/>
    <cellStyle name="Linked Cell" xfId="76" builtinId="24" customBuiltin="1"/>
    <cellStyle name="Neutral" xfId="77" builtinId="28" customBuiltin="1"/>
    <cellStyle name="Normal" xfId="0" builtinId="0"/>
    <cellStyle name="Normal 2" xfId="78" xr:uid="{00000000-0005-0000-0000-00004F000000}"/>
    <cellStyle name="Normal 2 2" xfId="79" xr:uid="{00000000-0005-0000-0000-000050000000}"/>
    <cellStyle name="Normal 3" xfId="80" xr:uid="{00000000-0005-0000-0000-000051000000}"/>
    <cellStyle name="Normal 3 2" xfId="81" xr:uid="{00000000-0005-0000-0000-000052000000}"/>
    <cellStyle name="Normal 4" xfId="130" xr:uid="{00000000-0005-0000-0000-000053000000}"/>
    <cellStyle name="Normal 4 2" xfId="133" xr:uid="{00000000-0005-0000-0000-000054000000}"/>
    <cellStyle name="Normal 4 3" xfId="134" xr:uid="{00000000-0005-0000-0000-000055000000}"/>
    <cellStyle name="Normal 5" xfId="135" xr:uid="{00000000-0005-0000-0000-000056000000}"/>
    <cellStyle name="Normal_ATSI Attachment H-20A-Appendix A- Schedule 1A_7-29-2010 " xfId="82" xr:uid="{00000000-0005-0000-0000-000057000000}"/>
    <cellStyle name="Normal_workpaper_AttO_VM" xfId="83" xr:uid="{00000000-0005-0000-0000-000058000000}"/>
    <cellStyle name="Note" xfId="84" builtinId="10" customBuiltin="1"/>
    <cellStyle name="Output" xfId="85" builtinId="21" customBuiltin="1"/>
    <cellStyle name="Percent" xfId="86" builtinId="5"/>
    <cellStyle name="Percent 2" xfId="131" xr:uid="{00000000-0005-0000-0000-00005C000000}"/>
    <cellStyle name="Percent 2 2" xfId="87" xr:uid="{00000000-0005-0000-0000-00005D000000}"/>
    <cellStyle name="PSChar" xfId="88" xr:uid="{00000000-0005-0000-0000-00005E000000}"/>
    <cellStyle name="PSDate" xfId="89" xr:uid="{00000000-0005-0000-0000-00005F000000}"/>
    <cellStyle name="PSDec" xfId="90" xr:uid="{00000000-0005-0000-0000-000060000000}"/>
    <cellStyle name="PSdesc" xfId="91" xr:uid="{00000000-0005-0000-0000-000061000000}"/>
    <cellStyle name="PSHeading" xfId="92" xr:uid="{00000000-0005-0000-0000-000062000000}"/>
    <cellStyle name="PSInt" xfId="93" xr:uid="{00000000-0005-0000-0000-000063000000}"/>
    <cellStyle name="PSSpacer" xfId="94" xr:uid="{00000000-0005-0000-0000-000064000000}"/>
    <cellStyle name="PStest" xfId="95" xr:uid="{00000000-0005-0000-0000-000065000000}"/>
    <cellStyle name="R00A" xfId="96" xr:uid="{00000000-0005-0000-0000-000066000000}"/>
    <cellStyle name="R00B" xfId="97" xr:uid="{00000000-0005-0000-0000-000067000000}"/>
    <cellStyle name="R00L" xfId="98" xr:uid="{00000000-0005-0000-0000-000068000000}"/>
    <cellStyle name="R01A" xfId="99" xr:uid="{00000000-0005-0000-0000-000069000000}"/>
    <cellStyle name="R01B" xfId="100" xr:uid="{00000000-0005-0000-0000-00006A000000}"/>
    <cellStyle name="R01H" xfId="101" xr:uid="{00000000-0005-0000-0000-00006B000000}"/>
    <cellStyle name="R01L" xfId="102" xr:uid="{00000000-0005-0000-0000-00006C000000}"/>
    <cellStyle name="R02A" xfId="103" xr:uid="{00000000-0005-0000-0000-00006D000000}"/>
    <cellStyle name="R02B" xfId="104" xr:uid="{00000000-0005-0000-0000-00006E000000}"/>
    <cellStyle name="R02H" xfId="105" xr:uid="{00000000-0005-0000-0000-00006F000000}"/>
    <cellStyle name="R02L" xfId="106" xr:uid="{00000000-0005-0000-0000-000070000000}"/>
    <cellStyle name="R03A" xfId="107" xr:uid="{00000000-0005-0000-0000-000071000000}"/>
    <cellStyle name="R03B" xfId="108" xr:uid="{00000000-0005-0000-0000-000072000000}"/>
    <cellStyle name="R03H" xfId="109" xr:uid="{00000000-0005-0000-0000-000073000000}"/>
    <cellStyle name="R03L" xfId="110" xr:uid="{00000000-0005-0000-0000-000074000000}"/>
    <cellStyle name="R04A" xfId="111" xr:uid="{00000000-0005-0000-0000-000075000000}"/>
    <cellStyle name="R04B" xfId="112" xr:uid="{00000000-0005-0000-0000-000076000000}"/>
    <cellStyle name="R04H" xfId="113" xr:uid="{00000000-0005-0000-0000-000077000000}"/>
    <cellStyle name="R04L" xfId="114" xr:uid="{00000000-0005-0000-0000-000078000000}"/>
    <cellStyle name="R05A" xfId="115" xr:uid="{00000000-0005-0000-0000-000079000000}"/>
    <cellStyle name="R05B" xfId="116" xr:uid="{00000000-0005-0000-0000-00007A000000}"/>
    <cellStyle name="R05H" xfId="117" xr:uid="{00000000-0005-0000-0000-00007B000000}"/>
    <cellStyle name="R05L" xfId="118" xr:uid="{00000000-0005-0000-0000-00007C000000}"/>
    <cellStyle name="R06A" xfId="119" xr:uid="{00000000-0005-0000-0000-00007D000000}"/>
    <cellStyle name="R06B" xfId="120" xr:uid="{00000000-0005-0000-0000-00007E000000}"/>
    <cellStyle name="R06H" xfId="121" xr:uid="{00000000-0005-0000-0000-00007F000000}"/>
    <cellStyle name="R06L" xfId="122" xr:uid="{00000000-0005-0000-0000-000080000000}"/>
    <cellStyle name="R07A" xfId="123" xr:uid="{00000000-0005-0000-0000-000081000000}"/>
    <cellStyle name="R07B" xfId="124" xr:uid="{00000000-0005-0000-0000-000082000000}"/>
    <cellStyle name="R07H" xfId="125" xr:uid="{00000000-0005-0000-0000-000083000000}"/>
    <cellStyle name="R07L" xfId="126" xr:uid="{00000000-0005-0000-0000-000084000000}"/>
    <cellStyle name="Title" xfId="127" builtinId="15" customBuiltin="1"/>
    <cellStyle name="Total" xfId="128" builtinId="25" customBuiltin="1"/>
    <cellStyle name="Warning Text" xfId="129"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enetwork.com\Data\2002\TRANS\2001\SUPPORT-PACKAGES\DPLG-APRIL2001-TRANSCHECKOU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2002\TRANS\2001\SUPPORT-PACKAGES\DPLG-APRIL2001-TRANSCHECKOU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ariffs\2000\formula%20rates\NSP%20xcelcoss%20mis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enetwork.com\Data\tariffs\2000\formula%20rates\NSP%20xcelcoss%20mis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tariffs\2000\formula%20rates\NSP%20xcelcoss%20mis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PLG-APRIL2001-TRANSCHECKOUT"/>
      <sheetName val="O (2)"/>
      <sheetName val="CHECKOUTXXX"/>
      <sheetName val="TAGS"/>
      <sheetName val=" DPLG-TOTAL-ENERGY"/>
      <sheetName val="TRADER"/>
      <sheetName val="OFF-PEAK-HOURS"/>
    </sheetNames>
    <sheetDataSet>
      <sheetData sheetId="0">
        <row r="1">
          <cell r="A1" t="str">
            <v>this is a dummy file</v>
          </cell>
        </row>
      </sheetData>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PLG-APRIL2001-TRANSCHECKOUT"/>
      <sheetName val="O (2)"/>
      <sheetName val="CHECKOUTXXX"/>
      <sheetName val="TAGS"/>
      <sheetName val=" DPLG-TOTAL-ENERGY"/>
      <sheetName val="TRADER"/>
      <sheetName val="OFF-PEAK-HOURS"/>
    </sheetNames>
    <sheetDataSet>
      <sheetData sheetId="0">
        <row r="1">
          <cell r="A1" t="str">
            <v>this is a dummy file</v>
          </cell>
        </row>
      </sheetData>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acts for Info"/>
      <sheetName val="Allocations"/>
      <sheetName val="Questions"/>
      <sheetName val="Changes &amp; Notes"/>
      <sheetName val="EPRI-REG-ADVT"/>
      <sheetName val="Data Entry and Forecaster"/>
      <sheetName val="IOU Cost of Service"/>
      <sheetName val="MISO notes"/>
    </sheetNames>
    <sheetDataSet>
      <sheetData sheetId="0"/>
      <sheetData sheetId="1"/>
      <sheetData sheetId="2"/>
      <sheetData sheetId="3"/>
      <sheetData sheetId="4"/>
      <sheetData sheetId="5"/>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acts for Info"/>
      <sheetName val="Allocations"/>
      <sheetName val="Questions"/>
      <sheetName val="Changes &amp; Notes"/>
      <sheetName val="EPRI-REG-ADVT"/>
      <sheetName val="Data Entry and Forecaster"/>
      <sheetName val="IOU Cost of Service"/>
      <sheetName val="MISO notes"/>
    </sheetNames>
    <sheetDataSet>
      <sheetData sheetId="0"/>
      <sheetData sheetId="1"/>
      <sheetData sheetId="2"/>
      <sheetData sheetId="3"/>
      <sheetData sheetId="4"/>
      <sheetData sheetId="5"/>
      <sheetData sheetId="6"/>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acts for Info"/>
      <sheetName val="Allocations"/>
      <sheetName val="Questions"/>
      <sheetName val="Changes &amp; Notes"/>
      <sheetName val="EPRI-REG-ADVT"/>
      <sheetName val="Data Entry and Forecaster"/>
      <sheetName val="IOU Cost of Service"/>
      <sheetName val="MISO notes"/>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2"/>
  <dimension ref="A1:T380"/>
  <sheetViews>
    <sheetView tabSelected="1" view="pageBreakPreview" zoomScale="90" zoomScaleNormal="75" zoomScaleSheetLayoutView="90" workbookViewId="0"/>
  </sheetViews>
  <sheetFormatPr defaultColWidth="8.90625" defaultRowHeight="15.6"/>
  <cols>
    <col min="1" max="1" width="5.81640625" style="3" bestFit="1" customWidth="1"/>
    <col min="2" max="2" width="31.90625" style="3" customWidth="1"/>
    <col min="3" max="3" width="38" style="3" customWidth="1"/>
    <col min="4" max="4" width="16.54296875" style="3" customWidth="1"/>
    <col min="5" max="5" width="10.36328125" style="3" customWidth="1"/>
    <col min="6" max="6" width="11.54296875" style="3" customWidth="1"/>
    <col min="7" max="7" width="9.90625" style="3" customWidth="1"/>
    <col min="8" max="8" width="4.08984375" style="3" customWidth="1"/>
    <col min="9" max="9" width="13.90625" style="3" customWidth="1"/>
    <col min="10" max="11" width="11.54296875" style="3" customWidth="1"/>
    <col min="12" max="12" width="6.81640625" style="90" customWidth="1"/>
    <col min="13" max="13" width="10.81640625" style="3" customWidth="1"/>
    <col min="14" max="14" width="10.453125" style="3" customWidth="1"/>
    <col min="15" max="15" width="10.54296875" style="3" customWidth="1"/>
    <col min="16" max="16384" width="8.90625" style="3"/>
  </cols>
  <sheetData>
    <row r="1" spans="1:14" ht="16.5" customHeight="1">
      <c r="B1" s="5"/>
      <c r="C1" s="5"/>
      <c r="D1" s="11"/>
      <c r="E1" s="5"/>
      <c r="F1" s="5"/>
      <c r="G1" s="5"/>
      <c r="H1" s="12"/>
      <c r="I1" s="12"/>
      <c r="K1" s="13" t="s">
        <v>311</v>
      </c>
      <c r="L1" s="12"/>
      <c r="M1" s="12"/>
      <c r="N1" s="12"/>
    </row>
    <row r="2" spans="1:14" ht="16.5" customHeight="1">
      <c r="B2" s="5"/>
      <c r="C2" s="5"/>
      <c r="D2" s="11"/>
      <c r="E2" s="5"/>
      <c r="F2" s="5"/>
      <c r="G2" s="5"/>
      <c r="H2" s="12"/>
      <c r="I2" s="12"/>
      <c r="J2" s="12"/>
      <c r="K2" s="13" t="s">
        <v>0</v>
      </c>
      <c r="L2" s="12"/>
      <c r="M2" s="12"/>
      <c r="N2" s="12"/>
    </row>
    <row r="3" spans="1:14" ht="16.5" customHeight="1">
      <c r="B3" s="5"/>
      <c r="C3" s="5"/>
      <c r="D3" s="11"/>
      <c r="E3" s="5"/>
      <c r="F3" s="5"/>
      <c r="G3" s="5"/>
      <c r="H3" s="12"/>
      <c r="I3" s="12"/>
      <c r="J3" s="12"/>
      <c r="K3" s="12"/>
      <c r="L3" s="12"/>
      <c r="M3" s="12"/>
      <c r="N3" s="12"/>
    </row>
    <row r="4" spans="1:14">
      <c r="B4" s="5" t="s">
        <v>1</v>
      </c>
      <c r="C4" s="5"/>
      <c r="D4" s="11" t="s">
        <v>2</v>
      </c>
      <c r="E4" s="5"/>
      <c r="F4" s="5"/>
      <c r="G4" s="5"/>
      <c r="H4" s="199"/>
      <c r="I4" s="200"/>
      <c r="J4" s="199"/>
      <c r="K4" s="201" t="s">
        <v>674</v>
      </c>
      <c r="L4" s="12"/>
      <c r="M4" s="12"/>
      <c r="N4" s="12"/>
    </row>
    <row r="5" spans="1:14">
      <c r="B5" s="5"/>
      <c r="C5" s="6" t="s">
        <v>3</v>
      </c>
      <c r="D5" s="6" t="s">
        <v>4</v>
      </c>
      <c r="E5" s="6"/>
      <c r="F5" s="6"/>
      <c r="G5" s="6"/>
      <c r="H5" s="12"/>
      <c r="I5" s="12"/>
      <c r="J5" s="12"/>
      <c r="K5" s="12"/>
      <c r="L5" s="12"/>
      <c r="M5" s="12"/>
      <c r="N5" s="12"/>
    </row>
    <row r="6" spans="1:14">
      <c r="B6" s="12"/>
      <c r="C6" s="12"/>
      <c r="D6" s="12"/>
      <c r="E6" s="12"/>
      <c r="F6" s="12"/>
      <c r="G6" s="12"/>
      <c r="H6" s="12"/>
      <c r="I6" s="12"/>
      <c r="J6" s="12"/>
      <c r="K6" s="12"/>
      <c r="L6" s="12"/>
      <c r="M6" s="12"/>
      <c r="N6" s="12"/>
    </row>
    <row r="7" spans="1:14">
      <c r="A7" s="1"/>
      <c r="B7" s="12"/>
      <c r="C7" s="12"/>
      <c r="D7" s="14" t="s">
        <v>226</v>
      </c>
      <c r="E7" s="12"/>
      <c r="F7" s="12"/>
      <c r="G7" s="12"/>
      <c r="H7" s="12"/>
      <c r="I7" s="12"/>
      <c r="J7" s="12"/>
      <c r="K7" s="12"/>
      <c r="L7" s="12"/>
      <c r="M7" s="12"/>
      <c r="N7" s="12"/>
    </row>
    <row r="8" spans="1:14">
      <c r="A8" s="1"/>
      <c r="B8" s="12"/>
      <c r="C8" s="12"/>
      <c r="D8" s="15"/>
      <c r="E8" s="12"/>
      <c r="F8" s="12"/>
      <c r="G8" s="12"/>
      <c r="H8" s="12"/>
      <c r="I8" s="12"/>
      <c r="J8" s="12"/>
      <c r="K8" s="12"/>
      <c r="L8" s="12"/>
      <c r="M8" s="12"/>
      <c r="N8" s="12"/>
    </row>
    <row r="9" spans="1:14">
      <c r="A9" s="1" t="s">
        <v>5</v>
      </c>
      <c r="B9" s="12"/>
      <c r="C9" s="12"/>
      <c r="D9" s="15"/>
      <c r="E9" s="12"/>
      <c r="F9" s="12"/>
      <c r="G9" s="12"/>
      <c r="H9" s="12"/>
      <c r="I9" s="1" t="s">
        <v>6</v>
      </c>
      <c r="J9" s="12"/>
      <c r="K9" s="12"/>
      <c r="L9" s="12"/>
      <c r="M9" s="12"/>
      <c r="N9" s="12"/>
    </row>
    <row r="10" spans="1:14" ht="16.2" thickBot="1">
      <c r="A10" s="16" t="s">
        <v>7</v>
      </c>
      <c r="B10" s="12"/>
      <c r="C10" s="12"/>
      <c r="D10" s="12"/>
      <c r="E10" s="12"/>
      <c r="F10" s="12"/>
      <c r="G10" s="1"/>
      <c r="H10" s="12"/>
      <c r="I10" s="16" t="s">
        <v>8</v>
      </c>
      <c r="J10" s="12"/>
      <c r="K10" s="124"/>
      <c r="L10" s="12"/>
      <c r="M10" s="12"/>
      <c r="N10" s="12"/>
    </row>
    <row r="11" spans="1:14">
      <c r="A11" s="1">
        <v>1</v>
      </c>
      <c r="B11" s="12" t="s">
        <v>225</v>
      </c>
      <c r="C11" s="12"/>
      <c r="D11" s="17"/>
      <c r="E11" s="12"/>
      <c r="F11" s="12"/>
      <c r="G11" s="12"/>
      <c r="H11" s="12"/>
      <c r="I11" s="104">
        <f>I180</f>
        <v>754412569.04800296</v>
      </c>
      <c r="J11" s="12"/>
      <c r="K11" s="77"/>
      <c r="L11" s="12"/>
      <c r="M11" s="12"/>
      <c r="N11" s="12"/>
    </row>
    <row r="12" spans="1:14">
      <c r="A12" s="1"/>
      <c r="B12" s="12"/>
      <c r="C12" s="12"/>
      <c r="D12" s="12"/>
      <c r="E12" s="12"/>
      <c r="F12" s="12"/>
      <c r="G12" s="193"/>
      <c r="H12" s="12"/>
      <c r="I12" s="17"/>
      <c r="J12" s="12"/>
      <c r="K12" s="264"/>
      <c r="L12" s="12"/>
      <c r="M12" s="12"/>
      <c r="N12" s="12"/>
    </row>
    <row r="13" spans="1:14">
      <c r="A13" s="1"/>
      <c r="B13" s="12"/>
      <c r="C13" s="12"/>
      <c r="D13" s="12"/>
      <c r="E13" s="12"/>
      <c r="F13" s="12"/>
      <c r="G13" s="12"/>
      <c r="H13" s="12"/>
      <c r="I13" s="17"/>
      <c r="J13" s="12"/>
      <c r="K13" s="77"/>
      <c r="L13" s="12"/>
      <c r="M13" s="12"/>
      <c r="N13" s="74"/>
    </row>
    <row r="14" spans="1:14" ht="16.2" thickBot="1">
      <c r="A14" s="1" t="s">
        <v>3</v>
      </c>
      <c r="B14" s="5" t="s">
        <v>135</v>
      </c>
      <c r="C14" s="19" t="s">
        <v>10</v>
      </c>
      <c r="D14" s="16" t="s">
        <v>11</v>
      </c>
      <c r="E14" s="6"/>
      <c r="F14" s="20" t="s">
        <v>12</v>
      </c>
      <c r="G14" s="20"/>
      <c r="H14" s="12"/>
      <c r="I14" s="17"/>
      <c r="J14" s="12"/>
      <c r="K14" s="77"/>
      <c r="L14" s="12"/>
      <c r="M14" s="12"/>
      <c r="N14" s="12"/>
    </row>
    <row r="15" spans="1:14">
      <c r="A15" s="1" t="s">
        <v>337</v>
      </c>
      <c r="B15" s="5" t="s">
        <v>540</v>
      </c>
      <c r="C15" s="19" t="s">
        <v>541</v>
      </c>
      <c r="D15" s="388">
        <f>I262</f>
        <v>2385</v>
      </c>
      <c r="E15" s="6"/>
      <c r="F15" s="385" t="s">
        <v>14</v>
      </c>
      <c r="G15" s="386">
        <f>I214</f>
        <v>1</v>
      </c>
      <c r="H15" s="12"/>
      <c r="I15" s="274">
        <f>D15*G15</f>
        <v>2385</v>
      </c>
      <c r="J15" s="12"/>
      <c r="K15" s="77"/>
      <c r="L15" s="12"/>
      <c r="M15" s="12"/>
      <c r="N15" s="12"/>
    </row>
    <row r="16" spans="1:14">
      <c r="A16" s="1" t="s">
        <v>360</v>
      </c>
      <c r="B16" s="5" t="s">
        <v>13</v>
      </c>
      <c r="C16" s="6" t="s">
        <v>278</v>
      </c>
      <c r="D16" s="354">
        <f>I264</f>
        <v>3946989</v>
      </c>
      <c r="E16" s="6"/>
      <c r="F16" s="6" t="s">
        <v>14</v>
      </c>
      <c r="G16" s="18">
        <f>I214</f>
        <v>1</v>
      </c>
      <c r="H16" s="6"/>
      <c r="I16" s="365">
        <f t="shared" ref="I16:I23" si="0">+G16*D16</f>
        <v>3946989</v>
      </c>
      <c r="J16" s="196"/>
      <c r="K16" s="207"/>
      <c r="L16" s="12"/>
      <c r="M16" s="12"/>
      <c r="N16" s="12"/>
    </row>
    <row r="17" spans="1:20">
      <c r="A17" s="1">
        <v>3</v>
      </c>
      <c r="B17" s="5" t="s">
        <v>304</v>
      </c>
      <c r="C17" s="6" t="s">
        <v>542</v>
      </c>
      <c r="D17" s="354">
        <f>I266</f>
        <v>4875979</v>
      </c>
      <c r="E17" s="6"/>
      <c r="F17" s="6" t="str">
        <f t="shared" ref="F17:G19" si="1">+F16</f>
        <v>TP</v>
      </c>
      <c r="G17" s="18">
        <f t="shared" si="1"/>
        <v>1</v>
      </c>
      <c r="H17" s="6"/>
      <c r="I17" s="365">
        <f t="shared" si="0"/>
        <v>4875979</v>
      </c>
      <c r="J17" s="197"/>
      <c r="K17" s="207"/>
      <c r="L17" s="12"/>
      <c r="M17" s="12"/>
      <c r="N17" s="12"/>
    </row>
    <row r="18" spans="1:20">
      <c r="A18" s="1" t="s">
        <v>227</v>
      </c>
      <c r="B18" s="21" t="s">
        <v>15</v>
      </c>
      <c r="C18" s="6"/>
      <c r="D18" s="350">
        <v>0</v>
      </c>
      <c r="E18" s="6"/>
      <c r="F18" s="6" t="str">
        <f t="shared" si="1"/>
        <v>TP</v>
      </c>
      <c r="G18" s="18">
        <f t="shared" si="1"/>
        <v>1</v>
      </c>
      <c r="H18" s="6"/>
      <c r="I18" s="365">
        <f t="shared" si="0"/>
        <v>0</v>
      </c>
      <c r="J18" s="197"/>
      <c r="K18" s="207"/>
      <c r="L18" s="12"/>
      <c r="N18" s="12"/>
    </row>
    <row r="19" spans="1:20">
      <c r="A19" s="1" t="s">
        <v>228</v>
      </c>
      <c r="B19" s="21" t="s">
        <v>16</v>
      </c>
      <c r="C19" s="6"/>
      <c r="D19" s="350">
        <v>0</v>
      </c>
      <c r="E19" s="6"/>
      <c r="F19" s="6" t="str">
        <f t="shared" si="1"/>
        <v>TP</v>
      </c>
      <c r="G19" s="18">
        <f t="shared" si="1"/>
        <v>1</v>
      </c>
      <c r="H19" s="6"/>
      <c r="I19" s="365">
        <f t="shared" si="0"/>
        <v>0</v>
      </c>
      <c r="J19" s="197"/>
      <c r="K19" s="207"/>
      <c r="L19" s="12"/>
      <c r="N19" s="12"/>
    </row>
    <row r="20" spans="1:20">
      <c r="A20" s="1" t="s">
        <v>74</v>
      </c>
      <c r="B20" s="21" t="s">
        <v>499</v>
      </c>
      <c r="C20" s="6"/>
      <c r="D20" s="354">
        <f>'Appendix E-MTEP Credit'!O88</f>
        <v>281353.6518156894</v>
      </c>
      <c r="E20" s="19"/>
      <c r="F20" s="19" t="str">
        <f t="shared" ref="F20:G22" si="2">+F19</f>
        <v>TP</v>
      </c>
      <c r="G20" s="125">
        <f t="shared" si="2"/>
        <v>1</v>
      </c>
      <c r="H20" s="19"/>
      <c r="I20" s="365">
        <f t="shared" si="0"/>
        <v>281353.6518156894</v>
      </c>
      <c r="J20" s="197"/>
      <c r="K20" s="262"/>
      <c r="L20" s="12"/>
      <c r="N20" s="12"/>
    </row>
    <row r="21" spans="1:20">
      <c r="A21" s="2" t="s">
        <v>222</v>
      </c>
      <c r="B21" s="21" t="s">
        <v>229</v>
      </c>
      <c r="C21" s="19"/>
      <c r="D21" s="354">
        <v>0</v>
      </c>
      <c r="E21" s="19"/>
      <c r="F21" s="19" t="str">
        <f t="shared" si="2"/>
        <v>TP</v>
      </c>
      <c r="G21" s="125">
        <f t="shared" si="2"/>
        <v>1</v>
      </c>
      <c r="H21" s="19"/>
      <c r="I21" s="365">
        <f t="shared" si="0"/>
        <v>0</v>
      </c>
      <c r="J21" s="198"/>
      <c r="K21" s="262"/>
      <c r="L21" s="12"/>
      <c r="N21" s="12"/>
    </row>
    <row r="22" spans="1:20">
      <c r="A22" s="2" t="s">
        <v>231</v>
      </c>
      <c r="B22" s="21" t="s">
        <v>229</v>
      </c>
      <c r="C22" s="19"/>
      <c r="D22" s="354">
        <v>0</v>
      </c>
      <c r="E22" s="19"/>
      <c r="F22" s="19" t="str">
        <f t="shared" si="2"/>
        <v>TP</v>
      </c>
      <c r="G22" s="125">
        <f t="shared" si="2"/>
        <v>1</v>
      </c>
      <c r="H22" s="19"/>
      <c r="I22" s="365">
        <f t="shared" si="0"/>
        <v>0</v>
      </c>
      <c r="J22" s="198"/>
      <c r="K22" s="262"/>
      <c r="L22" s="12"/>
      <c r="N22" s="12"/>
    </row>
    <row r="23" spans="1:20" ht="16.2" thickBot="1">
      <c r="A23" s="1" t="s">
        <v>223</v>
      </c>
      <c r="B23" s="21" t="s">
        <v>500</v>
      </c>
      <c r="C23" s="6"/>
      <c r="D23" s="358">
        <f>'Appendix D-TEC'!M75</f>
        <v>29917045.760642115</v>
      </c>
      <c r="E23" s="19"/>
      <c r="F23" s="19" t="str">
        <f>+F20</f>
        <v>TP</v>
      </c>
      <c r="G23" s="125">
        <f>+G22</f>
        <v>1</v>
      </c>
      <c r="H23" s="19"/>
      <c r="I23" s="366">
        <f t="shared" si="0"/>
        <v>29917045.760642115</v>
      </c>
      <c r="J23" s="197"/>
      <c r="K23" s="262"/>
      <c r="L23" s="12"/>
      <c r="N23" s="12"/>
    </row>
    <row r="24" spans="1:20">
      <c r="A24" s="1" t="s">
        <v>501</v>
      </c>
      <c r="B24" s="5" t="s">
        <v>588</v>
      </c>
      <c r="C24" s="12"/>
      <c r="D24" s="364">
        <f>SUM(D15:D23)</f>
        <v>39023752.412457809</v>
      </c>
      <c r="E24" s="6"/>
      <c r="F24" s="6"/>
      <c r="G24" s="18"/>
      <c r="H24" s="6"/>
      <c r="I24" s="367">
        <f>SUM(I15:I23)</f>
        <v>39023752.412457809</v>
      </c>
      <c r="J24" s="25"/>
      <c r="K24" s="263"/>
      <c r="L24" s="12"/>
      <c r="N24" s="12"/>
    </row>
    <row r="25" spans="1:20">
      <c r="A25" s="1" t="s">
        <v>340</v>
      </c>
      <c r="B25" s="5" t="s">
        <v>490</v>
      </c>
      <c r="C25" s="12"/>
      <c r="D25" s="183"/>
      <c r="E25" s="6"/>
      <c r="F25" s="6"/>
      <c r="G25" s="18"/>
      <c r="H25" s="6"/>
      <c r="I25" s="483"/>
      <c r="J25" s="25"/>
      <c r="K25" s="263"/>
      <c r="L25" s="12"/>
      <c r="N25" s="12"/>
    </row>
    <row r="26" spans="1:20">
      <c r="A26" s="1"/>
      <c r="B26" s="5"/>
      <c r="C26" s="12"/>
      <c r="F26" s="6"/>
      <c r="I26" s="368"/>
      <c r="J26" s="12"/>
      <c r="K26" s="77"/>
      <c r="L26" s="12"/>
      <c r="N26" s="12"/>
    </row>
    <row r="27" spans="1:20" ht="16.2" thickBot="1">
      <c r="A27" s="1">
        <v>7</v>
      </c>
      <c r="B27" s="5" t="s">
        <v>17</v>
      </c>
      <c r="C27" s="12" t="s">
        <v>502</v>
      </c>
      <c r="D27" s="23" t="s">
        <v>3</v>
      </c>
      <c r="E27" s="6"/>
      <c r="F27" s="6"/>
      <c r="G27" s="6"/>
      <c r="H27" s="6"/>
      <c r="I27" s="369">
        <f>I11-I24+I25</f>
        <v>715388816.63554513</v>
      </c>
      <c r="J27" s="323"/>
      <c r="K27" s="324"/>
      <c r="L27" s="12"/>
      <c r="N27" s="12"/>
    </row>
    <row r="28" spans="1:20" ht="16.2" thickTop="1">
      <c r="A28" s="1"/>
      <c r="B28" s="5"/>
      <c r="C28" s="12"/>
      <c r="D28" s="23"/>
      <c r="E28" s="6"/>
      <c r="F28" s="6"/>
      <c r="G28" s="6"/>
      <c r="H28" s="6"/>
      <c r="I28" s="114"/>
      <c r="J28" s="12"/>
      <c r="K28" s="265"/>
      <c r="L28" s="12"/>
      <c r="N28" s="12"/>
    </row>
    <row r="29" spans="1:20">
      <c r="A29" s="1"/>
      <c r="B29" s="462"/>
      <c r="C29" s="25"/>
      <c r="D29" s="463"/>
      <c r="E29" s="19"/>
      <c r="F29" s="19"/>
      <c r="G29" s="19"/>
      <c r="H29" s="19"/>
      <c r="I29" s="265"/>
      <c r="J29" s="12"/>
      <c r="K29" s="265"/>
      <c r="L29" s="12"/>
      <c r="N29" s="12"/>
    </row>
    <row r="30" spans="1:20">
      <c r="A30" s="1"/>
      <c r="B30" s="464"/>
      <c r="C30" s="465"/>
      <c r="D30" s="464"/>
      <c r="E30" s="464"/>
      <c r="F30" s="464"/>
      <c r="G30" s="464"/>
      <c r="H30" s="464"/>
      <c r="I30" s="465"/>
      <c r="J30" s="12"/>
      <c r="K30" s="77"/>
      <c r="L30" s="12"/>
      <c r="N30" s="12"/>
    </row>
    <row r="31" spans="1:20" ht="16.2" thickBot="1">
      <c r="A31" s="1"/>
      <c r="B31" s="5" t="s">
        <v>18</v>
      </c>
      <c r="C31" s="12"/>
      <c r="D31" s="17"/>
      <c r="E31" s="12"/>
      <c r="F31" s="12"/>
      <c r="G31" s="12"/>
      <c r="H31" s="12"/>
      <c r="I31" s="24" t="s">
        <v>11</v>
      </c>
      <c r="J31" s="1"/>
      <c r="K31" s="141"/>
      <c r="L31" s="12"/>
      <c r="N31" s="12"/>
    </row>
    <row r="32" spans="1:20" s="473" customFormat="1">
      <c r="A32" s="1">
        <v>8</v>
      </c>
      <c r="B32" s="29" t="s">
        <v>299</v>
      </c>
      <c r="C32" s="3"/>
      <c r="D32" s="17"/>
      <c r="E32" s="12"/>
      <c r="F32" s="12"/>
      <c r="G32" s="25" t="s">
        <v>19</v>
      </c>
      <c r="H32" s="12"/>
      <c r="I32" s="484">
        <v>12824.548999999999</v>
      </c>
      <c r="J32" s="266"/>
      <c r="K32" s="207"/>
      <c r="L32" s="3"/>
      <c r="M32" s="3"/>
      <c r="N32" s="12"/>
      <c r="O32" s="3"/>
      <c r="P32" s="3"/>
      <c r="Q32" s="3"/>
      <c r="R32" s="3"/>
      <c r="S32" s="3"/>
      <c r="T32" s="3"/>
    </row>
    <row r="33" spans="1:19">
      <c r="A33" s="1">
        <v>9</v>
      </c>
      <c r="B33" s="29" t="s">
        <v>300</v>
      </c>
      <c r="D33" s="6"/>
      <c r="E33" s="6"/>
      <c r="F33" s="6"/>
      <c r="G33" s="25" t="s">
        <v>20</v>
      </c>
      <c r="H33" s="6"/>
      <c r="I33" s="484">
        <v>10860.207666666667</v>
      </c>
      <c r="J33" s="485"/>
      <c r="K33" s="207"/>
      <c r="L33" s="454"/>
      <c r="M33" s="12"/>
      <c r="N33" s="12"/>
    </row>
    <row r="34" spans="1:19">
      <c r="A34" s="1">
        <v>10</v>
      </c>
      <c r="B34" s="21" t="s">
        <v>279</v>
      </c>
      <c r="C34" s="466"/>
      <c r="D34" s="467"/>
      <c r="E34" s="467"/>
      <c r="F34" s="76"/>
      <c r="G34" s="467"/>
      <c r="H34" s="25"/>
      <c r="I34" s="203">
        <v>0</v>
      </c>
      <c r="J34" s="203"/>
      <c r="K34" s="207"/>
      <c r="L34" s="3"/>
      <c r="M34" s="12"/>
      <c r="N34" s="12"/>
    </row>
    <row r="35" spans="1:19">
      <c r="A35" s="1">
        <v>11</v>
      </c>
      <c r="B35" s="29" t="s">
        <v>279</v>
      </c>
      <c r="C35" s="467"/>
      <c r="D35" s="467"/>
      <c r="E35" s="467"/>
      <c r="F35" s="76"/>
      <c r="G35" s="467"/>
      <c r="H35" s="12"/>
      <c r="I35" s="207">
        <v>0</v>
      </c>
      <c r="J35" s="203"/>
      <c r="K35" s="207"/>
      <c r="L35" s="3"/>
      <c r="M35" s="12"/>
      <c r="N35" s="12"/>
    </row>
    <row r="36" spans="1:19">
      <c r="A36" s="1">
        <v>12</v>
      </c>
      <c r="B36" s="21" t="s">
        <v>279</v>
      </c>
      <c r="C36" s="12"/>
      <c r="D36" s="12"/>
      <c r="E36" s="12"/>
      <c r="F36" s="12"/>
      <c r="G36" s="12"/>
      <c r="H36" s="12"/>
      <c r="I36" s="207">
        <v>0</v>
      </c>
      <c r="J36" s="203"/>
      <c r="K36" s="207"/>
      <c r="L36" s="3"/>
      <c r="M36" s="12"/>
      <c r="N36" s="12"/>
    </row>
    <row r="37" spans="1:19">
      <c r="A37" s="2">
        <v>13</v>
      </c>
      <c r="B37" s="21" t="s">
        <v>279</v>
      </c>
      <c r="C37" s="25"/>
      <c r="D37" s="25"/>
      <c r="E37" s="12"/>
      <c r="F37" s="12"/>
      <c r="G37" s="25"/>
      <c r="H37" s="12"/>
      <c r="I37" s="207">
        <v>0</v>
      </c>
      <c r="J37" s="203"/>
      <c r="K37" s="207"/>
      <c r="L37" s="3"/>
      <c r="M37" s="12"/>
      <c r="N37" s="12"/>
    </row>
    <row r="38" spans="1:19">
      <c r="A38" s="2">
        <v>14</v>
      </c>
      <c r="B38" s="21" t="s">
        <v>279</v>
      </c>
      <c r="C38" s="25"/>
      <c r="D38" s="25"/>
      <c r="E38" s="12"/>
      <c r="F38" s="12"/>
      <c r="G38" s="12"/>
      <c r="H38" s="12"/>
      <c r="I38" s="207">
        <v>0</v>
      </c>
      <c r="J38" s="207"/>
      <c r="K38" s="207"/>
      <c r="L38" s="3"/>
      <c r="M38" s="12"/>
      <c r="N38" s="12"/>
    </row>
    <row r="39" spans="1:19" ht="16.5" customHeight="1">
      <c r="A39" s="1">
        <v>15</v>
      </c>
      <c r="B39" s="29" t="s">
        <v>279</v>
      </c>
      <c r="C39" s="12"/>
      <c r="D39" s="12"/>
      <c r="F39" s="12"/>
      <c r="G39" s="12"/>
      <c r="H39" s="12"/>
      <c r="I39" s="17"/>
      <c r="J39" s="12"/>
      <c r="K39" s="17"/>
      <c r="L39" s="12"/>
      <c r="M39" s="12"/>
      <c r="N39" s="12"/>
    </row>
    <row r="40" spans="1:19" ht="16.5" customHeight="1">
      <c r="A40" s="1"/>
      <c r="B40" s="5"/>
      <c r="C40" s="12"/>
      <c r="D40" s="12"/>
      <c r="E40" s="12"/>
      <c r="F40" s="12"/>
      <c r="G40" s="12"/>
      <c r="H40" s="12"/>
      <c r="I40" s="17"/>
      <c r="J40" s="12"/>
      <c r="K40" s="17"/>
      <c r="L40" s="12"/>
      <c r="M40" s="12"/>
      <c r="N40" s="12"/>
    </row>
    <row r="41" spans="1:19" ht="16.2" thickBot="1">
      <c r="A41" s="1"/>
      <c r="B41" s="5"/>
      <c r="C41" s="12"/>
      <c r="D41" s="16" t="s">
        <v>11</v>
      </c>
      <c r="F41" s="77"/>
      <c r="G41" s="77"/>
      <c r="H41" s="12"/>
      <c r="I41" s="17"/>
      <c r="J41" s="12"/>
      <c r="K41" s="12"/>
      <c r="L41" s="12"/>
      <c r="M41" s="12"/>
      <c r="N41" s="12"/>
    </row>
    <row r="42" spans="1:19">
      <c r="A42" s="1">
        <v>16</v>
      </c>
      <c r="B42" s="5" t="s">
        <v>295</v>
      </c>
      <c r="C42" s="12" t="s">
        <v>297</v>
      </c>
      <c r="D42" s="206">
        <f>IF(I32&gt;0,(I27/I32),0)</f>
        <v>55782.766055597371</v>
      </c>
      <c r="F42" s="267"/>
      <c r="G42" s="77"/>
      <c r="H42" s="12"/>
      <c r="J42" s="12"/>
      <c r="K42" s="12"/>
      <c r="L42" s="12"/>
      <c r="M42" s="12"/>
      <c r="N42" s="12"/>
    </row>
    <row r="43" spans="1:19">
      <c r="A43" s="1"/>
      <c r="B43" s="5"/>
      <c r="C43" s="12"/>
      <c r="D43" s="126"/>
      <c r="F43" s="27"/>
      <c r="G43" s="12"/>
      <c r="H43" s="12"/>
      <c r="J43" s="12"/>
      <c r="K43" s="12"/>
      <c r="L43" s="12"/>
      <c r="M43" s="12"/>
      <c r="N43" s="473"/>
      <c r="O43" s="473"/>
      <c r="P43" s="473"/>
      <c r="Q43" s="473"/>
      <c r="R43" s="473"/>
      <c r="S43" s="473"/>
    </row>
    <row r="44" spans="1:19">
      <c r="A44" s="1"/>
      <c r="B44" s="5"/>
      <c r="C44" s="12"/>
      <c r="D44" s="27"/>
      <c r="E44" s="27"/>
      <c r="F44" s="91"/>
      <c r="G44" s="92"/>
      <c r="H44" s="12"/>
      <c r="J44" s="12"/>
      <c r="K44" s="12"/>
      <c r="L44" s="12"/>
      <c r="M44" s="12"/>
      <c r="N44" s="473"/>
      <c r="O44" s="473"/>
      <c r="P44" s="473"/>
      <c r="Q44" s="473"/>
      <c r="R44" s="473"/>
      <c r="S44" s="473"/>
    </row>
    <row r="45" spans="1:19">
      <c r="A45" s="1"/>
      <c r="B45" s="5"/>
      <c r="C45" s="12"/>
      <c r="D45" s="519" t="s">
        <v>23</v>
      </c>
      <c r="E45" s="519"/>
      <c r="F45" s="12"/>
      <c r="G45" s="12"/>
      <c r="H45" s="12"/>
      <c r="I45" s="520" t="s">
        <v>24</v>
      </c>
      <c r="J45" s="520"/>
      <c r="K45" s="12"/>
      <c r="L45" s="12"/>
      <c r="M45" s="12"/>
    </row>
    <row r="46" spans="1:19" ht="16.2" thickBot="1">
      <c r="A46" s="1"/>
      <c r="B46" s="5"/>
      <c r="C46" s="12"/>
      <c r="D46" s="270" t="str">
        <f>D41</f>
        <v>Total</v>
      </c>
      <c r="E46" s="78"/>
      <c r="F46" s="116"/>
      <c r="G46" s="1"/>
      <c r="H46" s="1"/>
      <c r="I46" s="271" t="str">
        <f>D46</f>
        <v>Total</v>
      </c>
      <c r="J46" s="77"/>
      <c r="K46" s="180"/>
      <c r="L46" s="12"/>
      <c r="M46" s="12"/>
    </row>
    <row r="47" spans="1:19">
      <c r="A47" s="1">
        <v>17</v>
      </c>
      <c r="B47" s="5" t="s">
        <v>296</v>
      </c>
      <c r="C47" s="12" t="s">
        <v>298</v>
      </c>
      <c r="D47" s="272">
        <f>IF(I33&gt;0,(I27/I33),0)</f>
        <v>65872.480397524487</v>
      </c>
      <c r="E47" s="207"/>
      <c r="F47" s="273"/>
      <c r="G47" s="274"/>
      <c r="H47" s="274"/>
      <c r="I47" s="272">
        <f>IF(I33&gt;0,(I27/I33),0)</f>
        <v>65872.480397524487</v>
      </c>
      <c r="J47" s="267"/>
      <c r="K47" s="180"/>
      <c r="L47" s="12"/>
      <c r="M47" s="12"/>
    </row>
    <row r="48" spans="1:19">
      <c r="A48" s="1">
        <v>18</v>
      </c>
      <c r="B48" s="5" t="s">
        <v>309</v>
      </c>
      <c r="C48" s="11" t="s">
        <v>451</v>
      </c>
      <c r="D48" s="274">
        <f>D47/12</f>
        <v>5489.3733664603742</v>
      </c>
      <c r="E48" s="207"/>
      <c r="F48" s="274"/>
      <c r="G48" s="274"/>
      <c r="H48" s="274"/>
      <c r="I48" s="274">
        <f>I47/12</f>
        <v>5489.3733664603742</v>
      </c>
      <c r="J48" s="268"/>
      <c r="K48" s="28"/>
      <c r="L48" s="12"/>
      <c r="M48" s="12"/>
    </row>
    <row r="49" spans="1:13">
      <c r="A49" s="1">
        <v>19</v>
      </c>
      <c r="B49" s="5" t="s">
        <v>293</v>
      </c>
      <c r="C49" s="11" t="s">
        <v>452</v>
      </c>
      <c r="D49" s="274">
        <f>D47/52</f>
        <v>1266.7784691831632</v>
      </c>
      <c r="E49" s="207"/>
      <c r="F49" s="203"/>
      <c r="G49" s="202"/>
      <c r="H49" s="274"/>
      <c r="I49" s="274">
        <f>I47/52</f>
        <v>1266.7784691831632</v>
      </c>
      <c r="J49" s="268"/>
      <c r="K49" s="28"/>
      <c r="L49" s="12"/>
      <c r="M49" s="12"/>
    </row>
    <row r="50" spans="1:13">
      <c r="A50" s="1">
        <v>20</v>
      </c>
      <c r="B50" s="5" t="s">
        <v>294</v>
      </c>
      <c r="C50" s="12" t="s">
        <v>310</v>
      </c>
      <c r="D50" s="274">
        <f>D49/5</f>
        <v>253.35569383663264</v>
      </c>
      <c r="E50" s="207"/>
      <c r="F50" s="203"/>
      <c r="G50" s="202"/>
      <c r="H50" s="274"/>
      <c r="I50" s="274">
        <f>I49/7</f>
        <v>180.96835274045188</v>
      </c>
      <c r="J50" s="267"/>
      <c r="K50" s="28"/>
      <c r="L50" s="12"/>
      <c r="M50" s="12"/>
    </row>
    <row r="51" spans="1:13">
      <c r="A51" s="1">
        <v>21</v>
      </c>
      <c r="B51" s="5" t="s">
        <v>25</v>
      </c>
      <c r="C51" s="12" t="s">
        <v>453</v>
      </c>
      <c r="D51" s="274">
        <f>D47/4160</f>
        <v>15.83473086478954</v>
      </c>
      <c r="E51" s="207"/>
      <c r="F51" s="203"/>
      <c r="G51" s="202"/>
      <c r="H51" s="274"/>
      <c r="I51" s="206">
        <f>I47/8760</f>
        <v>7.519689543096403</v>
      </c>
      <c r="J51" s="269"/>
      <c r="K51" s="12" t="s">
        <v>3</v>
      </c>
      <c r="L51" s="12"/>
      <c r="M51" s="12"/>
    </row>
    <row r="52" spans="1:13">
      <c r="A52" s="1"/>
      <c r="B52" s="5"/>
      <c r="C52" s="12"/>
      <c r="D52" s="274"/>
      <c r="E52" s="274"/>
      <c r="F52" s="202"/>
      <c r="G52" s="203"/>
      <c r="H52" s="274"/>
      <c r="I52" s="206"/>
      <c r="J52" s="12"/>
      <c r="K52" s="12" t="s">
        <v>3</v>
      </c>
      <c r="L52" s="12"/>
      <c r="M52" s="12"/>
    </row>
    <row r="53" spans="1:13" ht="16.5" customHeight="1">
      <c r="B53" s="5"/>
      <c r="C53" s="5"/>
      <c r="D53" s="11"/>
      <c r="E53" s="5"/>
      <c r="F53" s="5"/>
      <c r="G53" s="5"/>
      <c r="H53" s="12"/>
      <c r="I53" s="12"/>
      <c r="K53" s="13" t="s">
        <v>311</v>
      </c>
      <c r="L53" s="12"/>
      <c r="M53" s="12"/>
    </row>
    <row r="54" spans="1:13" ht="16.5" customHeight="1">
      <c r="B54" s="5"/>
      <c r="C54" s="5"/>
      <c r="D54" s="11"/>
      <c r="E54" s="5"/>
      <c r="F54" s="5"/>
      <c r="G54" s="5"/>
      <c r="H54" s="12"/>
      <c r="I54" s="12"/>
      <c r="J54" s="12"/>
      <c r="K54" s="13" t="s">
        <v>26</v>
      </c>
      <c r="L54" s="12"/>
      <c r="M54" s="12"/>
    </row>
    <row r="55" spans="1:13" ht="16.5" customHeight="1">
      <c r="B55" s="5"/>
      <c r="C55" s="5"/>
      <c r="D55" s="11"/>
      <c r="E55" s="5"/>
      <c r="F55" s="5"/>
      <c r="G55" s="5"/>
      <c r="H55" s="12"/>
      <c r="I55" s="12"/>
      <c r="J55" s="12"/>
      <c r="K55" s="13"/>
      <c r="L55" s="12"/>
      <c r="M55" s="12"/>
    </row>
    <row r="56" spans="1:13">
      <c r="B56" s="5" t="s">
        <v>1</v>
      </c>
      <c r="C56" s="5"/>
      <c r="D56" s="11" t="s">
        <v>2</v>
      </c>
      <c r="E56" s="5"/>
      <c r="F56" s="5"/>
      <c r="G56" s="5"/>
      <c r="H56" s="199"/>
      <c r="I56" s="200"/>
      <c r="J56" s="199"/>
      <c r="K56" s="201" t="str">
        <f>K4</f>
        <v>For the 12 months ended 12/31/2019</v>
      </c>
      <c r="L56" s="12"/>
      <c r="M56" s="12"/>
    </row>
    <row r="57" spans="1:13">
      <c r="B57" s="5"/>
      <c r="C57" s="6" t="s">
        <v>3</v>
      </c>
      <c r="D57" s="6" t="s">
        <v>4</v>
      </c>
      <c r="E57" s="6"/>
      <c r="F57" s="6"/>
      <c r="G57" s="6"/>
      <c r="H57" s="12"/>
      <c r="I57" s="12"/>
      <c r="J57" s="12"/>
      <c r="K57" s="12"/>
      <c r="L57" s="12"/>
      <c r="M57" s="12"/>
    </row>
    <row r="58" spans="1:13">
      <c r="B58" s="5"/>
      <c r="C58" s="6"/>
      <c r="D58" s="6"/>
      <c r="E58" s="6"/>
      <c r="F58" s="6"/>
      <c r="G58" s="6"/>
      <c r="H58" s="12"/>
      <c r="I58" s="12"/>
      <c r="J58" s="12"/>
      <c r="K58" s="12"/>
      <c r="L58" s="12"/>
      <c r="M58" s="12"/>
    </row>
    <row r="59" spans="1:13">
      <c r="B59" s="5"/>
      <c r="C59" s="12"/>
      <c r="D59" s="6" t="str">
        <f>D7</f>
        <v>American Transmission Systems, Inc.</v>
      </c>
      <c r="E59" s="6"/>
      <c r="F59" s="6"/>
      <c r="G59" s="6"/>
      <c r="H59" s="6"/>
      <c r="I59" s="6"/>
      <c r="J59" s="6"/>
      <c r="K59" s="6"/>
      <c r="L59" s="6"/>
      <c r="M59" s="6"/>
    </row>
    <row r="60" spans="1:13">
      <c r="B60" s="1" t="s">
        <v>27</v>
      </c>
      <c r="C60" s="1" t="s">
        <v>28</v>
      </c>
      <c r="D60" s="1" t="s">
        <v>29</v>
      </c>
      <c r="E60" s="6" t="s">
        <v>3</v>
      </c>
      <c r="F60" s="6"/>
      <c r="G60" s="30" t="s">
        <v>30</v>
      </c>
      <c r="H60" s="6"/>
      <c r="I60" s="31" t="s">
        <v>31</v>
      </c>
      <c r="J60" s="6"/>
      <c r="K60" s="82"/>
      <c r="L60" s="1"/>
      <c r="M60" s="6"/>
    </row>
    <row r="61" spans="1:13">
      <c r="B61" s="5"/>
      <c r="C61" s="279" t="s">
        <v>454</v>
      </c>
      <c r="D61" s="6"/>
      <c r="E61" s="6"/>
      <c r="F61" s="6"/>
      <c r="G61" s="1"/>
      <c r="H61" s="6"/>
      <c r="I61" s="33" t="s">
        <v>33</v>
      </c>
      <c r="J61" s="6"/>
      <c r="K61" s="275"/>
      <c r="L61" s="1"/>
      <c r="M61" s="1"/>
    </row>
    <row r="62" spans="1:13">
      <c r="A62" s="1" t="s">
        <v>5</v>
      </c>
      <c r="B62" s="5"/>
      <c r="C62" s="279" t="s">
        <v>455</v>
      </c>
      <c r="D62" s="33" t="s">
        <v>34</v>
      </c>
      <c r="E62" s="34"/>
      <c r="F62" s="33" t="s">
        <v>35</v>
      </c>
      <c r="H62" s="34"/>
      <c r="I62" s="1" t="s">
        <v>36</v>
      </c>
      <c r="J62" s="6"/>
      <c r="K62" s="276"/>
      <c r="L62" s="1"/>
      <c r="M62" s="1"/>
    </row>
    <row r="63" spans="1:13" ht="16.2" thickBot="1">
      <c r="A63" s="16" t="s">
        <v>7</v>
      </c>
      <c r="B63" s="36" t="s">
        <v>37</v>
      </c>
      <c r="C63" s="6"/>
      <c r="D63" s="6"/>
      <c r="E63" s="6"/>
      <c r="F63" s="6"/>
      <c r="G63" s="6"/>
      <c r="H63" s="6"/>
      <c r="I63" s="6"/>
      <c r="J63" s="6"/>
      <c r="K63" s="80"/>
      <c r="L63" s="6"/>
      <c r="M63" s="6"/>
    </row>
    <row r="64" spans="1:13">
      <c r="A64" s="1"/>
      <c r="B64" s="5" t="s">
        <v>38</v>
      </c>
      <c r="C64" s="6"/>
      <c r="D64" s="6"/>
      <c r="E64" s="6"/>
      <c r="F64" s="6"/>
      <c r="G64" s="6"/>
      <c r="H64" s="6"/>
      <c r="I64" s="6"/>
      <c r="J64" s="6"/>
      <c r="K64" s="84"/>
      <c r="L64" s="6"/>
      <c r="M64" s="6"/>
    </row>
    <row r="65" spans="1:13">
      <c r="A65" s="1">
        <v>1</v>
      </c>
      <c r="B65" s="5" t="s">
        <v>39</v>
      </c>
      <c r="C65" s="6" t="s">
        <v>503</v>
      </c>
      <c r="D65" s="350">
        <f>'WP01 Plant'!E20</f>
        <v>0</v>
      </c>
      <c r="E65" s="6"/>
      <c r="F65" s="6" t="s">
        <v>40</v>
      </c>
      <c r="G65" s="37" t="s">
        <v>3</v>
      </c>
      <c r="H65" s="6"/>
      <c r="I65" s="6" t="s">
        <v>3</v>
      </c>
      <c r="J65" s="6"/>
      <c r="K65" s="254"/>
      <c r="L65" s="3"/>
      <c r="M65" s="6"/>
    </row>
    <row r="66" spans="1:13">
      <c r="A66" s="1">
        <v>2</v>
      </c>
      <c r="B66" s="5" t="s">
        <v>41</v>
      </c>
      <c r="C66" s="6" t="s">
        <v>504</v>
      </c>
      <c r="D66" s="350">
        <f>'WP01 Plant'!F20-'WP01 Plant'!F41</f>
        <v>4585332961.1830788</v>
      </c>
      <c r="E66" s="6"/>
      <c r="F66" s="6" t="s">
        <v>14</v>
      </c>
      <c r="G66" s="37">
        <f>I214</f>
        <v>1</v>
      </c>
      <c r="H66" s="6"/>
      <c r="I66" s="352">
        <f>+G66*D66</f>
        <v>4585332961.1830788</v>
      </c>
      <c r="J66" s="6"/>
      <c r="K66" s="254"/>
      <c r="L66" s="3"/>
      <c r="M66" s="6"/>
    </row>
    <row r="67" spans="1:13">
      <c r="A67" s="1">
        <v>3</v>
      </c>
      <c r="B67" s="5" t="s">
        <v>42</v>
      </c>
      <c r="C67" s="6" t="s">
        <v>505</v>
      </c>
      <c r="D67" s="350">
        <f>'WP01 Plant'!G20</f>
        <v>0</v>
      </c>
      <c r="E67" s="6"/>
      <c r="F67" s="6" t="s">
        <v>40</v>
      </c>
      <c r="G67" s="37" t="s">
        <v>3</v>
      </c>
      <c r="H67" s="6"/>
      <c r="I67" s="352" t="s">
        <v>3</v>
      </c>
      <c r="J67" s="6"/>
      <c r="K67" s="254"/>
      <c r="L67" s="3"/>
      <c r="M67" s="6"/>
    </row>
    <row r="68" spans="1:13">
      <c r="A68" s="1">
        <v>4</v>
      </c>
      <c r="B68" s="5" t="s">
        <v>43</v>
      </c>
      <c r="C68" s="6" t="s">
        <v>506</v>
      </c>
      <c r="D68" s="350">
        <f>'WP01 Plant'!H20+'WP01 Plant'!I20</f>
        <v>237779918.4876923</v>
      </c>
      <c r="E68" s="6"/>
      <c r="F68" s="6" t="s">
        <v>44</v>
      </c>
      <c r="G68" s="37">
        <f>I231</f>
        <v>1</v>
      </c>
      <c r="H68" s="6"/>
      <c r="I68" s="352">
        <f>+G68*D68</f>
        <v>237779918.4876923</v>
      </c>
      <c r="J68" s="6"/>
      <c r="K68" s="254"/>
      <c r="L68" s="3"/>
      <c r="M68" s="1"/>
    </row>
    <row r="69" spans="1:13" ht="16.2" thickBot="1">
      <c r="A69" s="1">
        <v>5</v>
      </c>
      <c r="B69" s="5" t="s">
        <v>45</v>
      </c>
      <c r="C69" s="11" t="s">
        <v>507</v>
      </c>
      <c r="D69" s="351">
        <f>'WP01 Plant'!J20</f>
        <v>0</v>
      </c>
      <c r="E69" s="6"/>
      <c r="F69" s="6" t="s">
        <v>46</v>
      </c>
      <c r="G69" s="37">
        <f>K236</f>
        <v>1</v>
      </c>
      <c r="H69" s="6"/>
      <c r="I69" s="353">
        <f>+G69*D69</f>
        <v>0</v>
      </c>
      <c r="J69" s="6"/>
      <c r="K69" s="254"/>
      <c r="L69" s="3"/>
      <c r="M69" s="1"/>
    </row>
    <row r="70" spans="1:13">
      <c r="A70" s="1">
        <v>6</v>
      </c>
      <c r="B70" s="5" t="s">
        <v>47</v>
      </c>
      <c r="C70" s="6"/>
      <c r="D70" s="352">
        <f>SUM(D65:D69)</f>
        <v>4823112879.6707706</v>
      </c>
      <c r="E70" s="6"/>
      <c r="F70" s="6" t="s">
        <v>48</v>
      </c>
      <c r="G70" s="8">
        <f>IF(I70&gt;0,I70/D70,0)</f>
        <v>1</v>
      </c>
      <c r="H70" s="6"/>
      <c r="I70" s="352">
        <f>SUM(I65:I69)</f>
        <v>4823112879.6707706</v>
      </c>
      <c r="J70" s="6"/>
      <c r="K70" s="252"/>
      <c r="L70" s="6"/>
      <c r="M70" s="6"/>
    </row>
    <row r="71" spans="1:13">
      <c r="B71" s="5"/>
      <c r="C71" s="6"/>
      <c r="D71" s="352"/>
      <c r="E71" s="6"/>
      <c r="F71" s="6"/>
      <c r="G71" s="8"/>
      <c r="H71" s="6"/>
      <c r="I71" s="352"/>
      <c r="J71" s="6"/>
      <c r="K71" s="252"/>
      <c r="L71" s="6"/>
      <c r="M71" s="6"/>
    </row>
    <row r="72" spans="1:13">
      <c r="B72" s="5" t="s">
        <v>49</v>
      </c>
      <c r="C72" s="6"/>
      <c r="D72" s="352"/>
      <c r="E72" s="6"/>
      <c r="F72" s="6"/>
      <c r="G72" s="6"/>
      <c r="H72" s="6"/>
      <c r="I72" s="352"/>
      <c r="J72" s="6"/>
      <c r="K72" s="254"/>
      <c r="L72" s="6"/>
      <c r="M72" s="6"/>
    </row>
    <row r="73" spans="1:13">
      <c r="A73" s="1">
        <v>7</v>
      </c>
      <c r="B73" s="5" t="str">
        <f>+B65</f>
        <v xml:space="preserve">  Production</v>
      </c>
      <c r="C73" s="6" t="s">
        <v>508</v>
      </c>
      <c r="D73" s="350">
        <f>'WP02 Accum Depr'!E20</f>
        <v>0</v>
      </c>
      <c r="E73" s="6"/>
      <c r="F73" s="6" t="str">
        <f t="shared" ref="F73:G77" si="3">+F65</f>
        <v>NA</v>
      </c>
      <c r="G73" s="37" t="str">
        <f t="shared" si="3"/>
        <v xml:space="preserve"> </v>
      </c>
      <c r="H73" s="6"/>
      <c r="I73" s="352" t="s">
        <v>3</v>
      </c>
      <c r="J73" s="6"/>
      <c r="K73" s="254"/>
      <c r="L73" s="6"/>
      <c r="M73" s="6"/>
    </row>
    <row r="74" spans="1:13">
      <c r="A74" s="1">
        <v>8</v>
      </c>
      <c r="B74" s="5" t="str">
        <f>+B66</f>
        <v xml:space="preserve">  Transmission</v>
      </c>
      <c r="C74" s="6" t="s">
        <v>509</v>
      </c>
      <c r="D74" s="350">
        <f>'WP02 Accum Depr'!F20-'WP02 Accum Depr'!F41</f>
        <v>1029739865.3555436</v>
      </c>
      <c r="E74" s="6"/>
      <c r="F74" s="6" t="str">
        <f t="shared" si="3"/>
        <v>TP</v>
      </c>
      <c r="G74" s="37">
        <f t="shared" si="3"/>
        <v>1</v>
      </c>
      <c r="H74" s="6"/>
      <c r="I74" s="352">
        <f>+G74*D74</f>
        <v>1029739865.3555436</v>
      </c>
      <c r="J74" s="6"/>
      <c r="K74" s="254"/>
      <c r="L74" s="6"/>
      <c r="M74" s="6"/>
    </row>
    <row r="75" spans="1:13">
      <c r="A75" s="1">
        <v>9</v>
      </c>
      <c r="B75" s="5" t="str">
        <f>+B67</f>
        <v xml:space="preserve">  Distribution</v>
      </c>
      <c r="C75" s="6" t="s">
        <v>510</v>
      </c>
      <c r="D75" s="350">
        <f>'WP02 Accum Depr'!G20</f>
        <v>0</v>
      </c>
      <c r="E75" s="6"/>
      <c r="F75" s="6" t="str">
        <f t="shared" si="3"/>
        <v>NA</v>
      </c>
      <c r="G75" s="37" t="str">
        <f t="shared" si="3"/>
        <v xml:space="preserve"> </v>
      </c>
      <c r="H75" s="6"/>
      <c r="I75" s="352" t="s">
        <v>3</v>
      </c>
      <c r="J75" s="6"/>
      <c r="K75" s="254"/>
      <c r="L75" s="6"/>
      <c r="M75" s="6"/>
    </row>
    <row r="76" spans="1:13">
      <c r="A76" s="1">
        <v>10</v>
      </c>
      <c r="B76" s="5" t="str">
        <f>+B68</f>
        <v xml:space="preserve">  General &amp; Intangible</v>
      </c>
      <c r="C76" s="19" t="s">
        <v>511</v>
      </c>
      <c r="D76" s="350">
        <f>'WP02 Accum Depr'!H20+'WP02 Accum Depr'!I20</f>
        <v>55317359.782307684</v>
      </c>
      <c r="E76" s="6"/>
      <c r="F76" s="6" t="str">
        <f t="shared" si="3"/>
        <v>W/S</v>
      </c>
      <c r="G76" s="37">
        <f t="shared" si="3"/>
        <v>1</v>
      </c>
      <c r="H76" s="6"/>
      <c r="I76" s="352">
        <f>+G76*D76</f>
        <v>55317359.782307684</v>
      </c>
      <c r="J76" s="6"/>
      <c r="K76" s="254"/>
      <c r="L76" s="6"/>
      <c r="M76" s="1"/>
    </row>
    <row r="77" spans="1:13" ht="16.2" thickBot="1">
      <c r="A77" s="1">
        <v>11</v>
      </c>
      <c r="B77" s="5" t="str">
        <f>+B69</f>
        <v xml:space="preserve">  Common</v>
      </c>
      <c r="C77" s="11" t="s">
        <v>507</v>
      </c>
      <c r="D77" s="351">
        <f>'WP02 Accum Depr'!J20</f>
        <v>0</v>
      </c>
      <c r="E77" s="6"/>
      <c r="F77" s="6" t="str">
        <f t="shared" si="3"/>
        <v>CE</v>
      </c>
      <c r="G77" s="37">
        <f t="shared" si="3"/>
        <v>1</v>
      </c>
      <c r="H77" s="6"/>
      <c r="I77" s="353">
        <f>+G77*D77</f>
        <v>0</v>
      </c>
      <c r="J77" s="6"/>
      <c r="K77" s="254"/>
      <c r="L77" s="6"/>
      <c r="M77" s="1"/>
    </row>
    <row r="78" spans="1:13">
      <c r="A78" s="1">
        <v>12</v>
      </c>
      <c r="B78" s="5" t="s">
        <v>209</v>
      </c>
      <c r="C78" s="6"/>
      <c r="D78" s="352">
        <f>SUM(D73:D77)</f>
        <v>1085057225.1378512</v>
      </c>
      <c r="E78" s="6"/>
      <c r="F78" s="6"/>
      <c r="G78" s="6"/>
      <c r="H78" s="6"/>
      <c r="I78" s="352">
        <f>SUM(I73:I77)</f>
        <v>1085057225.1378512</v>
      </c>
      <c r="J78" s="6"/>
      <c r="K78" s="254"/>
      <c r="L78" s="38"/>
      <c r="M78" s="6"/>
    </row>
    <row r="79" spans="1:13">
      <c r="A79" s="1"/>
      <c r="C79" s="6" t="s">
        <v>3</v>
      </c>
      <c r="E79" s="6"/>
      <c r="F79" s="6"/>
      <c r="G79" s="8"/>
      <c r="H79" s="6"/>
      <c r="I79" s="206"/>
      <c r="J79" s="6"/>
      <c r="K79" s="252"/>
      <c r="L79" s="6"/>
      <c r="M79" s="6"/>
    </row>
    <row r="80" spans="1:13">
      <c r="A80" s="1"/>
      <c r="B80" s="5" t="s">
        <v>52</v>
      </c>
      <c r="C80" s="6"/>
      <c r="D80" s="6"/>
      <c r="E80" s="6"/>
      <c r="F80" s="6"/>
      <c r="G80" s="6"/>
      <c r="H80" s="6"/>
      <c r="I80" s="206"/>
      <c r="J80" s="6"/>
      <c r="K80" s="254"/>
      <c r="L80" s="6"/>
      <c r="M80" s="6"/>
    </row>
    <row r="81" spans="1:13">
      <c r="A81" s="1">
        <v>13</v>
      </c>
      <c r="B81" s="5" t="str">
        <f>+B73</f>
        <v xml:space="preserve">  Production</v>
      </c>
      <c r="C81" s="6" t="s">
        <v>192</v>
      </c>
      <c r="D81" s="352">
        <f>D65-D73</f>
        <v>0</v>
      </c>
      <c r="E81" s="6"/>
      <c r="F81" s="6"/>
      <c r="G81" s="8"/>
      <c r="H81" s="6"/>
      <c r="I81" s="352" t="s">
        <v>3</v>
      </c>
      <c r="J81" s="6"/>
      <c r="K81" s="252"/>
      <c r="L81" s="6"/>
      <c r="M81" s="6"/>
    </row>
    <row r="82" spans="1:13">
      <c r="A82" s="1">
        <v>14</v>
      </c>
      <c r="B82" s="5" t="str">
        <f>+B74</f>
        <v xml:space="preserve">  Transmission</v>
      </c>
      <c r="C82" s="6" t="s">
        <v>193</v>
      </c>
      <c r="D82" s="352">
        <f>D66-D74</f>
        <v>3555593095.8275352</v>
      </c>
      <c r="E82" s="6"/>
      <c r="F82" s="6"/>
      <c r="G82" s="37"/>
      <c r="H82" s="6"/>
      <c r="I82" s="352">
        <f>I66-I74</f>
        <v>3555593095.8275352</v>
      </c>
      <c r="J82" s="6"/>
      <c r="K82" s="254"/>
      <c r="L82" s="6"/>
      <c r="M82" s="6"/>
    </row>
    <row r="83" spans="1:13">
      <c r="A83" s="1">
        <v>15</v>
      </c>
      <c r="B83" s="5" t="str">
        <f>+B75</f>
        <v xml:space="preserve">  Distribution</v>
      </c>
      <c r="C83" s="6" t="s">
        <v>194</v>
      </c>
      <c r="D83" s="352">
        <f>D67-D75</f>
        <v>0</v>
      </c>
      <c r="E83" s="6"/>
      <c r="F83" s="6"/>
      <c r="G83" s="8"/>
      <c r="H83" s="6"/>
      <c r="I83" s="352" t="s">
        <v>3</v>
      </c>
      <c r="J83" s="6"/>
      <c r="K83" s="208"/>
      <c r="L83" s="6"/>
      <c r="M83" s="6"/>
    </row>
    <row r="84" spans="1:13">
      <c r="A84" s="1">
        <v>16</v>
      </c>
      <c r="B84" s="5" t="str">
        <f>+B76</f>
        <v xml:space="preserve">  General &amp; Intangible</v>
      </c>
      <c r="C84" s="6" t="s">
        <v>195</v>
      </c>
      <c r="D84" s="354">
        <f>D68-D76</f>
        <v>182462558.70538461</v>
      </c>
      <c r="E84" s="6"/>
      <c r="F84" s="6"/>
      <c r="G84" s="8"/>
      <c r="H84" s="6"/>
      <c r="I84" s="352">
        <f>I68-I76</f>
        <v>182462558.70538461</v>
      </c>
      <c r="J84" s="6"/>
      <c r="K84" s="8"/>
      <c r="L84" s="6"/>
      <c r="M84" s="1"/>
    </row>
    <row r="85" spans="1:13" ht="16.2" thickBot="1">
      <c r="A85" s="1">
        <v>17</v>
      </c>
      <c r="B85" s="5" t="str">
        <f>+B77</f>
        <v xml:space="preserve">  Common</v>
      </c>
      <c r="C85" s="6" t="s">
        <v>196</v>
      </c>
      <c r="D85" s="353">
        <f>D69-D77</f>
        <v>0</v>
      </c>
      <c r="E85" s="6"/>
      <c r="F85" s="6"/>
      <c r="G85" s="8"/>
      <c r="H85" s="6"/>
      <c r="I85" s="353">
        <f>I69-I77</f>
        <v>0</v>
      </c>
      <c r="J85" s="6"/>
      <c r="K85" s="8"/>
      <c r="L85" s="6"/>
      <c r="M85" s="1"/>
    </row>
    <row r="86" spans="1:13">
      <c r="A86" s="1">
        <v>18</v>
      </c>
      <c r="B86" s="5" t="s">
        <v>53</v>
      </c>
      <c r="C86" s="6"/>
      <c r="D86" s="352">
        <f>SUM(D81:D85)</f>
        <v>3738055654.5329199</v>
      </c>
      <c r="E86" s="6"/>
      <c r="F86" s="6" t="s">
        <v>54</v>
      </c>
      <c r="G86" s="8">
        <f>IF(I86&gt;0,I86/D86,0)</f>
        <v>1</v>
      </c>
      <c r="H86" s="6"/>
      <c r="I86" s="352">
        <f>SUM(I81:I85)</f>
        <v>3738055654.5329199</v>
      </c>
      <c r="J86" s="6"/>
      <c r="K86" s="6"/>
      <c r="L86" s="23"/>
      <c r="M86" s="6"/>
    </row>
    <row r="87" spans="1:13">
      <c r="A87" s="1"/>
      <c r="C87" s="6"/>
      <c r="D87" s="352"/>
      <c r="E87" s="6"/>
      <c r="H87" s="6"/>
      <c r="I87" s="352"/>
      <c r="J87" s="6"/>
      <c r="K87" s="8"/>
      <c r="L87" s="6"/>
      <c r="M87" s="6"/>
    </row>
    <row r="88" spans="1:13">
      <c r="A88" s="1"/>
      <c r="B88" s="5" t="s">
        <v>197</v>
      </c>
      <c r="C88" s="6"/>
      <c r="D88" s="352"/>
      <c r="E88" s="6"/>
      <c r="F88" s="6"/>
      <c r="G88" s="6"/>
      <c r="H88" s="6"/>
      <c r="I88" s="352"/>
      <c r="J88" s="6"/>
      <c r="K88" s="6"/>
      <c r="L88" s="6"/>
      <c r="M88" s="6"/>
    </row>
    <row r="89" spans="1:13">
      <c r="A89" s="1">
        <v>19</v>
      </c>
      <c r="B89" s="5" t="s">
        <v>55</v>
      </c>
      <c r="C89" s="6" t="s">
        <v>512</v>
      </c>
      <c r="D89" s="350">
        <f>'WP03 ADIT'!E15</f>
        <v>0</v>
      </c>
      <c r="E89" s="19"/>
      <c r="F89" s="19" t="str">
        <f>+F73</f>
        <v>NA</v>
      </c>
      <c r="G89" s="325"/>
      <c r="H89" s="6"/>
      <c r="I89" s="352"/>
      <c r="J89" s="6"/>
      <c r="K89" s="8"/>
      <c r="L89" s="8"/>
      <c r="M89" s="1"/>
    </row>
    <row r="90" spans="1:13">
      <c r="A90" s="1">
        <v>20</v>
      </c>
      <c r="B90" s="5" t="s">
        <v>57</v>
      </c>
      <c r="C90" s="6" t="s">
        <v>513</v>
      </c>
      <c r="D90" s="350">
        <f>'WP03 ADIT'!F15</f>
        <v>-878032889.22941601</v>
      </c>
      <c r="E90" s="6"/>
      <c r="F90" s="6" t="s">
        <v>58</v>
      </c>
      <c r="G90" s="37">
        <f>+G86</f>
        <v>1</v>
      </c>
      <c r="H90" s="6"/>
      <c r="I90" s="352">
        <f>D90*G90</f>
        <v>-878032889.22941601</v>
      </c>
      <c r="J90" s="6"/>
      <c r="K90" s="8"/>
      <c r="L90" s="8"/>
      <c r="M90" s="1"/>
    </row>
    <row r="91" spans="1:13">
      <c r="A91" s="1">
        <v>21</v>
      </c>
      <c r="B91" s="5" t="s">
        <v>59</v>
      </c>
      <c r="C91" s="6" t="s">
        <v>514</v>
      </c>
      <c r="D91" s="355">
        <f>'WP03 ADIT'!G15</f>
        <v>-83029726.129384935</v>
      </c>
      <c r="E91" s="6"/>
      <c r="F91" s="6" t="s">
        <v>58</v>
      </c>
      <c r="G91" s="37">
        <f>+G90</f>
        <v>1</v>
      </c>
      <c r="H91" s="6"/>
      <c r="I91" s="352">
        <f>D91*G91</f>
        <v>-83029726.129384935</v>
      </c>
      <c r="J91" s="6"/>
      <c r="K91" s="8"/>
      <c r="L91" s="8"/>
      <c r="M91" s="1"/>
    </row>
    <row r="92" spans="1:13">
      <c r="A92" s="1">
        <v>22</v>
      </c>
      <c r="B92" s="5" t="s">
        <v>60</v>
      </c>
      <c r="C92" s="6" t="s">
        <v>515</v>
      </c>
      <c r="D92" s="355">
        <f>'WP03 ADIT'!H15</f>
        <v>177441646.31009191</v>
      </c>
      <c r="E92" s="6"/>
      <c r="F92" s="6" t="str">
        <f>+F91</f>
        <v>NP</v>
      </c>
      <c r="G92" s="37">
        <f>+G91</f>
        <v>1</v>
      </c>
      <c r="H92" s="6"/>
      <c r="I92" s="352">
        <f>D92*G92</f>
        <v>177441646.31009191</v>
      </c>
      <c r="J92" s="6"/>
      <c r="K92" s="8"/>
      <c r="L92" s="8"/>
      <c r="M92" s="1"/>
    </row>
    <row r="93" spans="1:13" ht="16.2" thickBot="1">
      <c r="A93" s="1">
        <v>23</v>
      </c>
      <c r="B93" s="3" t="s">
        <v>61</v>
      </c>
      <c r="C93" s="3" t="s">
        <v>589</v>
      </c>
      <c r="D93" s="351">
        <f>'WP03 ADIT'!I15</f>
        <v>0</v>
      </c>
      <c r="E93" s="6"/>
      <c r="F93" s="6" t="s">
        <v>58</v>
      </c>
      <c r="G93" s="37">
        <f>+G91</f>
        <v>1</v>
      </c>
      <c r="H93" s="6"/>
      <c r="I93" s="353">
        <f>D93*G93</f>
        <v>0</v>
      </c>
      <c r="J93" s="6"/>
      <c r="K93" s="8"/>
      <c r="L93" s="8"/>
      <c r="M93" s="1"/>
    </row>
    <row r="94" spans="1:13">
      <c r="A94" s="1">
        <v>24</v>
      </c>
      <c r="B94" s="5" t="s">
        <v>62</v>
      </c>
      <c r="C94" s="6"/>
      <c r="D94" s="354">
        <f>SUM(D89:D93)</f>
        <v>-783620969.04870892</v>
      </c>
      <c r="E94" s="194"/>
      <c r="F94" s="194"/>
      <c r="G94" s="194"/>
      <c r="H94" s="194"/>
      <c r="I94" s="352">
        <f>SUM(I89:I93)</f>
        <v>-783620969.04870892</v>
      </c>
      <c r="J94" s="6"/>
      <c r="K94" s="6"/>
      <c r="L94" s="38"/>
      <c r="M94" s="6"/>
    </row>
    <row r="95" spans="1:13">
      <c r="A95" s="1"/>
      <c r="C95" s="6"/>
      <c r="D95" s="352"/>
      <c r="E95" s="6"/>
      <c r="F95" s="6"/>
      <c r="G95" s="8"/>
      <c r="H95" s="6"/>
      <c r="I95" s="352"/>
      <c r="J95" s="6"/>
      <c r="K95" s="8"/>
      <c r="L95" s="6"/>
      <c r="M95" s="6"/>
    </row>
    <row r="96" spans="1:13">
      <c r="A96" s="1">
        <v>25</v>
      </c>
      <c r="B96" s="5" t="s">
        <v>63</v>
      </c>
      <c r="C96" s="6" t="s">
        <v>516</v>
      </c>
      <c r="D96" s="350">
        <f>'WP04 Other RB'!E9</f>
        <v>0</v>
      </c>
      <c r="E96" s="6"/>
      <c r="F96" s="6" t="str">
        <f>+F74</f>
        <v>TP</v>
      </c>
      <c r="G96" s="37">
        <f>+G74</f>
        <v>1</v>
      </c>
      <c r="H96" s="6"/>
      <c r="I96" s="352">
        <f>+G96*D96</f>
        <v>0</v>
      </c>
      <c r="J96" s="6"/>
      <c r="K96" s="6"/>
      <c r="L96" s="6"/>
      <c r="M96" s="6"/>
    </row>
    <row r="97" spans="1:13">
      <c r="A97" s="1"/>
      <c r="B97" s="5"/>
      <c r="C97" s="6"/>
      <c r="D97" s="206"/>
      <c r="E97" s="6"/>
      <c r="F97" s="6"/>
      <c r="G97" s="6"/>
      <c r="H97" s="6"/>
      <c r="I97" s="352"/>
      <c r="J97" s="6"/>
      <c r="K97" s="6"/>
      <c r="L97" s="6"/>
      <c r="M97" s="6"/>
    </row>
    <row r="98" spans="1:13">
      <c r="A98" s="1"/>
      <c r="B98" s="5" t="s">
        <v>198</v>
      </c>
      <c r="C98" s="6" t="s">
        <v>3</v>
      </c>
      <c r="D98" s="206"/>
      <c r="E98" s="6"/>
      <c r="F98" s="6"/>
      <c r="G98" s="6"/>
      <c r="H98" s="6"/>
      <c r="I98" s="206"/>
      <c r="J98" s="6"/>
      <c r="K98" s="6"/>
      <c r="L98" s="6"/>
      <c r="M98" s="6"/>
    </row>
    <row r="99" spans="1:13">
      <c r="A99" s="1">
        <v>26</v>
      </c>
      <c r="B99" s="5" t="s">
        <v>64</v>
      </c>
      <c r="C99" s="3" t="s">
        <v>65</v>
      </c>
      <c r="D99" s="352">
        <f>D146/8</f>
        <v>18581135.375</v>
      </c>
      <c r="E99" s="6"/>
      <c r="F99" s="6"/>
      <c r="G99" s="8"/>
      <c r="H99" s="6"/>
      <c r="I99" s="352">
        <f>+I146/8</f>
        <v>17952763.700399514</v>
      </c>
      <c r="J99" s="12"/>
      <c r="K99" s="8"/>
      <c r="L99" s="35"/>
      <c r="M99" s="1"/>
    </row>
    <row r="100" spans="1:13">
      <c r="A100" s="1">
        <v>27</v>
      </c>
      <c r="B100" s="5" t="s">
        <v>199</v>
      </c>
      <c r="C100" s="6" t="s">
        <v>517</v>
      </c>
      <c r="D100" s="350">
        <f>'WP04 Other RB'!F9</f>
        <v>693647</v>
      </c>
      <c r="E100" s="6"/>
      <c r="F100" s="6" t="s">
        <v>66</v>
      </c>
      <c r="G100" s="37">
        <f>I223</f>
        <v>0.94995955535257115</v>
      </c>
      <c r="H100" s="6"/>
      <c r="I100" s="352">
        <f>+G100*D100</f>
        <v>658936.59569164494</v>
      </c>
      <c r="J100" s="6" t="s">
        <v>3</v>
      </c>
      <c r="K100" s="8"/>
      <c r="L100" s="35"/>
      <c r="M100" s="1"/>
    </row>
    <row r="101" spans="1:13">
      <c r="A101" s="1" t="s">
        <v>543</v>
      </c>
      <c r="B101" s="5" t="s">
        <v>67</v>
      </c>
      <c r="C101" s="6" t="s">
        <v>546</v>
      </c>
      <c r="D101" s="355">
        <f>'WP04 Other RB'!G9</f>
        <v>784095</v>
      </c>
      <c r="E101" s="6"/>
      <c r="F101" s="6" t="s">
        <v>68</v>
      </c>
      <c r="G101" s="37">
        <f>+G70</f>
        <v>1</v>
      </c>
      <c r="H101" s="6"/>
      <c r="I101" s="387">
        <f>+G101*D101</f>
        <v>784095</v>
      </c>
      <c r="J101" s="468"/>
      <c r="K101" s="10"/>
      <c r="L101" s="35"/>
      <c r="M101" s="1"/>
    </row>
    <row r="102" spans="1:13">
      <c r="A102" s="1" t="s">
        <v>544</v>
      </c>
      <c r="B102" s="5" t="s">
        <v>547</v>
      </c>
      <c r="C102" s="6"/>
      <c r="D102" s="321">
        <f>-'WP04 Other RB'!K17</f>
        <v>0</v>
      </c>
      <c r="E102" s="6"/>
      <c r="F102" s="6" t="s">
        <v>58</v>
      </c>
      <c r="G102" s="41">
        <f>G86</f>
        <v>1</v>
      </c>
      <c r="H102" s="6"/>
      <c r="I102" s="387">
        <f>D102*G102</f>
        <v>0</v>
      </c>
      <c r="J102" s="468"/>
      <c r="K102" s="10"/>
      <c r="L102" s="35"/>
      <c r="M102" s="1"/>
    </row>
    <row r="103" spans="1:13" ht="16.2" thickBot="1">
      <c r="A103" s="1" t="s">
        <v>545</v>
      </c>
      <c r="B103" s="5" t="s">
        <v>586</v>
      </c>
      <c r="C103" s="6"/>
      <c r="D103" s="358">
        <f>-'WP04 Other RB'!K25</f>
        <v>0</v>
      </c>
      <c r="E103" s="6"/>
      <c r="F103" s="6" t="s">
        <v>44</v>
      </c>
      <c r="G103" s="41">
        <f>I231</f>
        <v>1</v>
      </c>
      <c r="H103" s="6"/>
      <c r="I103" s="353">
        <f>D103*G103</f>
        <v>0</v>
      </c>
      <c r="J103" s="468"/>
      <c r="K103" s="10"/>
      <c r="L103" s="35"/>
      <c r="M103" s="1"/>
    </row>
    <row r="104" spans="1:13">
      <c r="A104" s="1">
        <v>29</v>
      </c>
      <c r="B104" s="5" t="s">
        <v>590</v>
      </c>
      <c r="C104" s="12"/>
      <c r="D104" s="354">
        <f>SUM(D99:D103)</f>
        <v>20058877.375</v>
      </c>
      <c r="E104" s="12"/>
      <c r="F104" s="12"/>
      <c r="G104" s="12"/>
      <c r="H104" s="12"/>
      <c r="I104" s="352">
        <f>SUM(I99:I103)</f>
        <v>19395795.296091158</v>
      </c>
      <c r="J104" s="12"/>
      <c r="K104" s="12"/>
      <c r="L104" s="38"/>
      <c r="M104" s="6"/>
    </row>
    <row r="105" spans="1:13" ht="16.2" thickBot="1">
      <c r="C105" s="6"/>
      <c r="D105" s="353"/>
      <c r="E105" s="6"/>
      <c r="F105" s="6"/>
      <c r="G105" s="6"/>
      <c r="H105" s="6"/>
      <c r="I105" s="353"/>
      <c r="J105" s="6"/>
      <c r="K105" s="6"/>
      <c r="L105" s="6"/>
      <c r="M105" s="6"/>
    </row>
    <row r="106" spans="1:13" ht="16.2" thickBot="1">
      <c r="A106" s="1">
        <v>30</v>
      </c>
      <c r="B106" s="5" t="s">
        <v>69</v>
      </c>
      <c r="C106" s="6"/>
      <c r="D106" s="356">
        <f>+D104+D96+D94+D86</f>
        <v>2974493562.859211</v>
      </c>
      <c r="E106" s="6"/>
      <c r="F106" s="6"/>
      <c r="G106" s="8"/>
      <c r="H106" s="6"/>
      <c r="I106" s="356">
        <f>+I104+I96+I94+I86</f>
        <v>2973830480.780302</v>
      </c>
      <c r="J106" s="6"/>
      <c r="K106" s="8"/>
      <c r="L106" s="6"/>
      <c r="M106" s="6"/>
    </row>
    <row r="107" spans="1:13" ht="16.2" thickTop="1">
      <c r="A107" s="1"/>
      <c r="B107" s="5"/>
      <c r="C107" s="6"/>
      <c r="D107" s="209"/>
      <c r="E107" s="6"/>
      <c r="F107" s="6"/>
      <c r="G107" s="8"/>
      <c r="H107" s="6"/>
      <c r="I107" s="7"/>
      <c r="J107" s="6"/>
      <c r="K107" s="8"/>
      <c r="L107" s="6"/>
      <c r="M107" s="6"/>
    </row>
    <row r="108" spans="1:13">
      <c r="A108" s="1"/>
      <c r="B108" s="5"/>
      <c r="C108" s="6"/>
      <c r="D108" s="209"/>
      <c r="E108" s="6"/>
      <c r="F108" s="6"/>
      <c r="G108" s="8"/>
      <c r="H108" s="6"/>
      <c r="I108" s="7"/>
      <c r="J108" s="6"/>
      <c r="K108" s="8"/>
      <c r="L108" s="6"/>
      <c r="M108" s="6"/>
    </row>
    <row r="109" spans="1:13">
      <c r="A109" s="1"/>
      <c r="B109" s="5"/>
      <c r="C109" s="6"/>
      <c r="D109" s="209"/>
      <c r="E109" s="6"/>
      <c r="F109" s="6"/>
      <c r="G109" s="8"/>
      <c r="H109" s="6"/>
      <c r="I109" s="7"/>
      <c r="J109" s="6"/>
      <c r="K109" s="8"/>
      <c r="L109" s="6"/>
      <c r="M109" s="6"/>
    </row>
    <row r="110" spans="1:13">
      <c r="A110" s="1"/>
      <c r="B110" s="5"/>
      <c r="C110" s="6"/>
      <c r="D110" s="7"/>
      <c r="E110" s="6"/>
      <c r="F110" s="6"/>
      <c r="G110" s="8"/>
      <c r="H110" s="6"/>
      <c r="I110" s="7"/>
      <c r="J110" s="6"/>
      <c r="K110" s="8"/>
      <c r="L110" s="6"/>
      <c r="M110" s="6"/>
    </row>
    <row r="111" spans="1:13">
      <c r="A111" s="1"/>
      <c r="B111" s="5"/>
      <c r="C111" s="6"/>
      <c r="D111" s="7"/>
      <c r="E111" s="6"/>
      <c r="F111" s="6"/>
      <c r="G111" s="8"/>
      <c r="H111" s="6"/>
      <c r="I111" s="7"/>
      <c r="J111" s="6"/>
      <c r="K111" s="8"/>
      <c r="L111" s="6"/>
      <c r="M111" s="6"/>
    </row>
    <row r="112" spans="1:13">
      <c r="A112" s="1"/>
      <c r="B112" s="5"/>
      <c r="C112" s="6"/>
      <c r="D112" s="7"/>
      <c r="E112" s="6"/>
      <c r="F112" s="6"/>
      <c r="G112" s="8"/>
      <c r="H112" s="6"/>
      <c r="I112" s="7"/>
      <c r="J112" s="6"/>
      <c r="K112" s="8"/>
      <c r="L112" s="6"/>
      <c r="M112" s="6"/>
    </row>
    <row r="113" spans="1:13">
      <c r="A113" s="1"/>
      <c r="B113" s="5"/>
      <c r="C113" s="6"/>
      <c r="D113" s="7"/>
      <c r="E113" s="6"/>
      <c r="F113" s="6"/>
      <c r="G113" s="8"/>
      <c r="H113" s="6"/>
      <c r="I113" s="7"/>
      <c r="J113" s="6"/>
      <c r="K113" s="8"/>
      <c r="L113" s="6"/>
      <c r="M113" s="6"/>
    </row>
    <row r="114" spans="1:13">
      <c r="A114" s="1"/>
      <c r="B114" s="5"/>
      <c r="C114" s="6"/>
      <c r="D114" s="7"/>
      <c r="E114" s="6"/>
      <c r="F114" s="6"/>
      <c r="G114" s="8"/>
      <c r="H114" s="6"/>
      <c r="I114" s="7"/>
      <c r="J114" s="6"/>
      <c r="K114" s="8"/>
      <c r="L114" s="6"/>
      <c r="M114" s="6"/>
    </row>
    <row r="115" spans="1:13">
      <c r="A115" s="1"/>
      <c r="B115" s="5"/>
      <c r="C115" s="6"/>
      <c r="D115" s="7"/>
      <c r="E115" s="6"/>
      <c r="F115" s="6"/>
      <c r="G115" s="8"/>
      <c r="H115" s="6"/>
      <c r="I115" s="7"/>
      <c r="J115" s="6"/>
      <c r="K115" s="8"/>
      <c r="L115" s="6"/>
      <c r="M115" s="6"/>
    </row>
    <row r="116" spans="1:13">
      <c r="A116" s="1"/>
      <c r="B116" s="5"/>
      <c r="C116" s="6"/>
      <c r="D116" s="7"/>
      <c r="E116" s="6"/>
      <c r="F116" s="6"/>
      <c r="G116" s="8"/>
      <c r="H116" s="6"/>
      <c r="I116" s="7"/>
      <c r="J116" s="6"/>
      <c r="K116" s="8"/>
      <c r="L116" s="6"/>
      <c r="M116" s="6"/>
    </row>
    <row r="117" spans="1:13">
      <c r="A117" s="1"/>
      <c r="B117" s="5"/>
      <c r="C117" s="6"/>
      <c r="D117" s="7"/>
      <c r="E117" s="6"/>
      <c r="F117" s="6"/>
      <c r="G117" s="8"/>
      <c r="H117" s="6"/>
      <c r="I117" s="7"/>
      <c r="J117" s="6"/>
      <c r="K117" s="8"/>
      <c r="L117" s="6"/>
      <c r="M117" s="6"/>
    </row>
    <row r="118" spans="1:13">
      <c r="A118" s="1"/>
      <c r="B118" s="5"/>
      <c r="C118" s="6"/>
      <c r="D118" s="7"/>
      <c r="E118" s="6"/>
      <c r="F118" s="6"/>
      <c r="G118" s="8"/>
      <c r="H118" s="6"/>
      <c r="I118" s="7"/>
      <c r="J118" s="6"/>
      <c r="K118" s="8"/>
      <c r="L118" s="6"/>
      <c r="M118" s="6"/>
    </row>
    <row r="119" spans="1:13">
      <c r="A119" s="1"/>
      <c r="B119" s="5"/>
      <c r="C119" s="6"/>
      <c r="D119" s="7"/>
      <c r="E119" s="6"/>
      <c r="F119" s="6"/>
      <c r="G119" s="8"/>
      <c r="H119" s="6"/>
      <c r="I119" s="7"/>
      <c r="J119" s="6"/>
      <c r="K119" s="8"/>
      <c r="L119" s="6"/>
      <c r="M119" s="6"/>
    </row>
    <row r="120" spans="1:13">
      <c r="A120" s="1"/>
      <c r="B120" s="5"/>
      <c r="C120" s="6"/>
      <c r="D120" s="7"/>
      <c r="E120" s="6"/>
      <c r="F120" s="6"/>
      <c r="G120" s="8"/>
      <c r="H120" s="6"/>
      <c r="I120" s="7"/>
      <c r="J120" s="6"/>
      <c r="K120" s="8"/>
      <c r="L120" s="6"/>
      <c r="M120" s="6"/>
    </row>
    <row r="121" spans="1:13">
      <c r="A121" s="93"/>
      <c r="B121" s="5"/>
      <c r="C121" s="6"/>
      <c r="D121" s="7"/>
      <c r="E121" s="6"/>
      <c r="F121" s="6"/>
      <c r="G121" s="8"/>
      <c r="H121" s="6"/>
      <c r="I121" s="7"/>
      <c r="J121" s="19"/>
      <c r="K121" s="9"/>
      <c r="L121" s="3"/>
    </row>
    <row r="122" spans="1:13">
      <c r="A122" s="93"/>
      <c r="B122" s="29"/>
      <c r="C122" s="6"/>
      <c r="D122" s="7"/>
      <c r="E122" s="6"/>
      <c r="F122" s="6"/>
      <c r="G122" s="8"/>
      <c r="H122" s="6"/>
      <c r="I122" s="7"/>
      <c r="J122" s="6"/>
      <c r="K122" s="9"/>
      <c r="L122" s="3"/>
    </row>
    <row r="123" spans="1:13">
      <c r="B123" s="5"/>
      <c r="C123" s="5"/>
      <c r="D123" s="11"/>
      <c r="E123" s="5"/>
      <c r="F123" s="5"/>
      <c r="G123" s="5"/>
      <c r="H123" s="12"/>
      <c r="I123" s="1"/>
      <c r="J123" s="1"/>
      <c r="K123" s="13"/>
      <c r="L123" s="12"/>
      <c r="M123" s="12"/>
    </row>
    <row r="124" spans="1:13">
      <c r="B124" s="5"/>
      <c r="C124" s="5"/>
      <c r="D124" s="11"/>
      <c r="E124" s="5"/>
      <c r="F124" s="5"/>
      <c r="G124" s="5"/>
      <c r="H124" s="12"/>
      <c r="I124" s="13"/>
      <c r="J124" s="13"/>
      <c r="K124" s="13"/>
      <c r="L124" s="12"/>
      <c r="M124" s="12"/>
    </row>
    <row r="125" spans="1:13" ht="16.5" customHeight="1">
      <c r="B125" s="5"/>
      <c r="C125" s="5"/>
      <c r="D125" s="11"/>
      <c r="E125" s="5"/>
      <c r="F125" s="5"/>
      <c r="G125" s="5"/>
      <c r="H125" s="12"/>
      <c r="I125" s="12"/>
      <c r="K125" s="13" t="s">
        <v>311</v>
      </c>
      <c r="L125" s="12"/>
      <c r="M125" s="12"/>
    </row>
    <row r="126" spans="1:13" ht="16.5" customHeight="1">
      <c r="B126" s="5"/>
      <c r="C126" s="5"/>
      <c r="D126" s="11"/>
      <c r="E126" s="5"/>
      <c r="F126" s="5"/>
      <c r="G126" s="5"/>
      <c r="H126" s="12"/>
      <c r="I126" s="12"/>
      <c r="J126" s="12"/>
      <c r="K126" s="13" t="s">
        <v>185</v>
      </c>
      <c r="L126" s="12"/>
      <c r="M126" s="12"/>
    </row>
    <row r="127" spans="1:13" ht="16.5" customHeight="1">
      <c r="B127" s="5"/>
      <c r="C127" s="5"/>
      <c r="D127" s="11"/>
      <c r="E127" s="5"/>
      <c r="F127" s="5"/>
      <c r="G127" s="5"/>
      <c r="H127" s="12"/>
      <c r="I127" s="12"/>
      <c r="J127" s="12"/>
      <c r="K127" s="13"/>
      <c r="L127" s="12"/>
      <c r="M127" s="12"/>
    </row>
    <row r="128" spans="1:13">
      <c r="B128" s="5" t="s">
        <v>1</v>
      </c>
      <c r="C128" s="5"/>
      <c r="D128" s="11" t="s">
        <v>2</v>
      </c>
      <c r="E128" s="5"/>
      <c r="F128" s="5"/>
      <c r="G128" s="5"/>
      <c r="H128" s="199"/>
      <c r="I128" s="200"/>
      <c r="J128" s="199"/>
      <c r="K128" s="201" t="str">
        <f>K4</f>
        <v>For the 12 months ended 12/31/2019</v>
      </c>
      <c r="L128" s="12"/>
      <c r="M128" s="12"/>
    </row>
    <row r="129" spans="1:13">
      <c r="B129" s="5"/>
      <c r="C129" s="6" t="s">
        <v>3</v>
      </c>
      <c r="D129" s="6" t="s">
        <v>4</v>
      </c>
      <c r="E129" s="6"/>
      <c r="F129" s="6"/>
      <c r="G129" s="6"/>
      <c r="H129" s="12"/>
      <c r="I129" s="12"/>
      <c r="J129" s="12"/>
      <c r="K129" s="12"/>
      <c r="L129" s="12"/>
      <c r="M129" s="12"/>
    </row>
    <row r="130" spans="1:13">
      <c r="B130" s="5"/>
      <c r="C130" s="6"/>
      <c r="D130" s="6"/>
      <c r="E130" s="6"/>
      <c r="F130" s="6"/>
      <c r="G130" s="6"/>
      <c r="H130" s="12"/>
      <c r="I130" s="12"/>
      <c r="J130" s="12"/>
      <c r="K130" s="12"/>
      <c r="L130" s="12"/>
      <c r="M130" s="12"/>
    </row>
    <row r="131" spans="1:13">
      <c r="A131" s="1"/>
      <c r="D131" s="3" t="str">
        <f>D7</f>
        <v>American Transmission Systems, Inc.</v>
      </c>
      <c r="J131" s="6"/>
      <c r="K131" s="6"/>
      <c r="L131" s="6"/>
      <c r="M131" s="6"/>
    </row>
    <row r="132" spans="1:13">
      <c r="A132" s="1"/>
      <c r="B132" s="1" t="s">
        <v>27</v>
      </c>
      <c r="C132" s="1" t="s">
        <v>28</v>
      </c>
      <c r="D132" s="1" t="s">
        <v>29</v>
      </c>
      <c r="E132" s="6" t="s">
        <v>3</v>
      </c>
      <c r="F132" s="6"/>
      <c r="G132" s="30" t="s">
        <v>30</v>
      </c>
      <c r="H132" s="6"/>
      <c r="I132" s="31" t="s">
        <v>31</v>
      </c>
      <c r="J132" s="6"/>
      <c r="K132" s="6"/>
      <c r="L132" s="12"/>
      <c r="M132" s="6"/>
    </row>
    <row r="133" spans="1:13">
      <c r="A133" s="1" t="s">
        <v>5</v>
      </c>
      <c r="B133" s="5"/>
      <c r="C133" s="279" t="s">
        <v>454</v>
      </c>
      <c r="D133" s="6"/>
      <c r="E133" s="6"/>
      <c r="F133" s="6"/>
      <c r="G133" s="1"/>
      <c r="H133" s="6"/>
      <c r="I133" s="33" t="s">
        <v>33</v>
      </c>
      <c r="J133" s="6"/>
      <c r="K133" s="33"/>
      <c r="L133" s="1"/>
      <c r="M133" s="6"/>
    </row>
    <row r="134" spans="1:13" ht="16.2" thickBot="1">
      <c r="A134" s="16" t="s">
        <v>7</v>
      </c>
      <c r="B134" s="5"/>
      <c r="C134" s="279" t="s">
        <v>455</v>
      </c>
      <c r="D134" s="33" t="s">
        <v>34</v>
      </c>
      <c r="E134" s="34"/>
      <c r="F134" s="33" t="s">
        <v>35</v>
      </c>
      <c r="H134" s="34"/>
      <c r="I134" s="1" t="s">
        <v>36</v>
      </c>
      <c r="J134" s="6"/>
      <c r="K134" s="33"/>
      <c r="L134" s="33"/>
      <c r="M134" s="6"/>
    </row>
    <row r="135" spans="1:13">
      <c r="A135" s="1"/>
      <c r="B135" s="5" t="s">
        <v>548</v>
      </c>
      <c r="C135" s="6"/>
      <c r="D135" s="6"/>
      <c r="E135" s="6"/>
      <c r="F135" s="6"/>
      <c r="G135" s="6"/>
      <c r="H135" s="6"/>
      <c r="I135" s="6"/>
      <c r="J135" s="6"/>
      <c r="K135" s="6"/>
      <c r="L135" s="6"/>
      <c r="M135" s="6"/>
    </row>
    <row r="136" spans="1:13">
      <c r="A136" s="1">
        <v>1</v>
      </c>
      <c r="B136" s="5" t="s">
        <v>70</v>
      </c>
      <c r="C136" s="6" t="s">
        <v>176</v>
      </c>
      <c r="D136" s="350">
        <v>100290156</v>
      </c>
      <c r="E136" s="6"/>
      <c r="F136" s="6" t="s">
        <v>66</v>
      </c>
      <c r="G136" s="37">
        <f>I223</f>
        <v>0.94995955535257115</v>
      </c>
      <c r="H136" s="6"/>
      <c r="I136" s="352">
        <f>+G136*D136</f>
        <v>95271592</v>
      </c>
      <c r="J136" s="12"/>
      <c r="K136" s="6"/>
      <c r="L136" s="6"/>
      <c r="M136" s="1"/>
    </row>
    <row r="137" spans="1:13">
      <c r="A137" s="2" t="s">
        <v>9</v>
      </c>
      <c r="B137" s="29" t="s">
        <v>456</v>
      </c>
      <c r="C137" s="19"/>
      <c r="D137" s="350">
        <v>0</v>
      </c>
      <c r="E137" s="6"/>
      <c r="F137" s="326"/>
      <c r="G137" s="41">
        <v>1</v>
      </c>
      <c r="H137" s="6"/>
      <c r="I137" s="352">
        <f>+G137*D137</f>
        <v>0</v>
      </c>
      <c r="J137" s="12"/>
      <c r="K137" s="6"/>
      <c r="L137" s="6"/>
      <c r="M137" s="1"/>
    </row>
    <row r="138" spans="1:13">
      <c r="A138" s="1">
        <v>2</v>
      </c>
      <c r="B138" s="5" t="s">
        <v>71</v>
      </c>
      <c r="C138" s="6" t="s">
        <v>177</v>
      </c>
      <c r="D138" s="350">
        <v>0</v>
      </c>
      <c r="E138" s="6"/>
      <c r="F138" s="6" t="s">
        <v>3</v>
      </c>
      <c r="G138" s="37">
        <v>1</v>
      </c>
      <c r="H138" s="6"/>
      <c r="I138" s="352">
        <f t="shared" ref="I138:I145" si="4">+G138*D138</f>
        <v>0</v>
      </c>
      <c r="J138" s="12"/>
      <c r="K138" s="6"/>
      <c r="L138" s="6"/>
      <c r="M138" s="1"/>
    </row>
    <row r="139" spans="1:13">
      <c r="A139" s="1" t="s">
        <v>337</v>
      </c>
      <c r="B139" s="5" t="s">
        <v>338</v>
      </c>
      <c r="C139" s="6" t="s">
        <v>21</v>
      </c>
      <c r="D139" s="350">
        <v>0</v>
      </c>
      <c r="E139" s="6"/>
      <c r="F139" s="6" t="s">
        <v>66</v>
      </c>
      <c r="G139" s="37">
        <f>I223</f>
        <v>0.94995955535257115</v>
      </c>
      <c r="H139" s="6"/>
      <c r="I139" s="352">
        <f>+G139*D139</f>
        <v>0</v>
      </c>
      <c r="J139" s="12"/>
      <c r="K139" s="6"/>
      <c r="L139" s="6"/>
      <c r="M139" s="74"/>
    </row>
    <row r="140" spans="1:13">
      <c r="A140" s="1">
        <v>3</v>
      </c>
      <c r="B140" s="5" t="s">
        <v>72</v>
      </c>
      <c r="C140" s="6" t="s">
        <v>549</v>
      </c>
      <c r="D140" s="350">
        <v>48368861</v>
      </c>
      <c r="E140" s="6"/>
      <c r="F140" s="6" t="s">
        <v>44</v>
      </c>
      <c r="G140" s="37">
        <f>+G76</f>
        <v>1</v>
      </c>
      <c r="H140" s="6"/>
      <c r="I140" s="352">
        <f t="shared" si="4"/>
        <v>48368861</v>
      </c>
      <c r="J140" s="468"/>
      <c r="K140" s="19"/>
      <c r="L140" s="6"/>
      <c r="M140" s="1"/>
    </row>
    <row r="141" spans="1:13">
      <c r="A141" s="1">
        <v>4</v>
      </c>
      <c r="B141" s="5" t="s">
        <v>73</v>
      </c>
      <c r="C141" s="6"/>
      <c r="D141" s="350">
        <v>0</v>
      </c>
      <c r="E141" s="6"/>
      <c r="F141" s="6" t="str">
        <f>+F140</f>
        <v>W/S</v>
      </c>
      <c r="G141" s="37">
        <f>+G140</f>
        <v>1</v>
      </c>
      <c r="H141" s="6"/>
      <c r="I141" s="352">
        <f t="shared" si="4"/>
        <v>0</v>
      </c>
      <c r="J141" s="468"/>
      <c r="K141" s="468"/>
      <c r="L141" s="6"/>
      <c r="M141" s="1"/>
    </row>
    <row r="142" spans="1:13">
      <c r="A142" s="1">
        <v>5</v>
      </c>
      <c r="B142" s="29" t="s">
        <v>457</v>
      </c>
      <c r="C142" s="19"/>
      <c r="D142" s="350">
        <v>177986</v>
      </c>
      <c r="E142" s="19"/>
      <c r="F142" s="6" t="str">
        <f>+F141</f>
        <v>W/S</v>
      </c>
      <c r="G142" s="37">
        <f>+G141</f>
        <v>1</v>
      </c>
      <c r="H142" s="6"/>
      <c r="I142" s="352">
        <f t="shared" si="4"/>
        <v>177986</v>
      </c>
      <c r="J142" s="468"/>
      <c r="K142" s="468"/>
      <c r="L142" s="6"/>
      <c r="M142" s="1"/>
    </row>
    <row r="143" spans="1:13">
      <c r="A143" s="1" t="s">
        <v>74</v>
      </c>
      <c r="B143" s="29" t="s">
        <v>458</v>
      </c>
      <c r="C143" s="19"/>
      <c r="D143" s="350">
        <v>168052</v>
      </c>
      <c r="E143" s="6"/>
      <c r="F143" s="40" t="str">
        <f>+F136</f>
        <v>TE</v>
      </c>
      <c r="G143" s="41">
        <f>+G136</f>
        <v>0.94995955535257115</v>
      </c>
      <c r="H143" s="6"/>
      <c r="I143" s="352">
        <f t="shared" si="4"/>
        <v>159642.60319611029</v>
      </c>
      <c r="J143" s="6"/>
      <c r="K143" s="6"/>
      <c r="L143" s="6"/>
      <c r="M143" s="1"/>
    </row>
    <row r="144" spans="1:13">
      <c r="A144" s="1">
        <v>6</v>
      </c>
      <c r="B144" s="5" t="s">
        <v>45</v>
      </c>
      <c r="C144" s="74">
        <v>356.1</v>
      </c>
      <c r="D144" s="350">
        <v>0</v>
      </c>
      <c r="E144" s="6"/>
      <c r="F144" s="6" t="s">
        <v>46</v>
      </c>
      <c r="G144" s="37">
        <f>+G77</f>
        <v>1</v>
      </c>
      <c r="H144" s="6"/>
      <c r="I144" s="352">
        <f t="shared" si="4"/>
        <v>0</v>
      </c>
      <c r="J144" s="6"/>
      <c r="K144" s="6"/>
      <c r="L144" s="6"/>
      <c r="M144" s="1"/>
    </row>
    <row r="145" spans="1:20" ht="16.2" thickBot="1">
      <c r="A145" s="1">
        <v>7</v>
      </c>
      <c r="B145" s="5" t="s">
        <v>75</v>
      </c>
      <c r="C145" s="19"/>
      <c r="D145" s="351">
        <v>0</v>
      </c>
      <c r="E145" s="6"/>
      <c r="F145" s="6" t="s">
        <v>3</v>
      </c>
      <c r="G145" s="37">
        <v>1</v>
      </c>
      <c r="H145" s="6"/>
      <c r="I145" s="353">
        <f t="shared" si="4"/>
        <v>0</v>
      </c>
      <c r="J145" s="6"/>
      <c r="K145" s="6"/>
      <c r="L145" s="6"/>
      <c r="M145" s="1"/>
    </row>
    <row r="146" spans="1:20">
      <c r="A146" s="1">
        <v>8</v>
      </c>
      <c r="B146" s="5" t="s">
        <v>591</v>
      </c>
      <c r="C146" s="19"/>
      <c r="D146" s="354">
        <f>SUM(D136+D140+D143+D144+D145-D137-D138-D141-D142-D139)</f>
        <v>148649083</v>
      </c>
      <c r="E146" s="6"/>
      <c r="F146" s="6"/>
      <c r="G146" s="6"/>
      <c r="H146" s="6"/>
      <c r="I146" s="354">
        <f>SUM(I136+I140+I143+I144+I145-I137-I138-I141-I142-I139)</f>
        <v>143622109.60319611</v>
      </c>
      <c r="J146" s="6"/>
      <c r="K146" s="6"/>
      <c r="L146" s="38"/>
      <c r="M146" s="6"/>
    </row>
    <row r="147" spans="1:20">
      <c r="A147" s="1"/>
      <c r="B147" s="76"/>
      <c r="C147" s="466"/>
      <c r="D147" s="469"/>
      <c r="E147" s="466"/>
      <c r="F147" s="466"/>
      <c r="G147" s="466"/>
      <c r="H147" s="466"/>
      <c r="I147" s="469"/>
      <c r="J147" s="19"/>
      <c r="K147" s="19"/>
      <c r="L147" s="6"/>
      <c r="M147" s="6"/>
    </row>
    <row r="148" spans="1:20">
      <c r="A148" s="1"/>
      <c r="B148" s="29" t="s">
        <v>339</v>
      </c>
      <c r="C148" s="19"/>
      <c r="D148" s="352"/>
      <c r="E148" s="6"/>
      <c r="F148" s="6"/>
      <c r="G148" s="6"/>
      <c r="H148" s="6"/>
      <c r="I148" s="352"/>
      <c r="J148" s="6"/>
      <c r="K148" s="6"/>
      <c r="L148" s="6"/>
      <c r="M148" s="6"/>
    </row>
    <row r="149" spans="1:20">
      <c r="A149" s="1">
        <v>9</v>
      </c>
      <c r="B149" s="5" t="str">
        <f>+B136</f>
        <v xml:space="preserve">  Transmission </v>
      </c>
      <c r="C149" s="19" t="s">
        <v>518</v>
      </c>
      <c r="D149" s="350">
        <v>109217987</v>
      </c>
      <c r="E149" s="6"/>
      <c r="F149" s="6" t="s">
        <v>14</v>
      </c>
      <c r="G149" s="37">
        <f>+G96</f>
        <v>1</v>
      </c>
      <c r="H149" s="6"/>
      <c r="I149" s="352">
        <f>+G149*D149</f>
        <v>109217987</v>
      </c>
      <c r="J149" s="6"/>
      <c r="K149" s="509"/>
      <c r="L149" s="6"/>
      <c r="M149" s="1"/>
    </row>
    <row r="150" spans="1:20" s="473" customFormat="1">
      <c r="A150" s="1">
        <v>10</v>
      </c>
      <c r="B150" s="74" t="s">
        <v>43</v>
      </c>
      <c r="C150" s="19" t="s">
        <v>519</v>
      </c>
      <c r="D150" s="350">
        <v>19277713</v>
      </c>
      <c r="E150" s="6"/>
      <c r="F150" s="6" t="s">
        <v>44</v>
      </c>
      <c r="G150" s="37">
        <f>+G140</f>
        <v>1</v>
      </c>
      <c r="H150" s="6"/>
      <c r="I150" s="352">
        <f>+G150*D150</f>
        <v>19277713</v>
      </c>
      <c r="J150" s="6"/>
      <c r="K150" s="8"/>
      <c r="L150" s="6"/>
      <c r="M150" s="1"/>
      <c r="N150" s="3"/>
      <c r="O150" s="3"/>
      <c r="P150" s="3"/>
      <c r="Q150" s="3"/>
      <c r="R150" s="3"/>
      <c r="S150" s="3"/>
      <c r="T150" s="3"/>
    </row>
    <row r="151" spans="1:20" ht="16.2" thickBot="1">
      <c r="A151" s="1">
        <v>11</v>
      </c>
      <c r="B151" s="5" t="str">
        <f>+B144</f>
        <v xml:space="preserve">  Common</v>
      </c>
      <c r="C151" s="19" t="s">
        <v>520</v>
      </c>
      <c r="D151" s="351">
        <v>0</v>
      </c>
      <c r="E151" s="6"/>
      <c r="F151" s="6" t="s">
        <v>46</v>
      </c>
      <c r="G151" s="37">
        <f>+G144</f>
        <v>1</v>
      </c>
      <c r="H151" s="6"/>
      <c r="I151" s="353">
        <f>+G151*D151</f>
        <v>0</v>
      </c>
      <c r="J151" s="6"/>
      <c r="K151" s="8"/>
      <c r="L151" s="6"/>
      <c r="M151" s="1"/>
    </row>
    <row r="152" spans="1:20">
      <c r="A152" s="1">
        <v>12</v>
      </c>
      <c r="B152" s="5" t="s">
        <v>200</v>
      </c>
      <c r="C152" s="6"/>
      <c r="D152" s="354">
        <f>SUM(D149:D151)</f>
        <v>128495700</v>
      </c>
      <c r="E152" s="6"/>
      <c r="F152" s="6"/>
      <c r="G152" s="6"/>
      <c r="H152" s="6"/>
      <c r="I152" s="354">
        <f>SUM(I149:I151)</f>
        <v>128495700</v>
      </c>
      <c r="J152" s="6"/>
      <c r="K152" s="6"/>
      <c r="L152" s="6"/>
      <c r="M152" s="6"/>
    </row>
    <row r="153" spans="1:20">
      <c r="A153" s="1"/>
      <c r="B153" s="76"/>
      <c r="C153" s="19"/>
      <c r="D153" s="354"/>
      <c r="E153" s="19"/>
      <c r="F153" s="19"/>
      <c r="G153" s="19"/>
      <c r="H153" s="19"/>
      <c r="I153" s="354"/>
      <c r="J153" s="19"/>
      <c r="K153" s="19"/>
      <c r="L153" s="6"/>
      <c r="M153" s="6"/>
    </row>
    <row r="154" spans="1:20">
      <c r="A154" s="1" t="s">
        <v>3</v>
      </c>
      <c r="B154" s="5" t="s">
        <v>201</v>
      </c>
      <c r="D154" s="352"/>
      <c r="E154" s="6"/>
      <c r="F154" s="6"/>
      <c r="G154" s="6"/>
      <c r="H154" s="6"/>
      <c r="I154" s="352"/>
      <c r="J154" s="6"/>
      <c r="K154" s="6"/>
      <c r="L154" s="6"/>
      <c r="M154" s="6"/>
    </row>
    <row r="155" spans="1:20">
      <c r="A155" s="1"/>
      <c r="B155" s="5" t="s">
        <v>76</v>
      </c>
      <c r="D155" s="352"/>
      <c r="E155" s="6"/>
      <c r="F155" s="6"/>
      <c r="H155" s="6"/>
      <c r="I155" s="352"/>
      <c r="J155" s="6"/>
      <c r="K155" s="8"/>
      <c r="L155" s="35"/>
      <c r="M155" s="1"/>
    </row>
    <row r="156" spans="1:20">
      <c r="A156" s="1">
        <v>13</v>
      </c>
      <c r="B156" s="5" t="s">
        <v>77</v>
      </c>
      <c r="C156" s="6" t="s">
        <v>78</v>
      </c>
      <c r="D156" s="350">
        <f>'WP05 Other Tax'!D8</f>
        <v>533355</v>
      </c>
      <c r="E156" s="6"/>
      <c r="F156" s="6" t="s">
        <v>44</v>
      </c>
      <c r="G156" s="18">
        <f>+G150</f>
        <v>1</v>
      </c>
      <c r="H156" s="6"/>
      <c r="I156" s="352">
        <f>+G156*D156</f>
        <v>533355</v>
      </c>
      <c r="J156" s="6"/>
      <c r="K156" s="8"/>
      <c r="L156" s="35"/>
      <c r="M156" s="1"/>
    </row>
    <row r="157" spans="1:20">
      <c r="A157" s="1">
        <v>14</v>
      </c>
      <c r="B157" s="5" t="s">
        <v>79</v>
      </c>
      <c r="C157" s="6" t="s">
        <v>78</v>
      </c>
      <c r="D157" s="350">
        <f>'WP05 Other Tax'!D12</f>
        <v>8409</v>
      </c>
      <c r="E157" s="6"/>
      <c r="F157" s="6" t="str">
        <f>+F156</f>
        <v>W/S</v>
      </c>
      <c r="G157" s="18">
        <f>+G156</f>
        <v>1</v>
      </c>
      <c r="H157" s="6"/>
      <c r="I157" s="352">
        <f>+G157*D157</f>
        <v>8409</v>
      </c>
      <c r="J157" s="6"/>
      <c r="K157" s="8"/>
      <c r="L157" s="35"/>
      <c r="M157" s="1"/>
    </row>
    <row r="158" spans="1:20">
      <c r="A158" s="1">
        <v>15</v>
      </c>
      <c r="B158" s="5" t="s">
        <v>80</v>
      </c>
      <c r="C158" s="6" t="s">
        <v>3</v>
      </c>
      <c r="D158" s="352"/>
      <c r="E158" s="6"/>
      <c r="F158" s="6"/>
      <c r="H158" s="6"/>
      <c r="I158" s="352"/>
      <c r="J158" s="6"/>
      <c r="K158" s="8"/>
      <c r="L158" s="35"/>
      <c r="M158" s="1"/>
    </row>
    <row r="159" spans="1:20">
      <c r="A159" s="1">
        <v>16</v>
      </c>
      <c r="B159" s="5" t="s">
        <v>81</v>
      </c>
      <c r="C159" s="6" t="s">
        <v>78</v>
      </c>
      <c r="D159" s="350">
        <f>'WP05 Other Tax'!D18</f>
        <v>185857647</v>
      </c>
      <c r="E159" s="6"/>
      <c r="F159" s="6" t="s">
        <v>68</v>
      </c>
      <c r="G159" s="18">
        <f>+G70</f>
        <v>1</v>
      </c>
      <c r="H159" s="6"/>
      <c r="I159" s="352">
        <f>+G159*D159</f>
        <v>185857647</v>
      </c>
      <c r="J159" s="6"/>
      <c r="K159" s="8"/>
      <c r="L159" s="35"/>
      <c r="M159" s="11"/>
    </row>
    <row r="160" spans="1:20">
      <c r="A160" s="1">
        <v>17</v>
      </c>
      <c r="B160" s="5" t="s">
        <v>82</v>
      </c>
      <c r="C160" s="6" t="s">
        <v>78</v>
      </c>
      <c r="D160" s="350">
        <f>'WP05 Other Tax'!D22</f>
        <v>253661</v>
      </c>
      <c r="E160" s="6"/>
      <c r="F160" s="19" t="str">
        <f>+F89</f>
        <v>NA</v>
      </c>
      <c r="G160" s="327"/>
      <c r="H160" s="6"/>
      <c r="I160" s="352">
        <v>0</v>
      </c>
      <c r="J160" s="6"/>
      <c r="K160" s="8"/>
      <c r="L160" s="35"/>
      <c r="M160" s="1"/>
    </row>
    <row r="161" spans="1:13">
      <c r="A161" s="1">
        <v>18</v>
      </c>
      <c r="B161" s="5" t="s">
        <v>83</v>
      </c>
      <c r="C161" s="6" t="s">
        <v>78</v>
      </c>
      <c r="D161" s="350">
        <f>'WP05 Other Tax'!D28</f>
        <v>19086</v>
      </c>
      <c r="E161" s="6"/>
      <c r="F161" s="6" t="str">
        <f>+F159</f>
        <v>GP</v>
      </c>
      <c r="G161" s="18">
        <f>+G159</f>
        <v>1</v>
      </c>
      <c r="H161" s="6"/>
      <c r="I161" s="352">
        <f>+G161*D161</f>
        <v>19086</v>
      </c>
      <c r="J161" s="6"/>
      <c r="K161" s="8"/>
      <c r="L161" s="35"/>
      <c r="M161" s="1"/>
    </row>
    <row r="162" spans="1:13" ht="16.2" thickBot="1">
      <c r="A162" s="1">
        <v>19</v>
      </c>
      <c r="B162" s="5" t="s">
        <v>84</v>
      </c>
      <c r="C162" s="6"/>
      <c r="D162" s="351">
        <f>'WP05 Other Tax'!D30</f>
        <v>0</v>
      </c>
      <c r="E162" s="6"/>
      <c r="F162" s="6" t="s">
        <v>68</v>
      </c>
      <c r="G162" s="18">
        <f>+G159</f>
        <v>1</v>
      </c>
      <c r="H162" s="6"/>
      <c r="I162" s="353">
        <f>+G162*D162</f>
        <v>0</v>
      </c>
      <c r="J162" s="6"/>
      <c r="K162" s="8"/>
      <c r="L162" s="35"/>
      <c r="M162" s="1"/>
    </row>
    <row r="163" spans="1:13">
      <c r="A163" s="1">
        <v>20</v>
      </c>
      <c r="B163" s="5" t="s">
        <v>85</v>
      </c>
      <c r="C163" s="6"/>
      <c r="D163" s="354">
        <f>SUM(D156:D162)</f>
        <v>186672158</v>
      </c>
      <c r="E163" s="6"/>
      <c r="F163" s="6"/>
      <c r="G163" s="18"/>
      <c r="H163" s="6"/>
      <c r="I163" s="352">
        <f>SUM(I156:I162)</f>
        <v>186418497</v>
      </c>
      <c r="J163" s="6"/>
      <c r="K163" s="6"/>
      <c r="L163" s="38"/>
      <c r="M163" s="6"/>
    </row>
    <row r="164" spans="1:13">
      <c r="A164" s="1"/>
      <c r="B164" s="76"/>
      <c r="C164" s="19"/>
      <c r="D164" s="354"/>
      <c r="E164" s="19"/>
      <c r="F164" s="19"/>
      <c r="G164" s="19"/>
      <c r="H164" s="19"/>
      <c r="I164" s="354"/>
      <c r="J164" s="19"/>
      <c r="K164" s="19"/>
      <c r="L164" s="38"/>
      <c r="M164" s="6"/>
    </row>
    <row r="165" spans="1:13">
      <c r="A165" s="1" t="s">
        <v>3</v>
      </c>
      <c r="B165" s="5" t="s">
        <v>86</v>
      </c>
      <c r="C165" s="6" t="s">
        <v>190</v>
      </c>
      <c r="D165" s="34"/>
      <c r="E165" s="6"/>
      <c r="G165" s="42"/>
      <c r="H165" s="6"/>
      <c r="I165" s="206"/>
      <c r="J165" s="6"/>
      <c r="L165" s="6"/>
      <c r="M165" s="1"/>
    </row>
    <row r="166" spans="1:13">
      <c r="A166" s="1">
        <v>21</v>
      </c>
      <c r="B166" s="43" t="s">
        <v>87</v>
      </c>
      <c r="C166" s="6"/>
      <c r="D166" s="105">
        <f>IF(D301&gt;0,1-(((1-D302)*(1-D301))/(1-D302*D301*D303)),0)</f>
        <v>0.22712942551848003</v>
      </c>
      <c r="E166" s="34"/>
      <c r="G166" s="42"/>
      <c r="H166" s="6"/>
      <c r="I166" s="206"/>
      <c r="J166" s="6"/>
      <c r="L166" s="112"/>
      <c r="M166" s="1"/>
    </row>
    <row r="167" spans="1:13">
      <c r="A167" s="1">
        <v>22</v>
      </c>
      <c r="B167" s="3" t="s">
        <v>88</v>
      </c>
      <c r="C167" s="6"/>
      <c r="D167" s="105">
        <f>IF(I254&gt;0,(D166/(1-D166))*(1-I251/I254),0)</f>
        <v>0.22293192287464975</v>
      </c>
      <c r="E167" s="6"/>
      <c r="G167" s="42"/>
      <c r="H167" s="6"/>
      <c r="I167" s="206"/>
      <c r="J167" s="6"/>
      <c r="K167" s="112"/>
      <c r="L167" s="112"/>
      <c r="M167" s="1"/>
    </row>
    <row r="168" spans="1:13">
      <c r="A168" s="1"/>
      <c r="B168" s="5" t="s">
        <v>89</v>
      </c>
      <c r="C168" s="6"/>
      <c r="D168" s="6"/>
      <c r="E168" s="6"/>
      <c r="G168" s="42"/>
      <c r="H168" s="6"/>
      <c r="I168" s="206"/>
      <c r="J168" s="6"/>
      <c r="K168" s="112"/>
      <c r="L168" s="112"/>
      <c r="M168" s="1"/>
    </row>
    <row r="169" spans="1:13">
      <c r="A169" s="1"/>
      <c r="B169" s="5" t="s">
        <v>90</v>
      </c>
      <c r="C169" s="6"/>
      <c r="D169" s="6"/>
      <c r="E169" s="6"/>
      <c r="G169" s="42"/>
      <c r="H169" s="6"/>
      <c r="I169" s="206"/>
      <c r="J169" s="6"/>
      <c r="K169" s="112"/>
      <c r="L169" s="112"/>
      <c r="M169" s="1"/>
    </row>
    <row r="170" spans="1:13">
      <c r="A170" s="1">
        <v>23</v>
      </c>
      <c r="B170" s="43" t="s">
        <v>91</v>
      </c>
      <c r="C170" s="6"/>
      <c r="D170" s="363">
        <f>IF(D166&gt;0,1/(1-D166),0)</f>
        <v>1.2938776983078308</v>
      </c>
      <c r="E170" s="6"/>
      <c r="G170" s="42"/>
      <c r="H170" s="6"/>
      <c r="I170" s="352"/>
      <c r="J170" s="6"/>
      <c r="K170" s="112"/>
      <c r="L170" s="111"/>
      <c r="M170" s="1"/>
    </row>
    <row r="171" spans="1:13">
      <c r="A171" s="1">
        <v>24</v>
      </c>
      <c r="B171" s="5" t="s">
        <v>459</v>
      </c>
      <c r="C171" s="6"/>
      <c r="D171" s="350">
        <v>-588187</v>
      </c>
      <c r="E171" s="6"/>
      <c r="G171" s="42"/>
      <c r="H171" s="6"/>
      <c r="I171" s="352"/>
      <c r="J171" s="6"/>
      <c r="K171" s="112"/>
      <c r="L171" s="6"/>
      <c r="M171" s="1"/>
    </row>
    <row r="172" spans="1:13">
      <c r="A172" s="1"/>
      <c r="B172" s="5"/>
      <c r="C172" s="6"/>
      <c r="D172" s="352"/>
      <c r="E172" s="6"/>
      <c r="G172" s="42"/>
      <c r="H172" s="6"/>
      <c r="I172" s="352"/>
      <c r="J172" s="6"/>
      <c r="K172" s="112"/>
      <c r="L172" s="6"/>
      <c r="M172" s="1"/>
    </row>
    <row r="173" spans="1:13">
      <c r="A173" s="1">
        <v>25</v>
      </c>
      <c r="B173" s="43" t="s">
        <v>92</v>
      </c>
      <c r="C173" s="44"/>
      <c r="D173" s="352">
        <f>D167*D177</f>
        <v>54086959.867048897</v>
      </c>
      <c r="E173" s="6"/>
      <c r="F173" s="6" t="s">
        <v>40</v>
      </c>
      <c r="G173" s="18"/>
      <c r="H173" s="6"/>
      <c r="I173" s="352">
        <f>D167*I177</f>
        <v>54074902.656961665</v>
      </c>
      <c r="J173" s="6"/>
      <c r="K173" s="113"/>
      <c r="L173" s="6"/>
      <c r="M173" s="6"/>
    </row>
    <row r="174" spans="1:13" ht="16.2" thickBot="1">
      <c r="A174" s="1">
        <v>26</v>
      </c>
      <c r="B174" s="3" t="s">
        <v>93</v>
      </c>
      <c r="C174" s="44"/>
      <c r="D174" s="358">
        <f>D170*D171</f>
        <v>-761042.0417345881</v>
      </c>
      <c r="E174" s="195"/>
      <c r="F174" s="195" t="s">
        <v>58</v>
      </c>
      <c r="G174" s="227">
        <f>G86</f>
        <v>1</v>
      </c>
      <c r="H174" s="195"/>
      <c r="I174" s="353">
        <f>G174*D174</f>
        <v>-761042.0417345881</v>
      </c>
      <c r="J174" s="6"/>
      <c r="K174" s="45"/>
      <c r="L174" s="6"/>
      <c r="M174" s="6"/>
    </row>
    <row r="175" spans="1:13">
      <c r="A175" s="1">
        <v>27</v>
      </c>
      <c r="B175" s="43" t="s">
        <v>94</v>
      </c>
      <c r="C175" s="3" t="s">
        <v>95</v>
      </c>
      <c r="D175" s="357">
        <f>+D173+D174</f>
        <v>53325917.825314306</v>
      </c>
      <c r="E175" s="6"/>
      <c r="F175" s="6" t="s">
        <v>3</v>
      </c>
      <c r="G175" s="18" t="s">
        <v>3</v>
      </c>
      <c r="H175" s="6"/>
      <c r="I175" s="357">
        <f>+I173+I174</f>
        <v>53313860.615227073</v>
      </c>
      <c r="J175" s="6"/>
      <c r="K175" s="6"/>
      <c r="L175" s="6"/>
      <c r="M175" s="6"/>
    </row>
    <row r="176" spans="1:13">
      <c r="A176" s="1" t="s">
        <v>3</v>
      </c>
      <c r="C176" s="46"/>
      <c r="D176" s="352"/>
      <c r="E176" s="6"/>
      <c r="F176" s="6"/>
      <c r="G176" s="18"/>
      <c r="H176" s="6"/>
      <c r="I176" s="352"/>
      <c r="J176" s="6"/>
      <c r="K176" s="6"/>
      <c r="L176" s="6"/>
      <c r="M176" s="6"/>
    </row>
    <row r="177" spans="1:13">
      <c r="A177" s="1">
        <v>28</v>
      </c>
      <c r="B177" s="5" t="s">
        <v>96</v>
      </c>
      <c r="C177" s="8"/>
      <c r="D177" s="352">
        <f>+$I254*D106</f>
        <v>242616486.54715517</v>
      </c>
      <c r="E177" s="6"/>
      <c r="F177" s="6" t="s">
        <v>40</v>
      </c>
      <c r="G177" s="42"/>
      <c r="H177" s="6"/>
      <c r="I177" s="352">
        <f>+$I254*I106</f>
        <v>242562401.82957971</v>
      </c>
      <c r="J177" s="6"/>
      <c r="L177" s="6"/>
      <c r="M177" s="1"/>
    </row>
    <row r="178" spans="1:13">
      <c r="A178" s="1"/>
      <c r="B178" s="43" t="s">
        <v>187</v>
      </c>
      <c r="D178" s="352"/>
      <c r="E178" s="6"/>
      <c r="F178" s="6"/>
      <c r="G178" s="42"/>
      <c r="H178" s="6"/>
      <c r="I178" s="352"/>
      <c r="J178" s="6"/>
      <c r="K178" s="8"/>
      <c r="L178" s="6"/>
      <c r="M178" s="1"/>
    </row>
    <row r="179" spans="1:13" ht="16.2" thickBot="1">
      <c r="A179" s="1"/>
      <c r="B179" s="5"/>
      <c r="D179" s="353"/>
      <c r="E179" s="6"/>
      <c r="F179" s="6"/>
      <c r="G179" s="42"/>
      <c r="H179" s="6"/>
      <c r="I179" s="353"/>
      <c r="J179" s="6"/>
      <c r="K179" s="8"/>
      <c r="L179" s="6"/>
      <c r="M179" s="1"/>
    </row>
    <row r="180" spans="1:13" ht="16.2" thickBot="1">
      <c r="A180" s="1">
        <v>29</v>
      </c>
      <c r="B180" s="5" t="s">
        <v>221</v>
      </c>
      <c r="C180" s="6"/>
      <c r="D180" s="359">
        <f>+D146+D152+D163+D175+D177</f>
        <v>759759345.37246943</v>
      </c>
      <c r="E180" s="19"/>
      <c r="F180" s="19"/>
      <c r="G180" s="19"/>
      <c r="H180" s="19"/>
      <c r="I180" s="359">
        <f>+I146+I152+I163+I175+I177</f>
        <v>754412569.04800296</v>
      </c>
      <c r="J180" s="12"/>
      <c r="K180" s="12"/>
      <c r="L180" s="12"/>
      <c r="M180" s="12"/>
    </row>
    <row r="181" spans="1:13" ht="16.2" thickTop="1">
      <c r="A181" s="1"/>
      <c r="B181" s="43" t="s">
        <v>224</v>
      </c>
      <c r="C181" s="6"/>
      <c r="D181" s="7"/>
      <c r="E181" s="6"/>
      <c r="F181" s="6"/>
      <c r="G181" s="6"/>
      <c r="H181" s="6"/>
      <c r="I181" s="7"/>
      <c r="J181" s="12"/>
      <c r="K181" s="12"/>
      <c r="L181" s="12"/>
      <c r="M181" s="12"/>
    </row>
    <row r="182" spans="1:13">
      <c r="A182" s="1"/>
      <c r="C182" s="6"/>
      <c r="J182" s="12"/>
      <c r="K182" s="12"/>
      <c r="L182" s="12"/>
      <c r="M182" s="12"/>
    </row>
    <row r="183" spans="1:13">
      <c r="A183" s="1"/>
      <c r="B183" s="43"/>
      <c r="C183" s="80"/>
      <c r="D183" s="80"/>
      <c r="E183" s="80"/>
      <c r="F183" s="80"/>
      <c r="G183" s="80"/>
      <c r="H183" s="80"/>
      <c r="I183" s="80"/>
      <c r="J183" s="77"/>
      <c r="K183" s="12"/>
      <c r="L183" s="12"/>
      <c r="M183" s="12"/>
    </row>
    <row r="184" spans="1:13">
      <c r="A184" s="1"/>
      <c r="B184" s="43"/>
      <c r="C184" s="80"/>
      <c r="D184" s="80"/>
      <c r="E184" s="80"/>
      <c r="F184" s="80"/>
      <c r="G184" s="80"/>
      <c r="H184" s="80"/>
      <c r="I184" s="80"/>
      <c r="J184" s="77"/>
      <c r="K184" s="12"/>
      <c r="L184" s="12"/>
      <c r="M184" s="12"/>
    </row>
    <row r="185" spans="1:13">
      <c r="A185" s="1"/>
      <c r="B185" s="43"/>
      <c r="C185" s="80"/>
      <c r="D185" s="80"/>
      <c r="E185" s="80"/>
      <c r="F185" s="80"/>
      <c r="G185" s="80"/>
      <c r="H185" s="80"/>
      <c r="I185" s="80"/>
      <c r="J185" s="77"/>
      <c r="K185" s="12"/>
      <c r="L185" s="12"/>
      <c r="M185" s="12"/>
    </row>
    <row r="186" spans="1:13">
      <c r="A186" s="1"/>
      <c r="B186" s="43"/>
      <c r="C186" s="80"/>
      <c r="D186" s="80"/>
      <c r="E186" s="80"/>
      <c r="F186" s="80"/>
      <c r="G186" s="80"/>
      <c r="H186" s="80"/>
      <c r="I186" s="80"/>
      <c r="J186" s="77"/>
      <c r="K186" s="12"/>
      <c r="L186" s="12"/>
      <c r="M186" s="12"/>
    </row>
    <row r="187" spans="1:13">
      <c r="A187" s="1"/>
      <c r="B187" s="43"/>
      <c r="C187" s="6"/>
      <c r="D187" s="7"/>
      <c r="E187" s="6"/>
      <c r="F187" s="6"/>
      <c r="G187" s="6"/>
      <c r="H187" s="6"/>
      <c r="I187" s="7"/>
      <c r="J187" s="12"/>
      <c r="K187" s="12"/>
      <c r="L187" s="12"/>
      <c r="M187" s="12"/>
    </row>
    <row r="188" spans="1:13">
      <c r="A188" s="1"/>
      <c r="B188" s="43"/>
      <c r="C188" s="6"/>
      <c r="D188" s="7"/>
      <c r="E188" s="6"/>
      <c r="F188" s="6"/>
      <c r="G188" s="6"/>
      <c r="H188" s="6"/>
      <c r="I188" s="7"/>
      <c r="J188" s="12"/>
      <c r="K188" s="12"/>
      <c r="L188" s="12"/>
      <c r="M188" s="12"/>
    </row>
    <row r="189" spans="1:13">
      <c r="A189" s="1"/>
      <c r="B189" s="43"/>
      <c r="C189" s="6"/>
      <c r="D189" s="7"/>
      <c r="E189" s="6"/>
      <c r="F189" s="6"/>
      <c r="G189" s="6"/>
      <c r="H189" s="6"/>
      <c r="I189" s="7"/>
      <c r="J189" s="12"/>
      <c r="K189" s="12"/>
      <c r="L189" s="12"/>
      <c r="M189" s="12"/>
    </row>
    <row r="190" spans="1:13">
      <c r="A190" s="1"/>
      <c r="B190" s="43"/>
      <c r="C190" s="6"/>
      <c r="D190" s="7"/>
      <c r="E190" s="6"/>
      <c r="F190" s="6"/>
      <c r="G190" s="6"/>
      <c r="H190" s="6"/>
      <c r="I190" s="7"/>
      <c r="J190" s="12"/>
      <c r="K190" s="12"/>
      <c r="L190" s="12"/>
      <c r="M190" s="12"/>
    </row>
    <row r="191" spans="1:13">
      <c r="A191" s="1"/>
      <c r="B191" s="43"/>
      <c r="C191" s="6"/>
      <c r="D191" s="7"/>
      <c r="E191" s="6"/>
      <c r="F191" s="6"/>
      <c r="G191" s="6"/>
      <c r="H191" s="6"/>
      <c r="I191" s="7"/>
      <c r="J191" s="12"/>
      <c r="K191" s="12"/>
      <c r="L191" s="12"/>
      <c r="M191" s="12"/>
    </row>
    <row r="192" spans="1:13">
      <c r="A192" s="1"/>
      <c r="B192" s="43"/>
      <c r="C192" s="6"/>
      <c r="D192" s="7"/>
      <c r="E192" s="6"/>
      <c r="F192" s="6"/>
      <c r="G192" s="6"/>
      <c r="H192" s="6"/>
      <c r="I192" s="7"/>
      <c r="J192" s="12"/>
      <c r="K192" s="12"/>
      <c r="L192" s="12"/>
      <c r="M192" s="12"/>
    </row>
    <row r="193" spans="1:13">
      <c r="A193" s="1"/>
      <c r="B193" s="43"/>
      <c r="C193" s="6"/>
      <c r="D193" s="7"/>
      <c r="E193" s="6"/>
      <c r="F193" s="6"/>
      <c r="G193" s="6"/>
      <c r="H193" s="6"/>
      <c r="I193" s="7"/>
      <c r="J193" s="12"/>
      <c r="K193" s="12"/>
      <c r="L193" s="12"/>
      <c r="M193" s="12"/>
    </row>
    <row r="194" spans="1:13">
      <c r="A194" s="1"/>
      <c r="B194" s="43"/>
      <c r="C194" s="6"/>
      <c r="D194" s="7"/>
      <c r="E194" s="6"/>
      <c r="F194" s="6"/>
      <c r="G194" s="6"/>
      <c r="H194" s="6"/>
      <c r="I194" s="7"/>
      <c r="J194" s="12"/>
      <c r="K194" s="12"/>
      <c r="L194" s="12"/>
      <c r="M194" s="12"/>
    </row>
    <row r="195" spans="1:13">
      <c r="A195" s="1"/>
      <c r="B195" s="43"/>
      <c r="C195" s="6"/>
      <c r="D195" s="7"/>
      <c r="E195" s="6"/>
      <c r="F195" s="6"/>
      <c r="G195" s="6"/>
      <c r="H195" s="6"/>
      <c r="I195" s="7"/>
      <c r="J195" s="12"/>
      <c r="K195" s="12"/>
      <c r="L195" s="12"/>
      <c r="M195" s="12"/>
    </row>
    <row r="196" spans="1:13">
      <c r="A196" s="93"/>
      <c r="B196" s="5"/>
      <c r="C196" s="6"/>
      <c r="D196" s="7"/>
      <c r="E196" s="6"/>
      <c r="F196" s="6"/>
      <c r="G196" s="8"/>
      <c r="H196" s="6"/>
      <c r="I196" s="7"/>
      <c r="J196" s="19"/>
      <c r="K196" s="9"/>
      <c r="L196" s="3"/>
    </row>
    <row r="197" spans="1:13">
      <c r="A197" s="93"/>
      <c r="B197" s="29"/>
      <c r="C197" s="6"/>
      <c r="D197" s="7"/>
      <c r="E197" s="6"/>
      <c r="F197" s="6"/>
      <c r="G197" s="8"/>
      <c r="H197" s="6"/>
      <c r="I197" s="7"/>
      <c r="J197" s="6"/>
      <c r="K197" s="9"/>
      <c r="L197" s="3"/>
    </row>
    <row r="198" spans="1:13">
      <c r="B198" s="5"/>
      <c r="C198" s="5"/>
      <c r="D198" s="11"/>
      <c r="E198" s="5"/>
      <c r="F198" s="5"/>
      <c r="G198" s="5"/>
      <c r="H198" s="12"/>
      <c r="I198" s="1"/>
      <c r="J198" s="1"/>
      <c r="K198" s="13"/>
      <c r="L198" s="12"/>
      <c r="M198" s="12"/>
    </row>
    <row r="199" spans="1:13">
      <c r="B199" s="5"/>
      <c r="C199" s="5"/>
      <c r="D199" s="11"/>
      <c r="E199" s="5"/>
      <c r="F199" s="5"/>
      <c r="G199" s="5"/>
      <c r="H199" s="12"/>
      <c r="I199" s="13"/>
      <c r="J199" s="13"/>
      <c r="K199" s="13"/>
      <c r="L199" s="12"/>
      <c r="M199" s="12"/>
    </row>
    <row r="200" spans="1:13" ht="16.5" customHeight="1">
      <c r="B200" s="5"/>
      <c r="C200" s="5"/>
      <c r="D200" s="11"/>
      <c r="E200" s="5"/>
      <c r="F200" s="5"/>
      <c r="G200" s="5"/>
      <c r="H200" s="12"/>
      <c r="I200" s="12"/>
      <c r="K200" s="13" t="s">
        <v>311</v>
      </c>
      <c r="L200" s="12"/>
      <c r="M200" s="12"/>
    </row>
    <row r="201" spans="1:13" ht="16.5" customHeight="1">
      <c r="B201" s="5"/>
      <c r="C201" s="5"/>
      <c r="D201" s="11"/>
      <c r="E201" s="5"/>
      <c r="F201" s="5"/>
      <c r="G201" s="5"/>
      <c r="H201" s="12"/>
      <c r="I201" s="12"/>
      <c r="J201" s="12"/>
      <c r="K201" s="13" t="s">
        <v>186</v>
      </c>
      <c r="L201" s="12"/>
      <c r="M201" s="12"/>
    </row>
    <row r="202" spans="1:13" ht="16.5" customHeight="1">
      <c r="B202" s="5"/>
      <c r="C202" s="5"/>
      <c r="D202" s="11"/>
      <c r="E202" s="5"/>
      <c r="F202" s="5"/>
      <c r="G202" s="5"/>
      <c r="H202" s="12"/>
      <c r="I202" s="12"/>
      <c r="J202" s="12"/>
      <c r="K202" s="13"/>
      <c r="L202" s="12"/>
      <c r="M202" s="12"/>
    </row>
    <row r="203" spans="1:13">
      <c r="B203" s="5" t="s">
        <v>1</v>
      </c>
      <c r="C203" s="5"/>
      <c r="D203" s="11" t="s">
        <v>2</v>
      </c>
      <c r="E203" s="5"/>
      <c r="F203" s="5"/>
      <c r="G203" s="5"/>
      <c r="H203" s="199"/>
      <c r="I203" s="199"/>
      <c r="J203" s="199"/>
      <c r="K203" s="201" t="str">
        <f>K4</f>
        <v>For the 12 months ended 12/31/2019</v>
      </c>
      <c r="L203" s="12"/>
      <c r="M203" s="12"/>
    </row>
    <row r="204" spans="1:13">
      <c r="B204" s="5"/>
      <c r="C204" s="6" t="s">
        <v>3</v>
      </c>
      <c r="D204" s="6" t="s">
        <v>4</v>
      </c>
      <c r="E204" s="6"/>
      <c r="F204" s="6"/>
      <c r="G204" s="6"/>
      <c r="H204" s="12"/>
      <c r="I204" s="12"/>
      <c r="J204" s="12"/>
      <c r="K204" s="12"/>
      <c r="L204" s="12"/>
      <c r="M204" s="12"/>
    </row>
    <row r="205" spans="1:13" ht="9.75" customHeight="1">
      <c r="A205" s="1"/>
      <c r="J205" s="6"/>
      <c r="K205" s="6"/>
      <c r="L205" s="6"/>
      <c r="M205" s="6"/>
    </row>
    <row r="206" spans="1:13">
      <c r="A206" s="1"/>
      <c r="D206" s="3" t="str">
        <f>D7</f>
        <v>American Transmission Systems, Inc.</v>
      </c>
      <c r="J206" s="6"/>
      <c r="K206" s="6"/>
      <c r="L206" s="6"/>
      <c r="M206" s="6"/>
    </row>
    <row r="207" spans="1:13">
      <c r="A207" s="1"/>
      <c r="C207" s="36" t="s">
        <v>97</v>
      </c>
      <c r="E207" s="12"/>
      <c r="F207" s="12"/>
      <c r="G207" s="12"/>
      <c r="H207" s="12"/>
      <c r="I207" s="12"/>
      <c r="J207" s="6"/>
      <c r="K207" s="6"/>
      <c r="L207" s="12"/>
      <c r="M207" s="6"/>
    </row>
    <row r="208" spans="1:13">
      <c r="A208" s="1" t="s">
        <v>5</v>
      </c>
      <c r="B208" s="1" t="s">
        <v>27</v>
      </c>
      <c r="C208" s="1" t="s">
        <v>28</v>
      </c>
      <c r="D208" s="1" t="s">
        <v>29</v>
      </c>
      <c r="E208" s="31" t="s">
        <v>30</v>
      </c>
      <c r="F208" s="6"/>
      <c r="G208" s="31" t="s">
        <v>31</v>
      </c>
      <c r="H208" s="6"/>
      <c r="I208" s="31" t="s">
        <v>32</v>
      </c>
      <c r="J208" s="6"/>
      <c r="L208" s="12"/>
      <c r="M208" s="6"/>
    </row>
    <row r="209" spans="1:13" ht="16.2" thickBot="1">
      <c r="A209" s="16" t="s">
        <v>7</v>
      </c>
      <c r="B209" s="29" t="s">
        <v>98</v>
      </c>
      <c r="C209" s="25"/>
      <c r="D209" s="25"/>
      <c r="E209" s="25"/>
      <c r="F209" s="25"/>
      <c r="G209" s="25"/>
      <c r="H209" s="473"/>
      <c r="I209" s="473"/>
      <c r="J209" s="19"/>
      <c r="K209" s="6"/>
      <c r="L209" s="12"/>
      <c r="M209" s="6"/>
    </row>
    <row r="210" spans="1:13">
      <c r="A210" s="1">
        <v>1</v>
      </c>
      <c r="B210" s="25" t="s">
        <v>207</v>
      </c>
      <c r="C210" s="25"/>
      <c r="D210" s="19"/>
      <c r="E210" s="19"/>
      <c r="F210" s="19"/>
      <c r="G210" s="19"/>
      <c r="H210" s="19"/>
      <c r="I210" s="354">
        <f>D66</f>
        <v>4585332961.1830788</v>
      </c>
      <c r="J210" s="19"/>
      <c r="K210" s="6"/>
      <c r="L210" s="12"/>
      <c r="M210" s="6"/>
    </row>
    <row r="211" spans="1:13">
      <c r="A211" s="1">
        <v>2</v>
      </c>
      <c r="B211" s="25" t="s">
        <v>460</v>
      </c>
      <c r="C211" s="473"/>
      <c r="D211" s="473"/>
      <c r="E211" s="473"/>
      <c r="F211" s="473"/>
      <c r="G211" s="473"/>
      <c r="H211" s="473"/>
      <c r="I211" s="350">
        <v>0</v>
      </c>
      <c r="J211" s="19"/>
      <c r="K211" s="6"/>
      <c r="L211" s="12"/>
      <c r="M211" s="6"/>
    </row>
    <row r="212" spans="1:13" ht="16.2" thickBot="1">
      <c r="A212" s="1">
        <v>3</v>
      </c>
      <c r="B212" s="47" t="s">
        <v>461</v>
      </c>
      <c r="C212" s="47"/>
      <c r="D212" s="80"/>
      <c r="E212" s="80"/>
      <c r="F212" s="19"/>
      <c r="G212" s="48"/>
      <c r="H212" s="19"/>
      <c r="I212" s="351">
        <v>0</v>
      </c>
      <c r="J212" s="19"/>
      <c r="K212" s="6"/>
      <c r="L212" s="12"/>
      <c r="M212" s="6"/>
    </row>
    <row r="213" spans="1:13">
      <c r="A213" s="1">
        <v>4</v>
      </c>
      <c r="B213" s="25" t="s">
        <v>99</v>
      </c>
      <c r="C213" s="25"/>
      <c r="D213" s="80"/>
      <c r="E213" s="80"/>
      <c r="F213" s="19"/>
      <c r="G213" s="48"/>
      <c r="H213" s="19"/>
      <c r="I213" s="354">
        <f>I210-I211-I212</f>
        <v>4585332961.1830788</v>
      </c>
      <c r="J213" s="19"/>
      <c r="K213" s="6"/>
      <c r="L213" s="12"/>
      <c r="M213" s="6"/>
    </row>
    <row r="214" spans="1:13">
      <c r="A214" s="1">
        <v>5</v>
      </c>
      <c r="B214" s="25" t="s">
        <v>211</v>
      </c>
      <c r="C214" s="14"/>
      <c r="D214" s="98"/>
      <c r="E214" s="98"/>
      <c r="F214" s="49"/>
      <c r="G214" s="50"/>
      <c r="H214" s="19" t="s">
        <v>100</v>
      </c>
      <c r="I214" s="39">
        <f>IF(I210&gt;0,I213/I210,0)</f>
        <v>1</v>
      </c>
      <c r="J214" s="19"/>
      <c r="K214" s="6"/>
      <c r="L214" s="12"/>
      <c r="M214" s="6"/>
    </row>
    <row r="215" spans="1:13" ht="9.75" customHeight="1">
      <c r="A215" s="1"/>
      <c r="B215" s="25"/>
      <c r="C215" s="14"/>
      <c r="D215" s="98"/>
      <c r="E215" s="98"/>
      <c r="F215" s="49"/>
      <c r="G215" s="50"/>
      <c r="H215" s="19"/>
      <c r="I215" s="39"/>
      <c r="J215" s="19"/>
      <c r="K215" s="6"/>
      <c r="L215" s="12"/>
      <c r="M215" s="6"/>
    </row>
    <row r="216" spans="1:13">
      <c r="A216" s="1"/>
      <c r="B216" s="29" t="s">
        <v>101</v>
      </c>
      <c r="C216" s="473"/>
      <c r="D216" s="84"/>
      <c r="E216" s="84"/>
      <c r="F216" s="473"/>
      <c r="G216" s="473"/>
      <c r="H216" s="473"/>
      <c r="I216" s="473"/>
      <c r="J216" s="19"/>
      <c r="K216" s="6"/>
      <c r="L216" s="12"/>
      <c r="M216" s="6"/>
    </row>
    <row r="217" spans="1:13" ht="9.75" customHeight="1">
      <c r="A217" s="1"/>
      <c r="B217" s="473"/>
      <c r="C217" s="473"/>
      <c r="D217" s="84"/>
      <c r="E217" s="84"/>
      <c r="F217" s="473"/>
      <c r="G217" s="473"/>
      <c r="H217" s="473"/>
      <c r="I217" s="473"/>
      <c r="J217" s="19"/>
      <c r="K217" s="6"/>
      <c r="L217" s="12"/>
      <c r="M217" s="6"/>
    </row>
    <row r="218" spans="1:13">
      <c r="A218" s="1">
        <v>6</v>
      </c>
      <c r="B218" s="473" t="s">
        <v>208</v>
      </c>
      <c r="C218" s="473"/>
      <c r="D218" s="77"/>
      <c r="E218" s="77"/>
      <c r="F218" s="25"/>
      <c r="G218" s="2"/>
      <c r="H218" s="25"/>
      <c r="I218" s="354">
        <f>D136</f>
        <v>100290156</v>
      </c>
      <c r="J218" s="19"/>
      <c r="K218" s="6"/>
      <c r="L218" s="6"/>
      <c r="M218" s="6"/>
    </row>
    <row r="219" spans="1:13" ht="16.2" thickBot="1">
      <c r="A219" s="1">
        <v>7</v>
      </c>
      <c r="B219" s="47" t="s">
        <v>462</v>
      </c>
      <c r="C219" s="47"/>
      <c r="D219" s="80"/>
      <c r="E219" s="80"/>
      <c r="F219" s="19"/>
      <c r="G219" s="19"/>
      <c r="H219" s="19"/>
      <c r="I219" s="351">
        <v>5018564</v>
      </c>
      <c r="J219" s="19"/>
      <c r="K219" s="6"/>
      <c r="L219" s="6"/>
      <c r="M219" s="6"/>
    </row>
    <row r="220" spans="1:13">
      <c r="A220" s="1">
        <v>8</v>
      </c>
      <c r="B220" s="25" t="s">
        <v>203</v>
      </c>
      <c r="C220" s="14"/>
      <c r="D220" s="98"/>
      <c r="E220" s="98"/>
      <c r="F220" s="49"/>
      <c r="G220" s="50"/>
      <c r="H220" s="49"/>
      <c r="I220" s="354">
        <f>SUM(I218-I219)</f>
        <v>95271592</v>
      </c>
      <c r="J220" s="473"/>
      <c r="L220" s="6"/>
      <c r="M220" s="6"/>
    </row>
    <row r="221" spans="1:13">
      <c r="A221" s="1">
        <v>9</v>
      </c>
      <c r="B221" s="25" t="s">
        <v>204</v>
      </c>
      <c r="C221" s="25"/>
      <c r="D221" s="19"/>
      <c r="E221" s="19"/>
      <c r="F221" s="19"/>
      <c r="G221" s="19"/>
      <c r="H221" s="19"/>
      <c r="I221" s="41">
        <f>IF(I218&gt;0,I220/I218,0)</f>
        <v>0.94995955535257115</v>
      </c>
      <c r="J221" s="473"/>
      <c r="L221" s="6"/>
      <c r="M221" s="6"/>
    </row>
    <row r="222" spans="1:13">
      <c r="A222" s="1">
        <v>10</v>
      </c>
      <c r="B222" s="25" t="s">
        <v>205</v>
      </c>
      <c r="C222" s="25"/>
      <c r="D222" s="19"/>
      <c r="E222" s="19"/>
      <c r="F222" s="19"/>
      <c r="G222" s="19"/>
      <c r="H222" s="25" t="s">
        <v>14</v>
      </c>
      <c r="I222" s="51">
        <f>I214</f>
        <v>1</v>
      </c>
      <c r="J222" s="473"/>
      <c r="L222" s="6"/>
      <c r="M222" s="6"/>
    </row>
    <row r="223" spans="1:13">
      <c r="A223" s="1">
        <v>11</v>
      </c>
      <c r="B223" s="25" t="s">
        <v>206</v>
      </c>
      <c r="C223" s="25"/>
      <c r="D223" s="25"/>
      <c r="E223" s="25"/>
      <c r="F223" s="25"/>
      <c r="G223" s="25"/>
      <c r="H223" s="25" t="s">
        <v>102</v>
      </c>
      <c r="I223" s="52">
        <f>+I222*I221</f>
        <v>0.94995955535257115</v>
      </c>
      <c r="J223" s="473"/>
      <c r="L223" s="6"/>
      <c r="M223" s="6"/>
    </row>
    <row r="224" spans="1:13" ht="9.75" customHeight="1">
      <c r="A224" s="1"/>
      <c r="C224" s="12"/>
      <c r="D224" s="6"/>
      <c r="E224" s="6"/>
      <c r="F224" s="6"/>
      <c r="G224" s="35"/>
      <c r="H224" s="6"/>
      <c r="L224" s="6"/>
      <c r="M224" s="6"/>
    </row>
    <row r="225" spans="1:18">
      <c r="A225" s="1" t="s">
        <v>3</v>
      </c>
      <c r="B225" s="5" t="s">
        <v>103</v>
      </c>
      <c r="C225" s="6"/>
      <c r="D225" s="6"/>
      <c r="E225" s="6"/>
      <c r="F225" s="6"/>
      <c r="G225" s="6"/>
      <c r="H225" s="6"/>
      <c r="I225" s="6"/>
      <c r="J225" s="6"/>
      <c r="K225" s="6"/>
      <c r="L225" s="6"/>
      <c r="M225" s="6"/>
    </row>
    <row r="226" spans="1:18" ht="16.2" thickBot="1">
      <c r="A226" s="1" t="s">
        <v>3</v>
      </c>
      <c r="B226" s="5"/>
      <c r="C226" s="22" t="s">
        <v>104</v>
      </c>
      <c r="D226" s="24" t="s">
        <v>105</v>
      </c>
      <c r="E226" s="24" t="s">
        <v>14</v>
      </c>
      <c r="F226" s="6"/>
      <c r="G226" s="24" t="s">
        <v>106</v>
      </c>
      <c r="H226" s="6"/>
      <c r="I226" s="6"/>
      <c r="J226" s="6"/>
      <c r="K226" s="6"/>
      <c r="L226" s="6"/>
      <c r="M226" s="6"/>
    </row>
    <row r="227" spans="1:18">
      <c r="A227" s="1">
        <v>12</v>
      </c>
      <c r="B227" s="5" t="s">
        <v>39</v>
      </c>
      <c r="C227" s="6" t="s">
        <v>178</v>
      </c>
      <c r="D227" s="350">
        <v>0</v>
      </c>
      <c r="E227" s="53">
        <v>0</v>
      </c>
      <c r="F227" s="53"/>
      <c r="G227" s="352">
        <f>D227*E227</f>
        <v>0</v>
      </c>
      <c r="H227" s="6"/>
      <c r="I227" s="6"/>
      <c r="J227" s="6"/>
      <c r="K227" s="6"/>
      <c r="L227" s="6"/>
      <c r="M227" s="6"/>
    </row>
    <row r="228" spans="1:18">
      <c r="A228" s="1">
        <v>13</v>
      </c>
      <c r="B228" s="5" t="s">
        <v>41</v>
      </c>
      <c r="C228" s="6" t="s">
        <v>179</v>
      </c>
      <c r="D228" s="350">
        <v>0</v>
      </c>
      <c r="E228" s="53">
        <f>+I214</f>
        <v>1</v>
      </c>
      <c r="F228" s="53"/>
      <c r="G228" s="352">
        <f>D228*E228</f>
        <v>0</v>
      </c>
      <c r="H228" s="6"/>
      <c r="I228" s="6"/>
      <c r="J228" s="6"/>
      <c r="K228" s="6"/>
      <c r="L228" s="6"/>
      <c r="M228" s="6"/>
    </row>
    <row r="229" spans="1:18">
      <c r="A229" s="1">
        <v>14</v>
      </c>
      <c r="B229" s="5" t="s">
        <v>42</v>
      </c>
      <c r="C229" s="6" t="s">
        <v>180</v>
      </c>
      <c r="D229" s="350">
        <v>0</v>
      </c>
      <c r="E229" s="53">
        <v>0</v>
      </c>
      <c r="F229" s="53"/>
      <c r="G229" s="352">
        <f>D229*E229</f>
        <v>0</v>
      </c>
      <c r="H229" s="6"/>
      <c r="I229" s="54" t="s">
        <v>107</v>
      </c>
      <c r="J229" s="6"/>
      <c r="K229" s="6"/>
      <c r="L229" s="6"/>
      <c r="M229" s="6"/>
    </row>
    <row r="230" spans="1:18" ht="16.2" thickBot="1">
      <c r="A230" s="1">
        <v>15</v>
      </c>
      <c r="B230" s="5" t="s">
        <v>108</v>
      </c>
      <c r="C230" s="6" t="s">
        <v>181</v>
      </c>
      <c r="D230" s="351">
        <v>0</v>
      </c>
      <c r="E230" s="53">
        <v>0</v>
      </c>
      <c r="F230" s="53"/>
      <c r="G230" s="353">
        <f>D230*E230</f>
        <v>0</v>
      </c>
      <c r="H230" s="6"/>
      <c r="I230" s="16" t="s">
        <v>109</v>
      </c>
      <c r="J230" s="6"/>
      <c r="K230" s="6"/>
      <c r="L230" s="6"/>
      <c r="M230" s="6"/>
    </row>
    <row r="231" spans="1:18">
      <c r="A231" s="1">
        <v>16</v>
      </c>
      <c r="B231" s="5" t="s">
        <v>110</v>
      </c>
      <c r="C231" s="6"/>
      <c r="D231" s="354">
        <f>SUM(D227:D230)</f>
        <v>0</v>
      </c>
      <c r="E231" s="6"/>
      <c r="F231" s="6"/>
      <c r="G231" s="352">
        <f>SUM(G227:G230)</f>
        <v>0</v>
      </c>
      <c r="H231" s="1" t="s">
        <v>111</v>
      </c>
      <c r="I231" s="37">
        <f>IF(G231&gt;0,G231/D231,1)</f>
        <v>1</v>
      </c>
      <c r="J231" s="58" t="s">
        <v>210</v>
      </c>
      <c r="K231" s="6"/>
      <c r="L231" s="6"/>
      <c r="M231" s="6"/>
    </row>
    <row r="232" spans="1:18" ht="9.75" customHeight="1">
      <c r="A232" s="1"/>
      <c r="B232" s="5"/>
      <c r="C232" s="6"/>
      <c r="D232" s="6"/>
      <c r="E232" s="6"/>
      <c r="F232" s="6"/>
      <c r="G232" s="6"/>
      <c r="H232" s="6"/>
      <c r="I232" s="6"/>
      <c r="J232" s="6"/>
      <c r="K232" s="6"/>
      <c r="L232" s="6"/>
      <c r="M232" s="6"/>
    </row>
    <row r="233" spans="1:18">
      <c r="A233" s="1"/>
      <c r="B233" s="5" t="s">
        <v>202</v>
      </c>
      <c r="C233" s="6"/>
      <c r="D233" s="6"/>
      <c r="E233" s="6"/>
      <c r="F233" s="6"/>
      <c r="G233" s="6"/>
      <c r="H233" s="6"/>
      <c r="I233" s="6"/>
      <c r="J233" s="6"/>
      <c r="K233" s="6"/>
      <c r="L233" s="6"/>
      <c r="M233" s="6"/>
    </row>
    <row r="234" spans="1:18">
      <c r="A234" s="1"/>
      <c r="B234" s="5"/>
      <c r="C234" s="6"/>
      <c r="D234" s="32" t="s">
        <v>105</v>
      </c>
      <c r="E234" s="6"/>
      <c r="F234" s="6"/>
      <c r="G234" s="48" t="s">
        <v>112</v>
      </c>
      <c r="H234" s="188" t="s">
        <v>3</v>
      </c>
      <c r="I234" s="10" t="str">
        <f>+I229</f>
        <v>W&amp;S Allocator</v>
      </c>
      <c r="J234" s="473"/>
      <c r="K234" s="473"/>
      <c r="L234" s="6"/>
      <c r="M234" s="6"/>
    </row>
    <row r="235" spans="1:18">
      <c r="A235" s="1">
        <v>17</v>
      </c>
      <c r="B235" s="5" t="s">
        <v>113</v>
      </c>
      <c r="C235" s="6" t="s">
        <v>114</v>
      </c>
      <c r="D235" s="350">
        <v>4694115235</v>
      </c>
      <c r="E235" s="6"/>
      <c r="G235" s="2" t="s">
        <v>115</v>
      </c>
      <c r="H235" s="188"/>
      <c r="I235" s="2" t="s">
        <v>116</v>
      </c>
      <c r="J235" s="19"/>
      <c r="K235" s="2" t="s">
        <v>46</v>
      </c>
      <c r="L235" s="6"/>
      <c r="M235" s="6"/>
    </row>
    <row r="236" spans="1:18">
      <c r="A236" s="1">
        <v>18</v>
      </c>
      <c r="B236" s="5" t="s">
        <v>117</v>
      </c>
      <c r="C236" s="6" t="s">
        <v>118</v>
      </c>
      <c r="D236" s="486">
        <v>0</v>
      </c>
      <c r="E236" s="6"/>
      <c r="G236" s="125">
        <f>IF(D238&gt;0,D235/D238,1)</f>
        <v>1</v>
      </c>
      <c r="H236" s="48" t="s">
        <v>119</v>
      </c>
      <c r="I236" s="125">
        <f>I231</f>
        <v>1</v>
      </c>
      <c r="J236" s="188" t="s">
        <v>111</v>
      </c>
      <c r="K236" s="125">
        <f>G236*I236</f>
        <v>1</v>
      </c>
      <c r="L236" s="6"/>
      <c r="M236" s="328"/>
      <c r="N236" s="328"/>
      <c r="O236" s="329"/>
      <c r="P236" s="106"/>
      <c r="Q236" s="106"/>
      <c r="R236" s="106"/>
    </row>
    <row r="237" spans="1:18" ht="16.2" thickBot="1">
      <c r="A237" s="1">
        <v>19</v>
      </c>
      <c r="B237" s="55" t="s">
        <v>120</v>
      </c>
      <c r="C237" s="22" t="s">
        <v>121</v>
      </c>
      <c r="D237" s="487">
        <v>0</v>
      </c>
      <c r="E237" s="6"/>
      <c r="F237" s="6"/>
      <c r="G237" s="6" t="s">
        <v>3</v>
      </c>
      <c r="H237" s="6"/>
      <c r="I237" s="6"/>
      <c r="J237" s="6"/>
      <c r="K237" s="6"/>
      <c r="L237" s="6"/>
      <c r="M237" s="107"/>
      <c r="N237" s="107"/>
      <c r="O237" s="106"/>
      <c r="P237" s="106"/>
      <c r="Q237" s="106"/>
      <c r="R237" s="106"/>
    </row>
    <row r="238" spans="1:18">
      <c r="A238" s="1">
        <v>20</v>
      </c>
      <c r="B238" s="5" t="s">
        <v>122</v>
      </c>
      <c r="C238" s="6"/>
      <c r="D238" s="354">
        <f>SUM(D235:D237)</f>
        <v>4694115235</v>
      </c>
      <c r="E238" s="6"/>
      <c r="F238" s="6"/>
      <c r="G238" s="6"/>
      <c r="H238" s="6"/>
      <c r="I238" s="6"/>
      <c r="J238" s="6"/>
      <c r="K238" s="6"/>
      <c r="L238" s="6"/>
      <c r="M238" s="69"/>
      <c r="N238" s="108"/>
      <c r="O238" s="109"/>
      <c r="P238" s="110"/>
      <c r="Q238" s="108"/>
      <c r="R238" s="108"/>
    </row>
    <row r="239" spans="1:18">
      <c r="A239" s="1"/>
      <c r="B239" s="5"/>
      <c r="C239" s="6"/>
      <c r="E239" s="6"/>
      <c r="F239" s="6"/>
      <c r="G239" s="6"/>
      <c r="H239" s="6"/>
      <c r="I239" s="6"/>
      <c r="J239" s="6"/>
      <c r="K239" s="6"/>
      <c r="L239" s="6"/>
      <c r="M239" s="511"/>
      <c r="N239" s="511"/>
      <c r="O239" s="511"/>
      <c r="P239" s="511"/>
      <c r="Q239" s="511"/>
      <c r="R239" s="511"/>
    </row>
    <row r="240" spans="1:18" ht="16.2" thickBot="1">
      <c r="A240" s="1"/>
      <c r="B240" s="5" t="s">
        <v>123</v>
      </c>
      <c r="C240" s="6"/>
      <c r="D240" s="6"/>
      <c r="E240" s="6"/>
      <c r="F240" s="6"/>
      <c r="G240" s="6"/>
      <c r="H240" s="6"/>
      <c r="I240" s="24" t="s">
        <v>105</v>
      </c>
      <c r="J240" s="6"/>
      <c r="K240" s="6"/>
      <c r="L240" s="6"/>
      <c r="M240" s="108"/>
      <c r="N240" s="108"/>
      <c r="O240" s="109"/>
      <c r="P240" s="110"/>
      <c r="Q240" s="108"/>
      <c r="R240" s="108"/>
    </row>
    <row r="241" spans="1:18">
      <c r="A241" s="1">
        <v>21</v>
      </c>
      <c r="B241" s="12"/>
      <c r="C241" s="6" t="s">
        <v>550</v>
      </c>
      <c r="D241" s="6"/>
      <c r="E241" s="6"/>
      <c r="F241" s="6"/>
      <c r="G241" s="6"/>
      <c r="H241" s="6"/>
      <c r="I241" s="350">
        <v>61876916</v>
      </c>
      <c r="J241" s="468"/>
      <c r="K241" s="19"/>
      <c r="L241" s="38"/>
      <c r="M241" s="109"/>
      <c r="N241" s="109"/>
      <c r="O241" s="109"/>
      <c r="P241" s="110"/>
      <c r="Q241" s="108"/>
      <c r="R241" s="108"/>
    </row>
    <row r="242" spans="1:18">
      <c r="A242" s="1">
        <v>22</v>
      </c>
      <c r="B242" s="5"/>
      <c r="C242" s="6" t="s">
        <v>212</v>
      </c>
      <c r="D242" s="6"/>
      <c r="E242" s="6"/>
      <c r="F242" s="6"/>
      <c r="G242" s="6"/>
      <c r="H242" s="19"/>
      <c r="I242" s="350">
        <v>0</v>
      </c>
      <c r="J242" s="6"/>
      <c r="K242" s="6"/>
      <c r="L242" s="6"/>
      <c r="M242" s="109"/>
      <c r="N242" s="108"/>
      <c r="O242" s="330"/>
      <c r="P242" s="330"/>
      <c r="Q242" s="108"/>
      <c r="R242" s="108"/>
    </row>
    <row r="243" spans="1:18">
      <c r="A243" s="1"/>
      <c r="B243" s="5"/>
      <c r="C243" s="6"/>
      <c r="D243" s="6"/>
      <c r="E243" s="6"/>
      <c r="F243" s="6"/>
      <c r="G243" s="6"/>
      <c r="H243" s="6"/>
      <c r="I243" s="352"/>
      <c r="J243" s="6"/>
      <c r="K243" s="6"/>
      <c r="L243" s="6"/>
      <c r="M243" s="109"/>
      <c r="N243" s="108"/>
      <c r="O243" s="108"/>
      <c r="P243" s="108"/>
      <c r="Q243" s="108"/>
      <c r="R243" s="108"/>
    </row>
    <row r="244" spans="1:18">
      <c r="A244" s="1"/>
      <c r="B244" s="5" t="s">
        <v>124</v>
      </c>
      <c r="C244" s="6"/>
      <c r="D244" s="6"/>
      <c r="E244" s="6"/>
      <c r="F244" s="6"/>
      <c r="G244" s="6"/>
      <c r="H244" s="6"/>
      <c r="I244" s="352"/>
      <c r="J244" s="6"/>
      <c r="K244" s="6"/>
      <c r="L244" s="6"/>
      <c r="M244" s="109"/>
      <c r="N244" s="331"/>
      <c r="O244" s="332"/>
      <c r="P244" s="332"/>
      <c r="Q244" s="108"/>
      <c r="R244" s="108"/>
    </row>
    <row r="245" spans="1:18">
      <c r="A245" s="1">
        <v>23</v>
      </c>
      <c r="B245" s="5"/>
      <c r="C245" s="6" t="s">
        <v>521</v>
      </c>
      <c r="D245" s="12"/>
      <c r="E245" s="6"/>
      <c r="F245" s="6"/>
      <c r="G245" s="6"/>
      <c r="H245" s="6"/>
      <c r="I245" s="350">
        <f>'WP06 Cap Structure'!E20</f>
        <v>1873169287.8461537</v>
      </c>
      <c r="J245" s="6"/>
      <c r="K245" s="6"/>
      <c r="L245" s="6"/>
      <c r="M245" s="109"/>
      <c r="N245" s="332"/>
      <c r="O245" s="108"/>
      <c r="P245" s="332"/>
      <c r="Q245" s="108"/>
      <c r="R245" s="108"/>
    </row>
    <row r="246" spans="1:18">
      <c r="A246" s="1">
        <v>24</v>
      </c>
      <c r="B246" s="5"/>
      <c r="C246" s="6" t="s">
        <v>213</v>
      </c>
      <c r="D246" s="6"/>
      <c r="E246" s="6"/>
      <c r="F246" s="6"/>
      <c r="G246" s="6"/>
      <c r="H246" s="6"/>
      <c r="I246" s="354">
        <v>0</v>
      </c>
      <c r="J246" s="6"/>
      <c r="K246" s="6"/>
      <c r="L246" s="6"/>
      <c r="M246" s="109"/>
      <c r="N246" s="332"/>
      <c r="O246" s="108"/>
      <c r="P246" s="332"/>
      <c r="Q246" s="108"/>
      <c r="R246" s="108"/>
    </row>
    <row r="247" spans="1:18" ht="16.2" thickBot="1">
      <c r="A247" s="1">
        <v>25</v>
      </c>
      <c r="B247" s="5"/>
      <c r="C247" s="6" t="s">
        <v>522</v>
      </c>
      <c r="D247" s="6"/>
      <c r="E247" s="6"/>
      <c r="F247" s="6"/>
      <c r="G247" s="6"/>
      <c r="H247" s="6"/>
      <c r="I247" s="351">
        <f>'WP06 Cap Structure'!G20</f>
        <v>0</v>
      </c>
      <c r="J247" s="6"/>
      <c r="K247" s="6"/>
      <c r="L247" s="6"/>
      <c r="M247" s="109"/>
      <c r="N247" s="332"/>
      <c r="O247" s="108"/>
      <c r="P247" s="333"/>
      <c r="Q247" s="108"/>
      <c r="R247" s="108"/>
    </row>
    <row r="248" spans="1:18">
      <c r="A248" s="1">
        <v>26</v>
      </c>
      <c r="B248" s="12"/>
      <c r="C248" s="6" t="s">
        <v>125</v>
      </c>
      <c r="D248" s="12" t="s">
        <v>126</v>
      </c>
      <c r="E248" s="12"/>
      <c r="F248" s="12"/>
      <c r="G248" s="12"/>
      <c r="H248" s="12"/>
      <c r="I248" s="354">
        <f>SUM(I245:I247)</f>
        <v>1873169287.8461537</v>
      </c>
      <c r="J248" s="6"/>
      <c r="K248" s="6"/>
      <c r="L248" s="6"/>
      <c r="M248" s="109"/>
      <c r="N248" s="108"/>
      <c r="O248" s="109"/>
      <c r="P248" s="110"/>
      <c r="Q248" s="108"/>
      <c r="R248" s="108"/>
    </row>
    <row r="249" spans="1:18">
      <c r="A249" s="1"/>
      <c r="B249" s="5"/>
      <c r="C249" s="6"/>
      <c r="D249" s="6"/>
      <c r="E249" s="6"/>
      <c r="F249" s="6"/>
      <c r="G249" s="35" t="s">
        <v>127</v>
      </c>
      <c r="H249" s="6"/>
      <c r="I249" s="6"/>
      <c r="J249" s="6"/>
      <c r="K249" s="6"/>
      <c r="L249" s="6"/>
      <c r="M249" s="109"/>
      <c r="N249" s="108"/>
      <c r="O249" s="109"/>
      <c r="P249" s="110"/>
      <c r="Q249" s="108"/>
      <c r="R249" s="108"/>
    </row>
    <row r="250" spans="1:18" ht="16.2" thickBot="1">
      <c r="A250" s="1"/>
      <c r="B250" s="5"/>
      <c r="C250" s="6"/>
      <c r="D250" s="16" t="s">
        <v>105</v>
      </c>
      <c r="E250" s="16" t="s">
        <v>128</v>
      </c>
      <c r="F250" s="6"/>
      <c r="G250" s="16" t="s">
        <v>129</v>
      </c>
      <c r="H250" s="6"/>
      <c r="I250" s="16" t="s">
        <v>130</v>
      </c>
      <c r="J250" s="6"/>
      <c r="K250" s="6"/>
      <c r="L250" s="6"/>
      <c r="M250" s="7"/>
      <c r="N250" s="110"/>
      <c r="O250" s="69"/>
      <c r="P250" s="69"/>
      <c r="Q250" s="69"/>
      <c r="R250" s="69"/>
    </row>
    <row r="251" spans="1:18">
      <c r="A251" s="1">
        <v>27</v>
      </c>
      <c r="B251" s="5" t="s">
        <v>523</v>
      </c>
      <c r="D251" s="350">
        <f>'WP06 Cap Structure'!I20</f>
        <v>1269230769.2307692</v>
      </c>
      <c r="E251" s="56">
        <f>IF($D$254&gt;0,D251/$D$254,0)</f>
        <v>0.40390489631400223</v>
      </c>
      <c r="F251" s="57"/>
      <c r="G251" s="57">
        <f>IF(D251&gt;0,I241/D251,0)</f>
        <v>4.8751509575757579E-2</v>
      </c>
      <c r="I251" s="57">
        <f>G251*E251</f>
        <v>1.9690973420347452E-2</v>
      </c>
      <c r="J251" s="58" t="s">
        <v>131</v>
      </c>
      <c r="L251" s="6"/>
      <c r="M251" s="7"/>
      <c r="N251" s="69"/>
      <c r="O251" s="69"/>
      <c r="P251" s="69"/>
      <c r="Q251" s="69"/>
      <c r="R251" s="69"/>
    </row>
    <row r="252" spans="1:18">
      <c r="A252" s="1">
        <v>28</v>
      </c>
      <c r="B252" s="5" t="s">
        <v>524</v>
      </c>
      <c r="D252" s="350">
        <f>'WP06 Cap Structure'!F20</f>
        <v>0</v>
      </c>
      <c r="E252" s="56">
        <f>IF($D$254&gt;0,D252/$D$254,0)</f>
        <v>0</v>
      </c>
      <c r="F252" s="57"/>
      <c r="G252" s="57">
        <f>IF(D252&gt;0,I242/D252,0)</f>
        <v>0</v>
      </c>
      <c r="I252" s="57">
        <f>G252*E252</f>
        <v>0</v>
      </c>
      <c r="J252" s="6"/>
      <c r="L252" s="6"/>
      <c r="M252" s="7"/>
      <c r="N252" s="69"/>
      <c r="O252" s="69"/>
      <c r="P252" s="69"/>
      <c r="Q252" s="69"/>
      <c r="R252" s="69"/>
    </row>
    <row r="253" spans="1:18" ht="16.2" thickBot="1">
      <c r="A253" s="1">
        <v>29</v>
      </c>
      <c r="B253" s="5" t="s">
        <v>132</v>
      </c>
      <c r="D253" s="353">
        <f>I248</f>
        <v>1873169287.8461537</v>
      </c>
      <c r="E253" s="56">
        <f>IF($D$254&gt;0,D253/$D$254,0)</f>
        <v>0.59609510368599783</v>
      </c>
      <c r="F253" s="57"/>
      <c r="G253" s="360">
        <v>0.1038</v>
      </c>
      <c r="I253" s="59">
        <f>G253*E253</f>
        <v>6.1874671762606574E-2</v>
      </c>
      <c r="J253" s="6"/>
      <c r="L253" s="6"/>
      <c r="M253" s="6"/>
    </row>
    <row r="254" spans="1:18">
      <c r="A254" s="1">
        <v>30</v>
      </c>
      <c r="B254" s="5" t="s">
        <v>133</v>
      </c>
      <c r="D254" s="354">
        <f>SUM(D251:D253)</f>
        <v>3142400057.0769229</v>
      </c>
      <c r="E254" s="6" t="s">
        <v>3</v>
      </c>
      <c r="F254" s="6"/>
      <c r="G254" s="334"/>
      <c r="H254" s="6"/>
      <c r="I254" s="57">
        <f>SUM(I251:I253)</f>
        <v>8.1565645182954033E-2</v>
      </c>
      <c r="J254" s="58" t="s">
        <v>134</v>
      </c>
      <c r="L254" s="6"/>
      <c r="M254" s="6"/>
    </row>
    <row r="255" spans="1:18" ht="9.75" customHeight="1">
      <c r="A255" s="1"/>
      <c r="K255" s="6"/>
      <c r="L255" s="6"/>
      <c r="M255" s="6"/>
    </row>
    <row r="256" spans="1:18">
      <c r="A256" s="1"/>
      <c r="B256" s="5" t="s">
        <v>135</v>
      </c>
      <c r="C256" s="12"/>
      <c r="D256" s="12"/>
      <c r="E256" s="12"/>
      <c r="F256" s="12"/>
      <c r="G256" s="12"/>
      <c r="H256" s="12"/>
      <c r="I256" s="12"/>
      <c r="J256" s="12"/>
      <c r="K256" s="12"/>
      <c r="L256" s="35"/>
      <c r="M256" s="6"/>
    </row>
    <row r="257" spans="1:13">
      <c r="A257" s="1"/>
      <c r="B257" s="5" t="s">
        <v>136</v>
      </c>
      <c r="C257" s="12"/>
      <c r="D257" s="12" t="s">
        <v>137</v>
      </c>
      <c r="E257" s="12" t="s">
        <v>138</v>
      </c>
      <c r="F257" s="12"/>
      <c r="G257" s="12" t="s">
        <v>3</v>
      </c>
      <c r="I257" s="60"/>
      <c r="J257" s="60"/>
      <c r="L257" s="3"/>
      <c r="M257" s="6"/>
    </row>
    <row r="258" spans="1:13">
      <c r="A258" s="1">
        <v>31</v>
      </c>
      <c r="B258" s="3" t="s">
        <v>463</v>
      </c>
      <c r="C258" s="12"/>
      <c r="D258" s="12"/>
      <c r="F258" s="12"/>
      <c r="I258" s="488">
        <v>0</v>
      </c>
      <c r="J258" s="61"/>
      <c r="L258" s="3"/>
      <c r="M258" s="6"/>
    </row>
    <row r="259" spans="1:13" ht="16.2" thickBot="1">
      <c r="A259" s="1">
        <v>32</v>
      </c>
      <c r="B259" s="280" t="s">
        <v>464</v>
      </c>
      <c r="C259" s="26"/>
      <c r="D259" s="69"/>
      <c r="E259" s="67"/>
      <c r="F259" s="67"/>
      <c r="G259" s="67"/>
      <c r="H259" s="12"/>
      <c r="I259" s="489">
        <v>0</v>
      </c>
      <c r="J259" s="62"/>
      <c r="L259" s="3"/>
      <c r="M259" s="6"/>
    </row>
    <row r="260" spans="1:13">
      <c r="A260" s="1">
        <v>33</v>
      </c>
      <c r="B260" s="3" t="s">
        <v>592</v>
      </c>
      <c r="C260" s="12"/>
      <c r="E260" s="12"/>
      <c r="F260" s="12"/>
      <c r="G260" s="12"/>
      <c r="H260" s="12"/>
      <c r="I260" s="361">
        <f>+I258-I259</f>
        <v>0</v>
      </c>
      <c r="J260" s="61"/>
      <c r="L260" s="3"/>
      <c r="M260" s="6"/>
    </row>
    <row r="261" spans="1:13">
      <c r="A261" s="1"/>
      <c r="B261" s="3" t="s">
        <v>3</v>
      </c>
      <c r="C261" s="12"/>
      <c r="E261" s="12"/>
      <c r="F261" s="12"/>
      <c r="G261" s="472"/>
      <c r="H261" s="12"/>
      <c r="I261" s="361"/>
      <c r="J261" s="60"/>
      <c r="K261" s="95"/>
      <c r="L261" s="35"/>
      <c r="M261" s="6"/>
    </row>
    <row r="262" spans="1:13">
      <c r="A262" s="1">
        <v>34</v>
      </c>
      <c r="B262" s="3" t="s">
        <v>551</v>
      </c>
      <c r="C262" s="12"/>
      <c r="D262" s="3" t="s">
        <v>552</v>
      </c>
      <c r="E262" s="12"/>
      <c r="F262" s="12"/>
      <c r="G262" s="472"/>
      <c r="H262" s="12"/>
      <c r="I262" s="490">
        <v>2385</v>
      </c>
      <c r="J262" s="60"/>
      <c r="K262" s="95"/>
      <c r="L262" s="35"/>
      <c r="M262" s="6"/>
    </row>
    <row r="263" spans="1:13">
      <c r="A263" s="1"/>
      <c r="C263" s="12"/>
      <c r="E263" s="12"/>
      <c r="F263" s="12"/>
      <c r="G263" s="472"/>
      <c r="H263" s="12"/>
      <c r="I263" s="361"/>
      <c r="J263" s="60"/>
      <c r="K263" s="95"/>
      <c r="L263" s="35"/>
      <c r="M263" s="6"/>
    </row>
    <row r="264" spans="1:13">
      <c r="A264" s="1">
        <v>35</v>
      </c>
      <c r="B264" s="5" t="s">
        <v>465</v>
      </c>
      <c r="C264" s="12"/>
      <c r="D264" s="3" t="s">
        <v>553</v>
      </c>
      <c r="E264" s="12"/>
      <c r="F264" s="12"/>
      <c r="G264" s="27"/>
      <c r="H264" s="12"/>
      <c r="I264" s="490">
        <v>3946989</v>
      </c>
      <c r="J264" s="60"/>
      <c r="K264" s="63"/>
      <c r="L264" s="35"/>
      <c r="M264" s="6"/>
    </row>
    <row r="265" spans="1:13" ht="15.75" customHeight="1">
      <c r="A265" s="1"/>
      <c r="C265" s="12"/>
      <c r="D265" s="12"/>
      <c r="E265" s="12"/>
      <c r="F265" s="12"/>
      <c r="G265" s="12"/>
      <c r="H265" s="12"/>
      <c r="I265" s="361"/>
      <c r="J265" s="60"/>
      <c r="K265" s="63"/>
      <c r="L265" s="35"/>
      <c r="M265" s="6"/>
    </row>
    <row r="266" spans="1:13">
      <c r="A266" s="2">
        <v>36</v>
      </c>
      <c r="B266" s="29" t="s">
        <v>466</v>
      </c>
      <c r="C266" s="25"/>
      <c r="D266" s="12" t="s">
        <v>139</v>
      </c>
      <c r="E266" s="12"/>
      <c r="F266" s="12"/>
      <c r="G266" s="12"/>
      <c r="H266" s="12"/>
      <c r="I266" s="491">
        <v>4875979</v>
      </c>
      <c r="K266" s="64"/>
      <c r="L266" s="35"/>
      <c r="M266" s="12"/>
    </row>
    <row r="267" spans="1:13">
      <c r="B267" s="67"/>
      <c r="C267" s="67"/>
      <c r="D267" s="6"/>
      <c r="E267" s="6"/>
      <c r="F267" s="6"/>
      <c r="G267" s="6"/>
      <c r="H267" s="6"/>
      <c r="J267" s="65"/>
      <c r="K267" s="64"/>
      <c r="L267" s="54"/>
      <c r="M267" s="12"/>
    </row>
    <row r="268" spans="1:13">
      <c r="A268" s="1"/>
      <c r="B268" s="66"/>
      <c r="C268" s="67"/>
      <c r="D268" s="67"/>
      <c r="E268" s="67"/>
      <c r="F268" s="67"/>
      <c r="G268" s="12"/>
      <c r="H268" s="12"/>
      <c r="I268" s="117"/>
      <c r="K268" s="68"/>
      <c r="L268" s="54"/>
      <c r="M268" s="12"/>
    </row>
    <row r="269" spans="1:13">
      <c r="A269" s="1"/>
      <c r="B269" s="115"/>
      <c r="C269" s="116"/>
      <c r="D269" s="6"/>
      <c r="E269" s="6"/>
      <c r="F269" s="6"/>
      <c r="G269" s="6"/>
      <c r="H269" s="12"/>
      <c r="I269" s="71"/>
      <c r="J269" s="65"/>
      <c r="K269" s="71"/>
      <c r="L269" s="1"/>
      <c r="M269" s="12"/>
    </row>
    <row r="270" spans="1:13">
      <c r="A270" s="1"/>
      <c r="B270" s="115"/>
      <c r="C270" s="116"/>
      <c r="D270" s="6"/>
      <c r="E270" s="6"/>
      <c r="F270" s="6"/>
      <c r="G270" s="6"/>
      <c r="H270" s="12"/>
      <c r="I270" s="71"/>
      <c r="J270" s="65"/>
      <c r="K270" s="71"/>
      <c r="L270" s="1"/>
      <c r="M270" s="12"/>
    </row>
    <row r="271" spans="1:13">
      <c r="A271" s="1"/>
      <c r="B271" s="70"/>
      <c r="C271" s="1"/>
      <c r="D271" s="6"/>
      <c r="E271" s="6"/>
      <c r="F271" s="6"/>
      <c r="G271" s="6"/>
      <c r="H271" s="12"/>
      <c r="I271" s="71"/>
      <c r="J271" s="65"/>
      <c r="K271" s="71"/>
      <c r="L271" s="1"/>
      <c r="M271" s="12"/>
    </row>
    <row r="272" spans="1:13">
      <c r="A272" s="1"/>
      <c r="B272" s="70"/>
      <c r="C272" s="1"/>
      <c r="D272" s="6"/>
      <c r="E272" s="6"/>
      <c r="F272" s="6"/>
      <c r="G272" s="6"/>
      <c r="H272" s="12"/>
      <c r="I272" s="71"/>
      <c r="J272" s="65"/>
      <c r="K272" s="71"/>
      <c r="L272" s="1"/>
      <c r="M272" s="12"/>
    </row>
    <row r="273" spans="1:13" s="473" customFormat="1">
      <c r="A273" s="2"/>
      <c r="B273" s="96"/>
      <c r="C273" s="2"/>
      <c r="D273" s="19"/>
      <c r="E273" s="19"/>
      <c r="F273" s="19"/>
      <c r="G273" s="19"/>
      <c r="H273" s="25"/>
      <c r="I273" s="71"/>
      <c r="J273" s="73"/>
      <c r="K273" s="71"/>
      <c r="L273" s="2"/>
      <c r="M273" s="25"/>
    </row>
    <row r="274" spans="1:13">
      <c r="A274" s="93"/>
      <c r="B274" s="5"/>
      <c r="C274" s="6"/>
      <c r="D274" s="7"/>
      <c r="E274" s="6"/>
      <c r="F274" s="6"/>
      <c r="G274" s="8"/>
      <c r="H274" s="6"/>
      <c r="I274" s="7"/>
      <c r="J274" s="19"/>
      <c r="K274" s="9"/>
      <c r="L274" s="3"/>
    </row>
    <row r="275" spans="1:13">
      <c r="A275" s="93"/>
      <c r="B275" s="29"/>
      <c r="C275" s="6"/>
      <c r="D275" s="7"/>
      <c r="E275" s="6"/>
      <c r="F275" s="6"/>
      <c r="G275" s="8"/>
      <c r="H275" s="6"/>
      <c r="I275" s="7"/>
      <c r="J275" s="6"/>
      <c r="K275" s="9"/>
      <c r="L275" s="3"/>
    </row>
    <row r="276" spans="1:13">
      <c r="B276" s="5"/>
      <c r="C276" s="5"/>
      <c r="D276" s="11"/>
      <c r="E276" s="5"/>
      <c r="F276" s="5"/>
      <c r="G276" s="5"/>
      <c r="H276" s="12"/>
      <c r="I276" s="1"/>
      <c r="J276" s="1"/>
      <c r="K276" s="13"/>
      <c r="L276" s="12"/>
      <c r="M276" s="12"/>
    </row>
    <row r="277" spans="1:13">
      <c r="B277" s="5"/>
      <c r="C277" s="5"/>
      <c r="D277" s="11"/>
      <c r="E277" s="5"/>
      <c r="F277" s="5"/>
      <c r="G277" s="5"/>
      <c r="H277" s="12"/>
      <c r="I277" s="13"/>
      <c r="J277" s="13"/>
      <c r="K277" s="13"/>
      <c r="L277" s="12"/>
      <c r="M277" s="12"/>
    </row>
    <row r="278" spans="1:13" ht="16.5" customHeight="1">
      <c r="B278" s="5"/>
      <c r="C278" s="5"/>
      <c r="D278" s="11"/>
      <c r="E278" s="5"/>
      <c r="F278" s="5"/>
      <c r="G278" s="5"/>
      <c r="H278" s="12"/>
      <c r="I278" s="12"/>
      <c r="K278" s="13" t="s">
        <v>311</v>
      </c>
      <c r="L278" s="12"/>
      <c r="M278" s="12"/>
    </row>
    <row r="279" spans="1:13" ht="16.5" customHeight="1">
      <c r="B279" s="5"/>
      <c r="C279" s="5"/>
      <c r="D279" s="11"/>
      <c r="E279" s="5"/>
      <c r="F279" s="5"/>
      <c r="G279" s="5"/>
      <c r="H279" s="12"/>
      <c r="I279" s="12"/>
      <c r="J279" s="12"/>
      <c r="K279" s="13" t="s">
        <v>140</v>
      </c>
      <c r="L279" s="12"/>
      <c r="M279" s="12"/>
    </row>
    <row r="280" spans="1:13" ht="16.5" customHeight="1">
      <c r="B280" s="5"/>
      <c r="C280" s="5"/>
      <c r="D280" s="11"/>
      <c r="E280" s="5"/>
      <c r="F280" s="5"/>
      <c r="G280" s="5"/>
      <c r="H280" s="12"/>
      <c r="I280" s="12"/>
      <c r="J280" s="12"/>
      <c r="K280" s="13"/>
      <c r="L280" s="12"/>
      <c r="M280" s="12"/>
    </row>
    <row r="281" spans="1:13">
      <c r="B281" s="5" t="s">
        <v>1</v>
      </c>
      <c r="C281" s="5"/>
      <c r="D281" s="11" t="s">
        <v>2</v>
      </c>
      <c r="E281" s="5"/>
      <c r="F281" s="5"/>
      <c r="G281" s="5"/>
      <c r="H281" s="199"/>
      <c r="I281" s="200"/>
      <c r="J281" s="199"/>
      <c r="K281" s="201" t="str">
        <f>K4</f>
        <v>For the 12 months ended 12/31/2019</v>
      </c>
      <c r="L281" s="12"/>
      <c r="M281" s="12"/>
    </row>
    <row r="282" spans="1:13">
      <c r="B282" s="5"/>
      <c r="C282" s="6" t="s">
        <v>3</v>
      </c>
      <c r="D282" s="6" t="s">
        <v>4</v>
      </c>
      <c r="E282" s="6"/>
      <c r="F282" s="6"/>
      <c r="G282" s="6"/>
      <c r="H282" s="12"/>
      <c r="I282" s="12"/>
      <c r="J282" s="12"/>
      <c r="K282" s="12"/>
      <c r="L282" s="12"/>
      <c r="M282" s="12"/>
    </row>
    <row r="283" spans="1:13">
      <c r="A283" s="1"/>
      <c r="B283" s="70"/>
      <c r="C283" s="1"/>
      <c r="D283" s="6"/>
      <c r="E283" s="6"/>
      <c r="F283" s="6"/>
      <c r="G283" s="6"/>
      <c r="H283" s="12"/>
      <c r="I283" s="72"/>
      <c r="J283" s="60"/>
      <c r="K283" s="73"/>
      <c r="L283" s="1"/>
      <c r="M283" s="12"/>
    </row>
    <row r="284" spans="1:13">
      <c r="A284" s="1"/>
      <c r="B284" s="70"/>
      <c r="C284" s="1"/>
      <c r="D284" s="6" t="str">
        <f>D7</f>
        <v>American Transmission Systems, Inc.</v>
      </c>
      <c r="E284" s="6"/>
      <c r="F284" s="6"/>
      <c r="G284" s="6"/>
      <c r="H284" s="12"/>
      <c r="I284" s="72"/>
      <c r="J284" s="60"/>
      <c r="K284" s="73"/>
      <c r="L284" s="1"/>
      <c r="M284" s="12"/>
    </row>
    <row r="285" spans="1:13">
      <c r="A285" s="1"/>
      <c r="B285" s="70"/>
      <c r="C285" s="1"/>
      <c r="D285" s="6"/>
      <c r="E285" s="6"/>
      <c r="F285" s="6"/>
      <c r="G285" s="6"/>
      <c r="H285" s="12"/>
      <c r="I285" s="72"/>
      <c r="J285" s="60"/>
      <c r="K285" s="73"/>
      <c r="L285" s="1"/>
      <c r="M285" s="12"/>
    </row>
    <row r="286" spans="1:13">
      <c r="A286" s="1"/>
      <c r="B286" s="5" t="s">
        <v>141</v>
      </c>
      <c r="C286" s="1"/>
      <c r="D286" s="6"/>
      <c r="E286" s="6"/>
      <c r="F286" s="6"/>
      <c r="G286" s="6"/>
      <c r="H286" s="12"/>
      <c r="I286" s="6"/>
      <c r="J286" s="12"/>
      <c r="K286" s="6"/>
      <c r="L286" s="1"/>
      <c r="M286" s="12"/>
    </row>
    <row r="287" spans="1:13">
      <c r="A287" s="1"/>
      <c r="B287" s="97" t="s">
        <v>191</v>
      </c>
      <c r="C287" s="1"/>
      <c r="D287" s="6"/>
      <c r="E287" s="6"/>
      <c r="F287" s="6"/>
      <c r="G287" s="6"/>
      <c r="H287" s="12"/>
      <c r="I287" s="6"/>
      <c r="J287" s="12"/>
      <c r="K287" s="6"/>
      <c r="L287" s="1"/>
      <c r="M287" s="12"/>
    </row>
    <row r="288" spans="1:13">
      <c r="A288" s="1" t="s">
        <v>142</v>
      </c>
      <c r="B288" s="5"/>
      <c r="C288" s="12"/>
      <c r="D288" s="6"/>
      <c r="E288" s="6"/>
      <c r="F288" s="6"/>
      <c r="G288" s="6"/>
      <c r="H288" s="12"/>
      <c r="I288" s="6"/>
      <c r="J288" s="12"/>
      <c r="K288" s="6"/>
      <c r="L288" s="1"/>
      <c r="M288" s="12"/>
    </row>
    <row r="289" spans="1:13" ht="16.2" thickBot="1">
      <c r="A289" s="16" t="s">
        <v>143</v>
      </c>
      <c r="B289" s="5"/>
      <c r="C289" s="12"/>
      <c r="D289" s="6"/>
      <c r="E289" s="6"/>
      <c r="F289" s="6"/>
      <c r="G289" s="6"/>
      <c r="H289" s="12"/>
      <c r="I289" s="6"/>
      <c r="J289" s="12"/>
      <c r="K289" s="6"/>
      <c r="L289" s="1"/>
      <c r="M289" s="12"/>
    </row>
    <row r="290" spans="1:13" ht="32.25" customHeight="1">
      <c r="A290" s="99" t="s">
        <v>144</v>
      </c>
      <c r="B290" s="512" t="s">
        <v>469</v>
      </c>
      <c r="C290" s="512"/>
      <c r="D290" s="512"/>
      <c r="E290" s="512"/>
      <c r="F290" s="512"/>
      <c r="G290" s="512"/>
      <c r="H290" s="512"/>
      <c r="I290" s="512"/>
      <c r="J290" s="512"/>
      <c r="K290" s="512"/>
      <c r="L290" s="2"/>
      <c r="M290" s="25"/>
    </row>
    <row r="291" spans="1:13">
      <c r="A291" s="99" t="s">
        <v>145</v>
      </c>
      <c r="B291" s="512" t="s">
        <v>470</v>
      </c>
      <c r="C291" s="512"/>
      <c r="D291" s="512"/>
      <c r="E291" s="512"/>
      <c r="F291" s="512"/>
      <c r="G291" s="512"/>
      <c r="H291" s="512"/>
      <c r="I291" s="512"/>
      <c r="J291" s="512"/>
      <c r="K291" s="512"/>
      <c r="L291" s="2"/>
      <c r="M291" s="25"/>
    </row>
    <row r="292" spans="1:13" ht="15.75" customHeight="1">
      <c r="A292" s="99" t="s">
        <v>146</v>
      </c>
      <c r="B292" s="512" t="s">
        <v>593</v>
      </c>
      <c r="C292" s="512"/>
      <c r="D292" s="512"/>
      <c r="E292" s="512"/>
      <c r="F292" s="512"/>
      <c r="G292" s="512"/>
      <c r="H292" s="512"/>
      <c r="I292" s="512"/>
      <c r="J292" s="512"/>
      <c r="K292" s="512"/>
      <c r="L292" s="48"/>
      <c r="M292" s="25"/>
    </row>
    <row r="293" spans="1:13" ht="15.75" customHeight="1">
      <c r="A293" s="99" t="s">
        <v>147</v>
      </c>
      <c r="B293" s="512" t="s">
        <v>229</v>
      </c>
      <c r="C293" s="512"/>
      <c r="D293" s="512"/>
      <c r="E293" s="512"/>
      <c r="F293" s="512"/>
      <c r="G293" s="512"/>
      <c r="H293" s="512"/>
      <c r="I293" s="512"/>
      <c r="J293" s="512"/>
      <c r="K293" s="512"/>
      <c r="L293" s="48"/>
      <c r="M293" s="25"/>
    </row>
    <row r="294" spans="1:13">
      <c r="A294" s="99" t="s">
        <v>148</v>
      </c>
      <c r="B294" s="512" t="s">
        <v>229</v>
      </c>
      <c r="C294" s="512"/>
      <c r="D294" s="512"/>
      <c r="E294" s="512"/>
      <c r="F294" s="512"/>
      <c r="G294" s="512"/>
      <c r="H294" s="512"/>
      <c r="I294" s="512"/>
      <c r="J294" s="512"/>
      <c r="K294" s="512"/>
      <c r="L294" s="2"/>
      <c r="M294" s="25"/>
    </row>
    <row r="295" spans="1:13" ht="95.1" customHeight="1">
      <c r="A295" s="99" t="s">
        <v>149</v>
      </c>
      <c r="B295" s="512" t="s">
        <v>594</v>
      </c>
      <c r="C295" s="512"/>
      <c r="D295" s="512"/>
      <c r="E295" s="512"/>
      <c r="F295" s="512"/>
      <c r="G295" s="512"/>
      <c r="H295" s="512"/>
      <c r="I295" s="512"/>
      <c r="J295" s="512"/>
      <c r="K295" s="512"/>
      <c r="L295" s="2"/>
      <c r="M295" s="25"/>
    </row>
    <row r="296" spans="1:13">
      <c r="A296" s="99" t="s">
        <v>150</v>
      </c>
      <c r="B296" s="512" t="s">
        <v>151</v>
      </c>
      <c r="C296" s="512"/>
      <c r="D296" s="512"/>
      <c r="E296" s="512"/>
      <c r="F296" s="512"/>
      <c r="G296" s="512"/>
      <c r="H296" s="512"/>
      <c r="I296" s="512"/>
      <c r="J296" s="512"/>
      <c r="K296" s="512"/>
      <c r="L296" s="2"/>
      <c r="M296" s="25"/>
    </row>
    <row r="297" spans="1:13" ht="32.25" customHeight="1">
      <c r="A297" s="100" t="s">
        <v>152</v>
      </c>
      <c r="B297" s="512" t="s">
        <v>335</v>
      </c>
      <c r="C297" s="512"/>
      <c r="D297" s="512"/>
      <c r="E297" s="512"/>
      <c r="F297" s="512"/>
      <c r="G297" s="512"/>
      <c r="H297" s="512"/>
      <c r="I297" s="512"/>
      <c r="J297" s="512"/>
      <c r="K297" s="512"/>
      <c r="L297" s="2"/>
      <c r="M297" s="25"/>
    </row>
    <row r="298" spans="1:13" ht="32.25" customHeight="1">
      <c r="A298" s="99" t="s">
        <v>153</v>
      </c>
      <c r="B298" s="512" t="s">
        <v>220</v>
      </c>
      <c r="C298" s="512"/>
      <c r="D298" s="512"/>
      <c r="E298" s="512"/>
      <c r="F298" s="512"/>
      <c r="G298" s="512"/>
      <c r="H298" s="512"/>
      <c r="I298" s="512"/>
      <c r="J298" s="512"/>
      <c r="K298" s="512"/>
      <c r="L298" s="2"/>
      <c r="M298" s="25"/>
    </row>
    <row r="299" spans="1:13" ht="32.25" customHeight="1">
      <c r="A299" s="99" t="s">
        <v>154</v>
      </c>
      <c r="B299" s="512" t="s">
        <v>219</v>
      </c>
      <c r="C299" s="512"/>
      <c r="D299" s="512"/>
      <c r="E299" s="512"/>
      <c r="F299" s="512"/>
      <c r="G299" s="512"/>
      <c r="H299" s="512"/>
      <c r="I299" s="512"/>
      <c r="J299" s="512"/>
      <c r="K299" s="512"/>
      <c r="L299" s="2"/>
      <c r="M299" s="25"/>
    </row>
    <row r="300" spans="1:13" ht="78" customHeight="1">
      <c r="A300" s="99" t="s">
        <v>155</v>
      </c>
      <c r="B300" s="512" t="s">
        <v>218</v>
      </c>
      <c r="C300" s="512"/>
      <c r="D300" s="512"/>
      <c r="E300" s="512"/>
      <c r="F300" s="512"/>
      <c r="G300" s="512"/>
      <c r="H300" s="512"/>
      <c r="I300" s="512"/>
      <c r="J300" s="512"/>
      <c r="K300" s="512"/>
      <c r="L300" s="2"/>
      <c r="M300" s="25"/>
    </row>
    <row r="301" spans="1:13">
      <c r="A301" s="99" t="s">
        <v>3</v>
      </c>
      <c r="B301" s="102" t="s">
        <v>215</v>
      </c>
      <c r="C301" s="471" t="s">
        <v>156</v>
      </c>
      <c r="D301" s="362">
        <f>'WP08 Tax Rates'!D6</f>
        <v>0.21</v>
      </c>
      <c r="E301" s="512"/>
      <c r="F301" s="512"/>
      <c r="G301" s="512"/>
      <c r="H301" s="512"/>
      <c r="I301" s="512"/>
      <c r="J301" s="512"/>
      <c r="K301" s="512"/>
      <c r="L301" s="2"/>
      <c r="M301" s="25"/>
    </row>
    <row r="302" spans="1:13">
      <c r="A302" s="99"/>
      <c r="B302" s="471"/>
      <c r="C302" s="471" t="s">
        <v>157</v>
      </c>
      <c r="D302" s="362">
        <f>'WP08 Tax Rates'!G16</f>
        <v>2.1682817112E-2</v>
      </c>
      <c r="E302" s="512" t="s">
        <v>467</v>
      </c>
      <c r="F302" s="512"/>
      <c r="G302" s="512"/>
      <c r="H302" s="512"/>
      <c r="I302" s="512"/>
      <c r="J302" s="512"/>
      <c r="K302" s="512"/>
      <c r="L302" s="2"/>
      <c r="M302" s="25"/>
    </row>
    <row r="303" spans="1:13">
      <c r="A303" s="99"/>
      <c r="B303" s="471"/>
      <c r="C303" s="471" t="s">
        <v>158</v>
      </c>
      <c r="D303" s="492">
        <v>0</v>
      </c>
      <c r="E303" s="512" t="s">
        <v>468</v>
      </c>
      <c r="F303" s="512"/>
      <c r="G303" s="512"/>
      <c r="H303" s="512"/>
      <c r="I303" s="512"/>
      <c r="J303" s="512"/>
      <c r="K303" s="512"/>
      <c r="L303" s="2"/>
      <c r="M303" s="25"/>
    </row>
    <row r="304" spans="1:13" s="473" customFormat="1">
      <c r="A304" s="100" t="s">
        <v>159</v>
      </c>
      <c r="B304" s="512" t="s">
        <v>173</v>
      </c>
      <c r="C304" s="512"/>
      <c r="D304" s="512"/>
      <c r="E304" s="512"/>
      <c r="F304" s="512"/>
      <c r="G304" s="512"/>
      <c r="H304" s="512"/>
      <c r="I304" s="512"/>
      <c r="J304" s="512"/>
      <c r="K304" s="512"/>
      <c r="L304" s="2"/>
      <c r="M304" s="25"/>
    </row>
    <row r="305" spans="1:13" s="473" customFormat="1" ht="32.25" customHeight="1">
      <c r="A305" s="100" t="s">
        <v>160</v>
      </c>
      <c r="B305" s="512" t="s">
        <v>217</v>
      </c>
      <c r="C305" s="512"/>
      <c r="D305" s="512"/>
      <c r="E305" s="512"/>
      <c r="F305" s="512"/>
      <c r="G305" s="512"/>
      <c r="H305" s="512"/>
      <c r="I305" s="512"/>
      <c r="J305" s="512"/>
      <c r="K305" s="512"/>
      <c r="L305" s="2"/>
      <c r="M305" s="25"/>
    </row>
    <row r="306" spans="1:13" s="473" customFormat="1" ht="48" customHeight="1">
      <c r="A306" s="100" t="s">
        <v>161</v>
      </c>
      <c r="B306" s="512" t="s">
        <v>525</v>
      </c>
      <c r="C306" s="512"/>
      <c r="D306" s="512"/>
      <c r="E306" s="512"/>
      <c r="F306" s="512"/>
      <c r="G306" s="512"/>
      <c r="H306" s="512"/>
      <c r="I306" s="512"/>
      <c r="J306" s="512"/>
      <c r="K306" s="512"/>
      <c r="L306" s="2"/>
      <c r="M306" s="25"/>
    </row>
    <row r="307" spans="1:13" s="473" customFormat="1">
      <c r="A307" s="100" t="s">
        <v>162</v>
      </c>
      <c r="B307" s="512" t="s">
        <v>163</v>
      </c>
      <c r="C307" s="512"/>
      <c r="D307" s="512"/>
      <c r="E307" s="512"/>
      <c r="F307" s="512"/>
      <c r="G307" s="512"/>
      <c r="H307" s="512"/>
      <c r="I307" s="512"/>
      <c r="J307" s="512"/>
      <c r="K307" s="512"/>
      <c r="L307" s="2"/>
      <c r="M307" s="25"/>
    </row>
    <row r="308" spans="1:13" s="473" customFormat="1" ht="48" customHeight="1">
      <c r="A308" s="100" t="s">
        <v>164</v>
      </c>
      <c r="B308" s="512" t="s">
        <v>595</v>
      </c>
      <c r="C308" s="512"/>
      <c r="D308" s="512"/>
      <c r="E308" s="512"/>
      <c r="F308" s="512"/>
      <c r="G308" s="512"/>
      <c r="H308" s="512"/>
      <c r="I308" s="512"/>
      <c r="J308" s="512"/>
      <c r="K308" s="512"/>
      <c r="L308" s="2"/>
      <c r="M308" s="25"/>
    </row>
    <row r="309" spans="1:13" s="473" customFormat="1" ht="32.25" customHeight="1">
      <c r="A309" s="100" t="s">
        <v>165</v>
      </c>
      <c r="B309" s="512" t="s">
        <v>216</v>
      </c>
      <c r="C309" s="512"/>
      <c r="D309" s="512"/>
      <c r="E309" s="512"/>
      <c r="F309" s="512"/>
      <c r="G309" s="512"/>
      <c r="H309" s="512"/>
      <c r="I309" s="512"/>
      <c r="J309" s="512"/>
      <c r="K309" s="512"/>
      <c r="L309" s="2"/>
      <c r="M309" s="25"/>
    </row>
    <row r="310" spans="1:13" s="473" customFormat="1">
      <c r="A310" s="100" t="s">
        <v>166</v>
      </c>
      <c r="B310" s="512" t="s">
        <v>167</v>
      </c>
      <c r="C310" s="512"/>
      <c r="D310" s="512"/>
      <c r="E310" s="512"/>
      <c r="F310" s="512"/>
      <c r="G310" s="512"/>
      <c r="H310" s="512"/>
      <c r="I310" s="512"/>
      <c r="J310" s="512"/>
      <c r="K310" s="512"/>
      <c r="L310" s="2"/>
      <c r="M310" s="25"/>
    </row>
    <row r="311" spans="1:13" s="473" customFormat="1" ht="20.25" customHeight="1">
      <c r="A311" s="100" t="s">
        <v>168</v>
      </c>
      <c r="B311" s="512" t="s">
        <v>560</v>
      </c>
      <c r="C311" s="512"/>
      <c r="D311" s="512"/>
      <c r="E311" s="512"/>
      <c r="F311" s="512"/>
      <c r="G311" s="512"/>
      <c r="H311" s="512"/>
      <c r="I311" s="512"/>
      <c r="J311" s="512"/>
      <c r="K311" s="512"/>
      <c r="L311" s="2"/>
      <c r="M311" s="25"/>
    </row>
    <row r="312" spans="1:13" s="473" customFormat="1" ht="53.25" customHeight="1">
      <c r="A312" s="101" t="s">
        <v>169</v>
      </c>
      <c r="B312" s="512" t="s">
        <v>562</v>
      </c>
      <c r="C312" s="512"/>
      <c r="D312" s="512"/>
      <c r="E312" s="512"/>
      <c r="F312" s="512"/>
      <c r="G312" s="512"/>
      <c r="H312" s="512"/>
      <c r="I312" s="512"/>
      <c r="J312" s="512"/>
      <c r="K312" s="512"/>
      <c r="L312" s="25"/>
      <c r="M312" s="25"/>
    </row>
    <row r="313" spans="1:13" s="473" customFormat="1" ht="63.9" customHeight="1">
      <c r="A313" s="101" t="s">
        <v>170</v>
      </c>
      <c r="B313" s="512" t="s">
        <v>596</v>
      </c>
      <c r="C313" s="512"/>
      <c r="D313" s="512"/>
      <c r="E313" s="512"/>
      <c r="F313" s="512"/>
      <c r="G313" s="512"/>
      <c r="H313" s="512"/>
      <c r="I313" s="512"/>
      <c r="J313" s="512"/>
      <c r="K313" s="512"/>
      <c r="L313" s="25"/>
      <c r="M313" s="25"/>
    </row>
    <row r="314" spans="1:13" s="473" customFormat="1" ht="52.5" customHeight="1">
      <c r="A314" s="101" t="s">
        <v>171</v>
      </c>
      <c r="B314" s="512" t="s">
        <v>334</v>
      </c>
      <c r="C314" s="512"/>
      <c r="D314" s="512"/>
      <c r="E314" s="512"/>
      <c r="F314" s="512"/>
      <c r="G314" s="512"/>
      <c r="H314" s="512"/>
      <c r="I314" s="512"/>
      <c r="J314" s="512"/>
      <c r="K314" s="512"/>
    </row>
    <row r="315" spans="1:13" s="473" customFormat="1" ht="15.75" customHeight="1">
      <c r="A315" s="101" t="s">
        <v>172</v>
      </c>
      <c r="B315" s="513" t="s">
        <v>188</v>
      </c>
      <c r="C315" s="513"/>
      <c r="D315" s="513"/>
      <c r="E315" s="513"/>
      <c r="F315" s="513"/>
      <c r="G315" s="513"/>
      <c r="H315" s="513"/>
      <c r="I315" s="513"/>
      <c r="J315" s="513"/>
      <c r="K315" s="513"/>
      <c r="L315" s="94"/>
    </row>
    <row r="316" spans="1:13" s="473" customFormat="1" ht="15.75" customHeight="1">
      <c r="A316" s="101" t="s">
        <v>183</v>
      </c>
      <c r="B316" s="512" t="s">
        <v>472</v>
      </c>
      <c r="C316" s="512"/>
      <c r="D316" s="512"/>
      <c r="E316" s="512"/>
      <c r="F316" s="512"/>
      <c r="G316" s="512"/>
      <c r="H316" s="512"/>
      <c r="I316" s="512"/>
      <c r="J316" s="512"/>
      <c r="K316" s="512"/>
      <c r="L316" s="94"/>
    </row>
    <row r="317" spans="1:13" s="473" customFormat="1" ht="15.75" customHeight="1">
      <c r="A317" s="101" t="s">
        <v>184</v>
      </c>
      <c r="B317" s="512" t="s">
        <v>473</v>
      </c>
      <c r="C317" s="512"/>
      <c r="D317" s="512"/>
      <c r="E317" s="512"/>
      <c r="F317" s="512"/>
      <c r="G317" s="512"/>
      <c r="H317" s="512"/>
      <c r="I317" s="512"/>
      <c r="J317" s="512"/>
      <c r="K317" s="512"/>
      <c r="L317" s="94"/>
    </row>
    <row r="318" spans="1:13" s="473" customFormat="1">
      <c r="A318" s="101" t="s">
        <v>230</v>
      </c>
      <c r="B318" s="514" t="s">
        <v>561</v>
      </c>
      <c r="C318" s="514"/>
      <c r="D318" s="514"/>
      <c r="E318" s="514"/>
      <c r="F318" s="514"/>
      <c r="G318" s="514"/>
      <c r="H318" s="514"/>
      <c r="I318" s="514"/>
      <c r="J318" s="514"/>
      <c r="K318" s="514"/>
      <c r="L318" s="94"/>
    </row>
    <row r="319" spans="1:13" s="473" customFormat="1">
      <c r="A319" s="402" t="s">
        <v>554</v>
      </c>
      <c r="B319" s="514" t="s">
        <v>555</v>
      </c>
      <c r="C319" s="514"/>
      <c r="D319" s="514"/>
      <c r="E319" s="514"/>
      <c r="F319" s="514"/>
      <c r="G319" s="514"/>
      <c r="H319" s="514"/>
      <c r="I319" s="514"/>
      <c r="J319" s="514"/>
      <c r="K319" s="514"/>
      <c r="L319" s="94"/>
    </row>
    <row r="320" spans="1:13" ht="48" customHeight="1">
      <c r="A320" s="177" t="s">
        <v>556</v>
      </c>
      <c r="B320" s="516" t="s">
        <v>597</v>
      </c>
      <c r="C320" s="516"/>
      <c r="D320" s="516"/>
      <c r="E320" s="516"/>
      <c r="F320" s="516"/>
      <c r="G320" s="516"/>
      <c r="H320" s="516"/>
      <c r="I320" s="516"/>
      <c r="J320" s="516"/>
      <c r="K320" s="516"/>
    </row>
    <row r="321" spans="1:11">
      <c r="A321" s="177" t="s">
        <v>557</v>
      </c>
      <c r="B321" s="517" t="s">
        <v>558</v>
      </c>
      <c r="C321" s="517"/>
      <c r="D321" s="517"/>
      <c r="E321" s="517"/>
      <c r="F321" s="517"/>
      <c r="G321" s="517"/>
      <c r="H321" s="517"/>
      <c r="I321" s="517"/>
      <c r="J321" s="517"/>
      <c r="K321" s="517"/>
    </row>
    <row r="322" spans="1:11" ht="30.6" customHeight="1">
      <c r="A322" s="177" t="s">
        <v>559</v>
      </c>
      <c r="B322" s="518" t="s">
        <v>587</v>
      </c>
      <c r="C322" s="518"/>
      <c r="D322" s="518"/>
      <c r="E322" s="518"/>
      <c r="F322" s="518"/>
      <c r="G322" s="518"/>
      <c r="H322" s="518"/>
      <c r="I322" s="518"/>
      <c r="J322" s="518"/>
      <c r="K322" s="518"/>
    </row>
    <row r="323" spans="1:11">
      <c r="A323" s="84"/>
      <c r="B323" s="129"/>
      <c r="C323" s="124"/>
      <c r="D323" s="335"/>
      <c r="F323" s="254"/>
      <c r="G323" s="29"/>
      <c r="H323" s="25"/>
      <c r="J323" s="473"/>
      <c r="K323" s="13"/>
    </row>
    <row r="324" spans="1:11">
      <c r="A324" s="84"/>
      <c r="B324" s="129"/>
      <c r="C324" s="124"/>
      <c r="D324" s="335"/>
      <c r="F324" s="254"/>
      <c r="G324" s="29"/>
      <c r="H324" s="25"/>
      <c r="J324" s="473"/>
      <c r="K324" s="75"/>
    </row>
    <row r="325" spans="1:11">
      <c r="A325" s="84"/>
      <c r="B325" s="129"/>
      <c r="C325" s="124"/>
      <c r="D325" s="335"/>
      <c r="F325" s="254"/>
      <c r="G325" s="29"/>
      <c r="H325" s="25"/>
      <c r="I325" s="25"/>
      <c r="J325" s="473"/>
      <c r="K325" s="473"/>
    </row>
    <row r="326" spans="1:11">
      <c r="A326" s="473"/>
      <c r="B326" s="29"/>
      <c r="C326" s="29"/>
      <c r="D326" s="74"/>
      <c r="E326" s="29"/>
      <c r="F326" s="29"/>
      <c r="G326" s="29"/>
      <c r="H326" s="25"/>
      <c r="I326" s="25"/>
      <c r="J326" s="473"/>
      <c r="K326" s="473"/>
    </row>
    <row r="327" spans="1:11">
      <c r="A327" s="473"/>
      <c r="B327" s="29"/>
      <c r="C327" s="74"/>
      <c r="D327" s="473"/>
      <c r="E327" s="29"/>
      <c r="F327" s="29"/>
      <c r="G327" s="25"/>
      <c r="H327" s="473"/>
      <c r="I327" s="473"/>
      <c r="J327" s="473"/>
      <c r="K327" s="473"/>
    </row>
    <row r="328" spans="1:11">
      <c r="A328" s="473"/>
      <c r="B328" s="29"/>
      <c r="C328" s="19"/>
      <c r="D328" s="473"/>
      <c r="E328" s="19"/>
      <c r="F328" s="19"/>
      <c r="G328" s="19"/>
      <c r="H328" s="25"/>
      <c r="I328" s="25"/>
      <c r="J328" s="473"/>
      <c r="K328" s="473"/>
    </row>
    <row r="329" spans="1:11">
      <c r="A329" s="473"/>
      <c r="B329" s="25"/>
      <c r="C329" s="25"/>
      <c r="D329" s="25"/>
      <c r="E329" s="25"/>
      <c r="F329" s="25"/>
      <c r="G329" s="25"/>
      <c r="H329" s="25"/>
      <c r="I329" s="25"/>
      <c r="J329" s="473"/>
      <c r="K329" s="473"/>
    </row>
    <row r="330" spans="1:11">
      <c r="A330" s="2"/>
      <c r="B330" s="473"/>
      <c r="C330" s="76"/>
      <c r="D330" s="473"/>
      <c r="E330" s="25"/>
      <c r="F330" s="25"/>
      <c r="G330" s="25"/>
      <c r="H330" s="25"/>
      <c r="I330" s="25"/>
      <c r="J330" s="473"/>
      <c r="K330" s="473"/>
    </row>
    <row r="331" spans="1:11">
      <c r="A331" s="2"/>
      <c r="B331" s="473"/>
      <c r="C331" s="25"/>
      <c r="D331" s="14"/>
      <c r="E331" s="25"/>
      <c r="F331" s="25"/>
      <c r="G331" s="25"/>
      <c r="H331" s="25"/>
      <c r="I331" s="25"/>
      <c r="J331" s="473"/>
      <c r="K331" s="473"/>
    </row>
    <row r="332" spans="1:11">
      <c r="A332" s="2"/>
      <c r="B332" s="515"/>
      <c r="C332" s="515"/>
      <c r="D332" s="515"/>
      <c r="E332" s="515"/>
      <c r="F332" s="515"/>
      <c r="G332" s="515"/>
      <c r="H332" s="515"/>
      <c r="I332" s="515"/>
      <c r="J332" s="515"/>
      <c r="K332" s="515"/>
    </row>
    <row r="333" spans="1:11">
      <c r="A333" s="2"/>
      <c r="B333" s="515"/>
      <c r="C333" s="515"/>
      <c r="D333" s="515"/>
      <c r="E333" s="515"/>
      <c r="F333" s="515"/>
      <c r="G333" s="515"/>
      <c r="H333" s="515"/>
      <c r="I333" s="515"/>
      <c r="J333" s="515"/>
      <c r="K333" s="515"/>
    </row>
    <row r="334" spans="1:11">
      <c r="A334" s="2"/>
      <c r="B334" s="515"/>
      <c r="C334" s="515"/>
      <c r="D334" s="515"/>
      <c r="E334" s="515"/>
      <c r="F334" s="515"/>
      <c r="G334" s="515"/>
      <c r="H334" s="515"/>
      <c r="I334" s="515"/>
      <c r="J334" s="515"/>
      <c r="K334" s="515"/>
    </row>
    <row r="335" spans="1:11">
      <c r="A335" s="2"/>
      <c r="B335" s="515"/>
      <c r="C335" s="515"/>
      <c r="D335" s="515"/>
      <c r="E335" s="515"/>
      <c r="F335" s="515"/>
      <c r="G335" s="515"/>
      <c r="H335" s="515"/>
      <c r="I335" s="515"/>
      <c r="J335" s="515"/>
      <c r="K335" s="515"/>
    </row>
    <row r="336" spans="1:11">
      <c r="A336" s="2"/>
      <c r="B336" s="473"/>
      <c r="C336" s="25"/>
      <c r="D336" s="14"/>
      <c r="E336" s="25"/>
      <c r="F336" s="25"/>
      <c r="G336" s="25"/>
      <c r="H336" s="25"/>
      <c r="I336" s="25"/>
      <c r="J336" s="473"/>
      <c r="K336" s="473"/>
    </row>
    <row r="337" spans="1:11">
      <c r="A337" s="2"/>
      <c r="B337" s="515"/>
      <c r="C337" s="515"/>
      <c r="D337" s="515"/>
      <c r="E337" s="515"/>
      <c r="F337" s="515"/>
      <c r="G337" s="515"/>
      <c r="H337" s="515"/>
      <c r="I337" s="515"/>
      <c r="J337" s="515"/>
      <c r="K337" s="515"/>
    </row>
    <row r="338" spans="1:11">
      <c r="A338" s="2"/>
      <c r="B338" s="515"/>
      <c r="C338" s="515"/>
      <c r="D338" s="515"/>
      <c r="E338" s="515"/>
      <c r="F338" s="515"/>
      <c r="G338" s="515"/>
      <c r="H338" s="515"/>
      <c r="I338" s="515"/>
      <c r="J338" s="515"/>
      <c r="K338" s="515"/>
    </row>
    <row r="339" spans="1:11">
      <c r="A339" s="2"/>
      <c r="B339" s="515"/>
      <c r="C339" s="515"/>
      <c r="D339" s="515"/>
      <c r="E339" s="515"/>
      <c r="F339" s="515"/>
      <c r="G339" s="515"/>
      <c r="H339" s="515"/>
      <c r="I339" s="515"/>
      <c r="J339" s="515"/>
      <c r="K339" s="515"/>
    </row>
    <row r="340" spans="1:11">
      <c r="A340" s="2"/>
      <c r="B340" s="473"/>
      <c r="C340" s="25"/>
      <c r="D340" s="14"/>
      <c r="E340" s="25"/>
      <c r="F340" s="25"/>
      <c r="G340" s="25"/>
      <c r="H340" s="25"/>
      <c r="I340" s="25"/>
      <c r="J340" s="473"/>
      <c r="K340" s="473"/>
    </row>
    <row r="341" spans="1:11">
      <c r="A341" s="2"/>
      <c r="B341" s="473"/>
      <c r="C341" s="25"/>
      <c r="D341" s="14"/>
      <c r="E341" s="25"/>
      <c r="F341" s="25"/>
      <c r="G341" s="25"/>
      <c r="H341" s="25"/>
      <c r="I341" s="25"/>
      <c r="J341" s="473"/>
      <c r="K341" s="473"/>
    </row>
    <row r="342" spans="1:11">
      <c r="A342" s="78"/>
      <c r="B342" s="84"/>
      <c r="C342" s="77"/>
      <c r="D342" s="127"/>
      <c r="E342" s="77"/>
      <c r="F342" s="77"/>
      <c r="G342" s="77"/>
      <c r="H342" s="77"/>
      <c r="I342" s="78"/>
      <c r="J342" s="473"/>
      <c r="K342" s="473"/>
    </row>
    <row r="343" spans="1:11">
      <c r="A343" s="78"/>
      <c r="B343" s="84"/>
      <c r="C343" s="77"/>
      <c r="D343" s="77"/>
      <c r="E343" s="77"/>
      <c r="F343" s="77"/>
      <c r="G343" s="78"/>
      <c r="H343" s="77"/>
      <c r="I343" s="78"/>
      <c r="J343" s="473"/>
      <c r="K343" s="473"/>
    </row>
    <row r="344" spans="1:11">
      <c r="A344" s="78"/>
      <c r="B344" s="84"/>
      <c r="C344" s="77"/>
      <c r="D344" s="21"/>
      <c r="E344" s="77"/>
      <c r="F344" s="77"/>
      <c r="G344" s="77"/>
      <c r="H344" s="77"/>
      <c r="I344" s="79"/>
      <c r="J344" s="473"/>
      <c r="K344" s="473"/>
    </row>
    <row r="345" spans="1:11">
      <c r="A345" s="84"/>
      <c r="B345" s="84"/>
      <c r="C345" s="78"/>
      <c r="D345" s="78"/>
      <c r="E345" s="80"/>
      <c r="F345" s="80"/>
      <c r="G345" s="81"/>
      <c r="H345" s="80"/>
      <c r="I345" s="82"/>
      <c r="J345" s="473"/>
      <c r="K345" s="473"/>
    </row>
    <row r="346" spans="1:11">
      <c r="A346" s="84"/>
      <c r="B346" s="84"/>
      <c r="C346" s="128"/>
      <c r="D346" s="80"/>
      <c r="E346" s="80"/>
      <c r="F346" s="80"/>
      <c r="G346" s="78"/>
      <c r="H346" s="80"/>
      <c r="I346" s="83"/>
      <c r="J346" s="473"/>
      <c r="K346" s="473"/>
    </row>
    <row r="347" spans="1:11">
      <c r="A347" s="78"/>
      <c r="B347" s="129"/>
      <c r="C347" s="476"/>
      <c r="D347" s="83"/>
      <c r="E347" s="85"/>
      <c r="F347" s="83"/>
      <c r="G347" s="84"/>
      <c r="H347" s="85"/>
      <c r="I347" s="78"/>
      <c r="J347" s="473"/>
      <c r="K347" s="473"/>
    </row>
    <row r="348" spans="1:11">
      <c r="A348" s="78"/>
      <c r="B348" s="130"/>
      <c r="C348" s="80"/>
      <c r="D348" s="80"/>
      <c r="E348" s="80"/>
      <c r="F348" s="80"/>
      <c r="G348" s="80"/>
      <c r="H348" s="80"/>
      <c r="I348" s="80"/>
      <c r="J348" s="473"/>
      <c r="K348" s="473"/>
    </row>
    <row r="349" spans="1:11">
      <c r="A349" s="78"/>
      <c r="B349" s="129"/>
      <c r="C349" s="80"/>
      <c r="D349" s="80"/>
      <c r="E349" s="80"/>
      <c r="F349" s="80"/>
      <c r="G349" s="80"/>
      <c r="H349" s="80"/>
      <c r="I349" s="80"/>
      <c r="J349" s="473"/>
      <c r="K349" s="473"/>
    </row>
    <row r="350" spans="1:11">
      <c r="A350" s="78"/>
      <c r="B350" s="129"/>
      <c r="C350" s="80"/>
      <c r="D350" s="80"/>
      <c r="E350" s="80"/>
      <c r="F350" s="80"/>
      <c r="G350" s="80"/>
      <c r="H350" s="80"/>
      <c r="I350" s="80"/>
      <c r="J350" s="473"/>
      <c r="K350" s="473"/>
    </row>
    <row r="351" spans="1:11">
      <c r="A351" s="78"/>
      <c r="B351" s="131"/>
      <c r="C351" s="84"/>
      <c r="D351" s="80"/>
      <c r="E351" s="80"/>
      <c r="F351" s="80"/>
      <c r="G351" s="87"/>
      <c r="H351" s="80"/>
      <c r="I351" s="80"/>
      <c r="J351" s="473"/>
      <c r="K351" s="473"/>
    </row>
    <row r="352" spans="1:11">
      <c r="A352" s="78"/>
      <c r="B352" s="129"/>
      <c r="C352" s="84"/>
      <c r="D352" s="80"/>
      <c r="E352" s="80"/>
      <c r="F352" s="80"/>
      <c r="G352" s="87"/>
      <c r="H352" s="80"/>
      <c r="I352" s="80"/>
      <c r="J352" s="473"/>
      <c r="K352" s="473"/>
    </row>
    <row r="353" spans="1:11">
      <c r="A353" s="78"/>
      <c r="B353" s="129"/>
      <c r="C353" s="80"/>
      <c r="D353" s="80"/>
      <c r="E353" s="80"/>
      <c r="F353" s="80"/>
      <c r="G353" s="80"/>
      <c r="H353" s="80"/>
      <c r="I353" s="80"/>
      <c r="J353" s="473"/>
      <c r="K353" s="473"/>
    </row>
    <row r="354" spans="1:11">
      <c r="A354" s="78"/>
      <c r="B354" s="129"/>
      <c r="C354" s="80"/>
      <c r="D354" s="80"/>
      <c r="E354" s="80"/>
      <c r="F354" s="80"/>
      <c r="G354" s="80"/>
      <c r="H354" s="80"/>
      <c r="I354" s="80"/>
      <c r="J354" s="473"/>
      <c r="K354" s="473"/>
    </row>
    <row r="355" spans="1:11">
      <c r="A355" s="78"/>
      <c r="B355" s="129"/>
      <c r="C355" s="77"/>
      <c r="D355" s="80"/>
      <c r="E355" s="80"/>
      <c r="F355" s="19"/>
      <c r="G355" s="19"/>
      <c r="H355" s="25"/>
      <c r="I355" s="19"/>
      <c r="J355" s="473"/>
      <c r="K355" s="473"/>
    </row>
    <row r="356" spans="1:11">
      <c r="A356" s="78"/>
      <c r="B356" s="129"/>
      <c r="C356" s="77"/>
      <c r="D356" s="80"/>
      <c r="E356" s="80"/>
      <c r="F356" s="19"/>
      <c r="G356" s="19"/>
      <c r="H356" s="25"/>
      <c r="I356" s="19"/>
      <c r="J356" s="473"/>
      <c r="K356" s="473"/>
    </row>
    <row r="357" spans="1:11">
      <c r="A357" s="78"/>
      <c r="B357" s="77"/>
      <c r="C357" s="77"/>
      <c r="D357" s="77"/>
      <c r="E357" s="77"/>
      <c r="F357" s="25"/>
      <c r="G357" s="25"/>
      <c r="H357" s="25"/>
      <c r="I357" s="25"/>
      <c r="J357" s="473"/>
      <c r="K357" s="473"/>
    </row>
    <row r="358" spans="1:11">
      <c r="A358" s="2"/>
      <c r="B358" s="25"/>
      <c r="C358" s="25"/>
      <c r="D358" s="25"/>
      <c r="E358" s="25"/>
      <c r="F358" s="25"/>
      <c r="G358" s="25"/>
      <c r="H358" s="25"/>
      <c r="I358" s="25"/>
      <c r="J358" s="473"/>
      <c r="K358" s="473"/>
    </row>
    <row r="359" spans="1:11">
      <c r="A359" s="2"/>
      <c r="B359" s="25"/>
      <c r="C359" s="25"/>
      <c r="D359" s="25"/>
      <c r="E359" s="25"/>
      <c r="F359" s="25"/>
      <c r="G359" s="25"/>
      <c r="H359" s="25"/>
      <c r="I359" s="25"/>
      <c r="J359" s="473"/>
      <c r="K359" s="473"/>
    </row>
    <row r="360" spans="1:11">
      <c r="A360" s="2"/>
      <c r="B360" s="88"/>
      <c r="C360" s="25"/>
      <c r="D360" s="25"/>
      <c r="E360" s="25"/>
      <c r="F360" s="25"/>
      <c r="G360" s="25"/>
      <c r="H360" s="25"/>
      <c r="I360" s="25"/>
      <c r="J360" s="473"/>
      <c r="K360" s="473"/>
    </row>
    <row r="361" spans="1:11">
      <c r="A361" s="2"/>
      <c r="B361" s="88"/>
      <c r="C361" s="25"/>
      <c r="D361" s="25"/>
      <c r="E361" s="25"/>
      <c r="F361" s="25"/>
      <c r="G361" s="25"/>
      <c r="H361" s="25"/>
      <c r="I361" s="25"/>
      <c r="J361" s="473"/>
      <c r="K361" s="473"/>
    </row>
    <row r="362" spans="1:11">
      <c r="A362" s="2"/>
      <c r="B362" s="88"/>
      <c r="C362" s="25"/>
      <c r="D362" s="25"/>
      <c r="E362" s="25"/>
      <c r="F362" s="25"/>
      <c r="G362" s="25"/>
      <c r="H362" s="25"/>
      <c r="I362" s="25"/>
      <c r="J362" s="473"/>
      <c r="K362" s="473"/>
    </row>
    <row r="363" spans="1:11">
      <c r="A363" s="2"/>
      <c r="B363" s="88"/>
      <c r="C363" s="25"/>
      <c r="D363" s="25"/>
      <c r="E363" s="25"/>
      <c r="F363" s="25"/>
      <c r="G363" s="25"/>
      <c r="H363" s="25"/>
      <c r="I363" s="25"/>
      <c r="J363" s="473"/>
      <c r="K363" s="473"/>
    </row>
    <row r="364" spans="1:11">
      <c r="A364" s="2"/>
      <c r="B364" s="88"/>
      <c r="C364" s="25"/>
      <c r="D364" s="25"/>
      <c r="E364" s="25"/>
      <c r="F364" s="25"/>
      <c r="G364" s="25"/>
      <c r="H364" s="25"/>
      <c r="I364" s="25"/>
      <c r="J364" s="473"/>
      <c r="K364" s="473"/>
    </row>
    <row r="365" spans="1:11">
      <c r="A365" s="2"/>
      <c r="B365" s="88"/>
      <c r="C365" s="25"/>
      <c r="D365" s="25"/>
      <c r="E365" s="25"/>
      <c r="F365" s="25"/>
      <c r="G365" s="25"/>
      <c r="H365" s="25"/>
      <c r="I365" s="25"/>
      <c r="J365" s="473"/>
      <c r="K365" s="473"/>
    </row>
    <row r="366" spans="1:11">
      <c r="A366" s="2"/>
      <c r="B366" s="88"/>
      <c r="C366" s="25"/>
      <c r="D366" s="25"/>
      <c r="E366" s="25"/>
      <c r="F366" s="25"/>
      <c r="G366" s="25"/>
      <c r="H366" s="25"/>
      <c r="I366" s="25"/>
      <c r="J366" s="473"/>
      <c r="K366" s="473"/>
    </row>
    <row r="367" spans="1:11">
      <c r="A367" s="2"/>
      <c r="B367" s="25"/>
      <c r="C367" s="25"/>
      <c r="D367" s="25"/>
      <c r="E367" s="25"/>
      <c r="F367" s="25"/>
      <c r="G367" s="25"/>
      <c r="H367" s="25"/>
      <c r="I367" s="25"/>
      <c r="J367" s="473"/>
      <c r="K367" s="473"/>
    </row>
    <row r="368" spans="1:11">
      <c r="A368" s="2"/>
      <c r="B368" s="25"/>
      <c r="C368" s="25"/>
      <c r="D368" s="25"/>
      <c r="E368" s="25"/>
      <c r="F368" s="25"/>
      <c r="G368" s="25"/>
      <c r="H368" s="25"/>
      <c r="I368" s="25"/>
      <c r="J368" s="473"/>
      <c r="K368" s="473"/>
    </row>
    <row r="369" spans="1:19" s="473" customFormat="1">
      <c r="A369" s="89"/>
      <c r="B369" s="74"/>
      <c r="L369" s="94"/>
      <c r="N369" s="3"/>
      <c r="O369" s="3"/>
      <c r="P369" s="3"/>
      <c r="Q369" s="3"/>
      <c r="R369" s="3"/>
      <c r="S369" s="3"/>
    </row>
    <row r="370" spans="1:19" s="473" customFormat="1">
      <c r="B370" s="74"/>
      <c r="L370" s="94"/>
      <c r="N370" s="3"/>
      <c r="O370" s="3"/>
      <c r="P370" s="3"/>
      <c r="Q370" s="3"/>
      <c r="R370" s="3"/>
      <c r="S370" s="3"/>
    </row>
    <row r="371" spans="1:19" s="473" customFormat="1">
      <c r="B371" s="74"/>
      <c r="L371" s="94"/>
      <c r="N371" s="3"/>
      <c r="O371" s="3"/>
      <c r="P371" s="3"/>
      <c r="Q371" s="3"/>
      <c r="R371" s="3"/>
      <c r="S371" s="3"/>
    </row>
    <row r="372" spans="1:19" s="473" customFormat="1">
      <c r="B372" s="74"/>
      <c r="L372" s="94"/>
      <c r="N372" s="3"/>
      <c r="O372" s="3"/>
      <c r="P372" s="3"/>
      <c r="Q372" s="3"/>
      <c r="R372" s="3"/>
      <c r="S372" s="3"/>
    </row>
    <row r="373" spans="1:19" s="473" customFormat="1">
      <c r="B373" s="74"/>
      <c r="L373" s="94"/>
      <c r="N373" s="3"/>
      <c r="O373" s="3"/>
      <c r="P373" s="3"/>
      <c r="Q373" s="3"/>
      <c r="R373" s="3"/>
      <c r="S373" s="3"/>
    </row>
    <row r="374" spans="1:19" s="473" customFormat="1">
      <c r="B374" s="74"/>
      <c r="L374" s="94"/>
      <c r="N374" s="3"/>
      <c r="O374" s="3"/>
      <c r="P374" s="3"/>
      <c r="Q374" s="3"/>
      <c r="R374" s="3"/>
      <c r="S374" s="3"/>
    </row>
    <row r="375" spans="1:19" s="473" customFormat="1">
      <c r="B375" s="74"/>
      <c r="L375" s="94"/>
      <c r="N375" s="3"/>
      <c r="O375" s="3"/>
      <c r="P375" s="3"/>
      <c r="Q375" s="3"/>
      <c r="R375" s="3"/>
      <c r="S375" s="3"/>
    </row>
    <row r="376" spans="1:19" s="473" customFormat="1">
      <c r="B376" s="74"/>
      <c r="L376" s="94"/>
      <c r="N376" s="3"/>
      <c r="O376" s="3"/>
      <c r="P376" s="3"/>
      <c r="Q376" s="3"/>
      <c r="R376" s="3"/>
      <c r="S376" s="3"/>
    </row>
    <row r="377" spans="1:19" s="473" customFormat="1">
      <c r="L377" s="94"/>
      <c r="N377" s="3"/>
      <c r="O377" s="3"/>
      <c r="P377" s="3"/>
      <c r="Q377" s="3"/>
      <c r="R377" s="3"/>
      <c r="S377" s="3"/>
    </row>
    <row r="378" spans="1:19">
      <c r="A378" s="5"/>
      <c r="B378" s="6"/>
      <c r="C378" s="7"/>
      <c r="D378" s="6"/>
      <c r="E378" s="6"/>
      <c r="F378" s="8"/>
      <c r="G378" s="6"/>
      <c r="H378" s="7"/>
      <c r="I378" s="6"/>
      <c r="K378" s="9"/>
      <c r="L378" s="3"/>
    </row>
    <row r="379" spans="1:19">
      <c r="A379" s="5"/>
      <c r="B379" s="6"/>
      <c r="C379" s="7"/>
      <c r="D379" s="6"/>
      <c r="E379" s="6"/>
      <c r="F379" s="8"/>
      <c r="G379" s="6"/>
      <c r="H379" s="7"/>
      <c r="I379" s="6"/>
      <c r="K379" s="9"/>
      <c r="L379" s="3"/>
    </row>
    <row r="380" spans="1:19">
      <c r="A380" s="5"/>
      <c r="B380" s="6"/>
      <c r="C380" s="7"/>
      <c r="D380" s="6"/>
      <c r="E380" s="6"/>
      <c r="F380" s="8"/>
      <c r="G380" s="6"/>
      <c r="H380" s="7"/>
      <c r="I380" s="6"/>
      <c r="J380" s="10"/>
      <c r="K380" s="10"/>
      <c r="L380" s="3"/>
    </row>
  </sheetData>
  <customSheetViews>
    <customSheetView guid="{E1861F40-EBD5-44AE-868B-FDE0ED504D72}" scale="75" showPageBreaks="1" printArea="1" view="pageBreakPreview" topLeftCell="A307">
      <selection activeCell="D146" sqref="D146"/>
      <rowBreaks count="4" manualBreakCount="4">
        <brk id="55" max="10" man="1"/>
        <brk id="129" max="16383" man="1"/>
        <brk id="206" max="16383" man="1"/>
        <brk id="285" max="16383" man="1"/>
      </rowBreaks>
      <pageMargins left="0.75" right="0.75" top="1" bottom="1" header="0.5" footer="0.5"/>
      <pageSetup scale="44" fitToHeight="5" orientation="portrait" r:id="rId1"/>
      <headerFooter alignWithMargins="0"/>
    </customSheetView>
  </customSheetViews>
  <mergeCells count="43">
    <mergeCell ref="B296:K296"/>
    <mergeCell ref="D45:E45"/>
    <mergeCell ref="I45:J45"/>
    <mergeCell ref="B333:K333"/>
    <mergeCell ref="B332:K332"/>
    <mergeCell ref="E303:K303"/>
    <mergeCell ref="E301:K301"/>
    <mergeCell ref="B297:K297"/>
    <mergeCell ref="B305:K305"/>
    <mergeCell ref="B308:K308"/>
    <mergeCell ref="B307:K307"/>
    <mergeCell ref="B313:K313"/>
    <mergeCell ref="B312:K312"/>
    <mergeCell ref="B311:K311"/>
    <mergeCell ref="B310:K310"/>
    <mergeCell ref="B309:K309"/>
    <mergeCell ref="B306:K306"/>
    <mergeCell ref="B318:K318"/>
    <mergeCell ref="B339:K339"/>
    <mergeCell ref="B338:K338"/>
    <mergeCell ref="B337:K337"/>
    <mergeCell ref="B335:K335"/>
    <mergeCell ref="B334:K334"/>
    <mergeCell ref="B319:K319"/>
    <mergeCell ref="B320:K320"/>
    <mergeCell ref="B321:K321"/>
    <mergeCell ref="B322:K322"/>
    <mergeCell ref="M239:R239"/>
    <mergeCell ref="E302:K302"/>
    <mergeCell ref="B317:K317"/>
    <mergeCell ref="B292:K292"/>
    <mergeCell ref="B291:K291"/>
    <mergeCell ref="B295:K295"/>
    <mergeCell ref="B290:K290"/>
    <mergeCell ref="B316:K316"/>
    <mergeCell ref="B299:K299"/>
    <mergeCell ref="B298:K298"/>
    <mergeCell ref="B300:K300"/>
    <mergeCell ref="B293:K293"/>
    <mergeCell ref="B294:K294"/>
    <mergeCell ref="B315:K315"/>
    <mergeCell ref="B314:K314"/>
    <mergeCell ref="B304:K304"/>
  </mergeCells>
  <phoneticPr fontId="0" type="noConversion"/>
  <printOptions horizontalCentered="1"/>
  <pageMargins left="0.7" right="0.7" top="0.75" bottom="0.75" header="0.3" footer="0.3"/>
  <pageSetup scale="45" fitToWidth="0" fitToHeight="0" orientation="portrait" r:id="rId2"/>
  <headerFooter alignWithMargins="0"/>
  <rowBreaks count="4" manualBreakCount="4">
    <brk id="52" max="10" man="1"/>
    <brk id="124" max="10" man="1"/>
    <brk id="199" max="10" man="1"/>
    <brk id="277" max="1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H103"/>
  <sheetViews>
    <sheetView view="pageBreakPreview" zoomScale="65" zoomScaleNormal="65" zoomScaleSheetLayoutView="65" workbookViewId="0">
      <selection activeCell="A18" sqref="A18"/>
    </sheetView>
  </sheetViews>
  <sheetFormatPr defaultRowHeight="15"/>
  <cols>
    <col min="1" max="1" width="150.81640625" customWidth="1"/>
    <col min="2" max="2" width="40" customWidth="1"/>
    <col min="3" max="3" width="13.453125" customWidth="1"/>
  </cols>
  <sheetData>
    <row r="1" spans="1:7" ht="15.6">
      <c r="A1" s="13" t="s">
        <v>317</v>
      </c>
    </row>
    <row r="2" spans="1:7" ht="15.6">
      <c r="A2" s="13" t="s">
        <v>280</v>
      </c>
    </row>
    <row r="3" spans="1:7" ht="15.6">
      <c r="A3" s="75" t="str">
        <f>'Attachment H-21-A ATSI '!K4</f>
        <v>For the 12 months ended 12/31/2019</v>
      </c>
    </row>
    <row r="5" spans="1:7" ht="15.6">
      <c r="A5" s="384" t="s">
        <v>229</v>
      </c>
      <c r="B5" s="25"/>
      <c r="C5" s="4"/>
      <c r="D5" s="4"/>
    </row>
    <row r="6" spans="1:7" ht="15.6">
      <c r="B6" s="80"/>
      <c r="C6" s="80"/>
      <c r="D6" s="80"/>
      <c r="E6" s="80"/>
      <c r="F6" s="80"/>
      <c r="G6" s="80"/>
    </row>
    <row r="7" spans="1:7" ht="15.6">
      <c r="B7" s="80"/>
      <c r="C7" s="80"/>
      <c r="D7" s="80"/>
      <c r="E7" s="80"/>
      <c r="F7" s="80"/>
      <c r="G7" s="80"/>
    </row>
    <row r="8" spans="1:7" ht="15.6">
      <c r="B8" s="82"/>
      <c r="C8" s="4"/>
      <c r="D8" s="4"/>
    </row>
    <row r="9" spans="1:7" ht="15.6">
      <c r="B9" s="83"/>
      <c r="C9" s="4"/>
      <c r="D9" s="4"/>
    </row>
    <row r="10" spans="1:7" ht="15.6">
      <c r="B10" s="78"/>
      <c r="C10" s="4"/>
      <c r="D10" s="4"/>
    </row>
    <row r="11" spans="1:7" ht="15.6">
      <c r="B11" s="78"/>
      <c r="C11" s="4"/>
      <c r="D11" s="4"/>
    </row>
    <row r="12" spans="1:7" ht="15.6">
      <c r="B12" s="84"/>
      <c r="C12" s="4"/>
      <c r="D12" s="4"/>
    </row>
    <row r="13" spans="1:7" ht="31.5" customHeight="1">
      <c r="B13" s="84"/>
      <c r="C13" s="4"/>
      <c r="D13" s="4"/>
    </row>
    <row r="14" spans="1:7" ht="15.6">
      <c r="B14" s="80"/>
      <c r="C14" s="4"/>
      <c r="D14" s="4"/>
    </row>
    <row r="15" spans="1:7" ht="15.6">
      <c r="B15" s="80"/>
      <c r="C15" s="4"/>
      <c r="D15" s="4"/>
    </row>
    <row r="16" spans="1:7" ht="15.6">
      <c r="B16" s="80"/>
      <c r="C16" s="4"/>
      <c r="D16" s="4"/>
    </row>
    <row r="17" spans="2:8" ht="15.6">
      <c r="B17" s="80"/>
      <c r="C17" s="4"/>
      <c r="D17" s="4"/>
    </row>
    <row r="18" spans="2:8" ht="15.6">
      <c r="B18" s="80"/>
      <c r="C18" s="4"/>
      <c r="D18" s="4"/>
    </row>
    <row r="19" spans="2:8" ht="15.6">
      <c r="B19" s="80"/>
      <c r="C19" s="4"/>
      <c r="D19" s="4"/>
    </row>
    <row r="20" spans="2:8" ht="15.6">
      <c r="B20" s="80"/>
      <c r="C20" s="4"/>
      <c r="D20" s="4"/>
    </row>
    <row r="21" spans="2:8" ht="15.6">
      <c r="B21" s="80"/>
      <c r="C21" s="4"/>
      <c r="D21" s="4"/>
    </row>
    <row r="22" spans="2:8" ht="15.6">
      <c r="B22" s="80"/>
      <c r="C22" s="4"/>
      <c r="D22" s="4"/>
    </row>
    <row r="23" spans="2:8" ht="21" customHeight="1">
      <c r="B23" s="80"/>
      <c r="C23" s="4"/>
      <c r="D23" s="4"/>
    </row>
    <row r="24" spans="2:8" ht="15.6">
      <c r="B24" s="80"/>
      <c r="C24" s="4"/>
      <c r="D24" s="4"/>
    </row>
    <row r="25" spans="2:8" ht="15.6">
      <c r="B25" s="80"/>
      <c r="C25" s="4"/>
      <c r="D25" s="4"/>
    </row>
    <row r="26" spans="2:8" ht="15.6">
      <c r="B26" s="80"/>
      <c r="C26" s="4"/>
      <c r="D26" s="4"/>
    </row>
    <row r="27" spans="2:8" ht="15.6">
      <c r="B27" s="103"/>
      <c r="C27" s="80"/>
      <c r="D27" s="87"/>
      <c r="E27" s="80"/>
      <c r="F27" s="80"/>
      <c r="G27" s="4"/>
      <c r="H27" s="4"/>
    </row>
    <row r="28" spans="2:8" ht="15.6">
      <c r="B28" s="19"/>
      <c r="C28" s="80"/>
      <c r="D28" s="87"/>
      <c r="E28" s="80"/>
      <c r="F28" s="80"/>
      <c r="G28" s="4"/>
      <c r="H28" s="4"/>
    </row>
    <row r="29" spans="2:8" ht="15.6">
      <c r="B29" s="19"/>
      <c r="C29" s="80"/>
      <c r="D29" s="87"/>
      <c r="E29" s="80"/>
      <c r="F29" s="80"/>
      <c r="G29" s="4"/>
      <c r="H29" s="4"/>
    </row>
    <row r="30" spans="2:8" ht="15.6">
      <c r="B30" s="19"/>
      <c r="C30" s="80"/>
      <c r="D30" s="87"/>
      <c r="E30" s="80"/>
      <c r="F30" s="80"/>
      <c r="G30" s="4"/>
      <c r="H30" s="4"/>
    </row>
    <row r="31" spans="2:8" ht="15.6">
      <c r="B31" s="103"/>
      <c r="C31" s="80"/>
      <c r="D31" s="80"/>
      <c r="E31" s="80"/>
      <c r="F31" s="80"/>
      <c r="G31" s="4"/>
      <c r="H31" s="4"/>
    </row>
    <row r="32" spans="2:8" ht="15.6">
      <c r="B32" s="80"/>
      <c r="C32" s="4"/>
      <c r="D32" s="4"/>
    </row>
    <row r="33" spans="1:8" ht="15.6">
      <c r="B33" s="19"/>
      <c r="C33" s="4"/>
      <c r="D33" s="4"/>
    </row>
    <row r="34" spans="1:8" ht="15.6">
      <c r="B34" s="19"/>
      <c r="C34" s="4"/>
      <c r="D34" s="4"/>
    </row>
    <row r="35" spans="1:8" ht="15.6">
      <c r="B35" s="19"/>
      <c r="C35" s="4"/>
      <c r="D35" s="4"/>
    </row>
    <row r="36" spans="1:8" ht="15.6">
      <c r="B36" s="19"/>
      <c r="C36" s="4"/>
      <c r="D36" s="4"/>
    </row>
    <row r="37" spans="1:8" ht="15.6">
      <c r="B37" s="25"/>
      <c r="C37" s="4"/>
      <c r="D37" s="4"/>
    </row>
    <row r="38" spans="1:8" ht="9.75" customHeight="1">
      <c r="B38" s="25"/>
      <c r="C38" s="4"/>
      <c r="D38" s="4"/>
    </row>
    <row r="39" spans="1:8" ht="15.6">
      <c r="B39" s="25"/>
      <c r="C39" s="4"/>
      <c r="D39" s="4"/>
    </row>
    <row r="40" spans="1:8" ht="8.25" customHeight="1">
      <c r="B40" s="25"/>
      <c r="C40" s="4"/>
      <c r="D40" s="4"/>
    </row>
    <row r="41" spans="1:8" ht="34.5" customHeight="1">
      <c r="B41" s="4"/>
      <c r="C41" s="4"/>
      <c r="D41" s="4"/>
      <c r="E41" s="4"/>
      <c r="F41" s="4"/>
      <c r="G41" s="4"/>
      <c r="H41" s="4"/>
    </row>
    <row r="42" spans="1:8" ht="15.6">
      <c r="B42" s="25"/>
      <c r="C42" s="4"/>
      <c r="D42" s="4"/>
    </row>
    <row r="43" spans="1:8" s="181" customFormat="1">
      <c r="A43"/>
    </row>
    <row r="44" spans="1:8" s="182" customFormat="1" ht="12" customHeight="1">
      <c r="A44"/>
    </row>
    <row r="45" spans="1:8" s="181" customFormat="1" ht="12" customHeight="1">
      <c r="A45"/>
    </row>
    <row r="46" spans="1:8" s="181" customFormat="1" ht="12" customHeight="1">
      <c r="A46"/>
    </row>
    <row r="47" spans="1:8" s="181" customFormat="1" ht="12" customHeight="1">
      <c r="A47"/>
    </row>
    <row r="48" spans="1:8" s="181" customFormat="1" ht="12" customHeight="1">
      <c r="A48"/>
    </row>
    <row r="49" spans="1:1" s="181" customFormat="1" ht="12" customHeight="1">
      <c r="A49"/>
    </row>
    <row r="50" spans="1:1" s="181" customFormat="1" ht="12" customHeight="1">
      <c r="A50"/>
    </row>
    <row r="51" spans="1:1" s="181" customFormat="1" ht="12" customHeight="1">
      <c r="A51"/>
    </row>
    <row r="52" spans="1:1" s="181" customFormat="1" ht="12" customHeight="1">
      <c r="A52"/>
    </row>
    <row r="53" spans="1:1" s="181" customFormat="1" ht="12" customHeight="1">
      <c r="A53"/>
    </row>
    <row r="54" spans="1:1" s="181" customFormat="1" ht="12" customHeight="1">
      <c r="A54"/>
    </row>
    <row r="55" spans="1:1" s="181" customFormat="1" ht="12" customHeight="1">
      <c r="A55"/>
    </row>
    <row r="56" spans="1:1" s="181" customFormat="1" ht="12" customHeight="1">
      <c r="A56"/>
    </row>
    <row r="57" spans="1:1" s="182" customFormat="1" ht="12" customHeight="1">
      <c r="A57"/>
    </row>
    <row r="58" spans="1:1" s="181" customFormat="1" ht="12" customHeight="1">
      <c r="A58"/>
    </row>
    <row r="59" spans="1:1" s="181" customFormat="1" ht="12" customHeight="1">
      <c r="A59"/>
    </row>
    <row r="60" spans="1:1" s="181" customFormat="1" ht="12" customHeight="1">
      <c r="A60"/>
    </row>
    <row r="61" spans="1:1" s="181" customFormat="1" ht="12" customHeight="1">
      <c r="A61"/>
    </row>
    <row r="62" spans="1:1" s="181" customFormat="1" ht="12" customHeight="1">
      <c r="A62"/>
    </row>
    <row r="63" spans="1:1" s="181" customFormat="1" ht="12" customHeight="1">
      <c r="A63"/>
    </row>
    <row r="64" spans="1:1" s="181" customFormat="1" ht="12" customHeight="1">
      <c r="A64"/>
    </row>
    <row r="65" spans="1:1" s="181" customFormat="1" ht="12" customHeight="1">
      <c r="A65"/>
    </row>
    <row r="66" spans="1:1" s="181" customFormat="1" ht="12" customHeight="1">
      <c r="A66"/>
    </row>
    <row r="67" spans="1:1" s="181" customFormat="1" ht="12" customHeight="1">
      <c r="A67"/>
    </row>
    <row r="68" spans="1:1" s="181" customFormat="1" ht="12" customHeight="1">
      <c r="A68"/>
    </row>
    <row r="69" spans="1:1" s="182" customFormat="1" ht="12" customHeight="1">
      <c r="A69"/>
    </row>
    <row r="70" spans="1:1" s="181" customFormat="1" ht="12" customHeight="1">
      <c r="A70"/>
    </row>
    <row r="71" spans="1:1" ht="12" customHeight="1"/>
    <row r="72" spans="1:1" ht="12" customHeight="1"/>
    <row r="73" spans="1:1" ht="12" customHeight="1"/>
    <row r="74" spans="1:1" ht="12" customHeight="1"/>
    <row r="75" spans="1:1" ht="12" customHeight="1"/>
    <row r="76" spans="1:1" ht="12" customHeight="1"/>
    <row r="77" spans="1:1" ht="12" customHeight="1"/>
    <row r="78" spans="1:1" ht="12" customHeight="1"/>
    <row r="79" spans="1:1" ht="12" customHeight="1"/>
    <row r="80" spans="1:1"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sheetData>
  <customSheetViews>
    <customSheetView guid="{E1861F40-EBD5-44AE-868B-FDE0ED504D72}" scale="65" showPageBreaks="1" fitToPage="1" printArea="1" view="pageBreakPreview">
      <selection activeCell="D3" sqref="D3"/>
      <pageMargins left="0.75" right="0.75" top="1" bottom="1" header="0.5" footer="0.5"/>
      <pageSetup scale="63" orientation="portrait" r:id="rId1"/>
      <headerFooter alignWithMargins="0"/>
    </customSheetView>
  </customSheetViews>
  <phoneticPr fontId="59" type="noConversion"/>
  <printOptions horizontalCentered="1"/>
  <pageMargins left="0.7" right="0.7" top="0.75" bottom="0.75" header="0.3" footer="0.3"/>
  <pageSetup scale="45" fitToWidth="0" fitToHeight="0" orientation="portrait" r:id="rId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1"/>
  <dimension ref="A1:H103"/>
  <sheetViews>
    <sheetView view="pageBreakPreview" zoomScale="65" zoomScaleNormal="65" zoomScaleSheetLayoutView="65" workbookViewId="0">
      <selection activeCell="A24" sqref="A24"/>
    </sheetView>
  </sheetViews>
  <sheetFormatPr defaultRowHeight="15"/>
  <cols>
    <col min="1" max="1" width="150.81640625" customWidth="1"/>
    <col min="2" max="2" width="40" customWidth="1"/>
    <col min="3" max="3" width="13.453125" customWidth="1"/>
  </cols>
  <sheetData>
    <row r="1" spans="1:7" ht="15.6">
      <c r="A1" s="13" t="s">
        <v>539</v>
      </c>
    </row>
    <row r="2" spans="1:7" ht="15.6">
      <c r="A2" s="13" t="s">
        <v>280</v>
      </c>
    </row>
    <row r="3" spans="1:7" ht="15.6">
      <c r="A3" s="75" t="str">
        <f>'Appendix G-Reserved'!A3</f>
        <v>For the 12 months ended 12/31/2019</v>
      </c>
    </row>
    <row r="5" spans="1:7" ht="15.6">
      <c r="A5" s="384" t="s">
        <v>229</v>
      </c>
      <c r="B5" s="25"/>
      <c r="C5" s="381"/>
      <c r="D5" s="381"/>
    </row>
    <row r="6" spans="1:7" ht="15.6">
      <c r="B6" s="80"/>
      <c r="C6" s="80"/>
      <c r="D6" s="80"/>
      <c r="E6" s="80"/>
      <c r="F6" s="80"/>
      <c r="G6" s="80"/>
    </row>
    <row r="7" spans="1:7" ht="15.6">
      <c r="B7" s="80"/>
      <c r="C7" s="80"/>
      <c r="D7" s="80"/>
      <c r="E7" s="80"/>
      <c r="F7" s="80"/>
      <c r="G7" s="80"/>
    </row>
    <row r="8" spans="1:7" ht="15.6">
      <c r="B8" s="82"/>
      <c r="C8" s="381"/>
      <c r="D8" s="381"/>
    </row>
    <row r="9" spans="1:7" ht="15.6">
      <c r="B9" s="83"/>
      <c r="C9" s="381"/>
      <c r="D9" s="381"/>
    </row>
    <row r="10" spans="1:7" ht="15.6">
      <c r="B10" s="78"/>
      <c r="C10" s="381"/>
      <c r="D10" s="381"/>
    </row>
    <row r="11" spans="1:7" ht="15.6">
      <c r="B11" s="78"/>
      <c r="C11" s="381"/>
      <c r="D11" s="381"/>
    </row>
    <row r="12" spans="1:7" ht="15.6">
      <c r="B12" s="84"/>
      <c r="C12" s="381"/>
      <c r="D12" s="381"/>
    </row>
    <row r="13" spans="1:7" ht="31.5" customHeight="1">
      <c r="B13" s="84"/>
      <c r="C13" s="381"/>
      <c r="D13" s="381"/>
    </row>
    <row r="14" spans="1:7" ht="15.6">
      <c r="B14" s="80"/>
      <c r="C14" s="381"/>
      <c r="D14" s="381"/>
    </row>
    <row r="15" spans="1:7" ht="15.6">
      <c r="B15" s="80"/>
      <c r="C15" s="381"/>
      <c r="D15" s="381"/>
    </row>
    <row r="16" spans="1:7" ht="15.6">
      <c r="B16" s="80"/>
      <c r="C16" s="381"/>
      <c r="D16" s="381"/>
    </row>
    <row r="17" spans="2:8" ht="15.6">
      <c r="B17" s="80"/>
      <c r="C17" s="381"/>
      <c r="D17" s="381"/>
    </row>
    <row r="18" spans="2:8" ht="15.6">
      <c r="B18" s="80"/>
      <c r="C18" s="381"/>
      <c r="D18" s="381"/>
    </row>
    <row r="19" spans="2:8" ht="15.6">
      <c r="B19" s="80"/>
      <c r="C19" s="381"/>
      <c r="D19" s="381"/>
    </row>
    <row r="20" spans="2:8" ht="15.6">
      <c r="B20" s="80"/>
      <c r="C20" s="381"/>
      <c r="D20" s="381"/>
    </row>
    <row r="21" spans="2:8" ht="15.6">
      <c r="B21" s="80"/>
      <c r="C21" s="381"/>
      <c r="D21" s="381"/>
    </row>
    <row r="22" spans="2:8" ht="15.6">
      <c r="B22" s="80"/>
      <c r="C22" s="381"/>
      <c r="D22" s="381"/>
    </row>
    <row r="23" spans="2:8" ht="21" customHeight="1">
      <c r="B23" s="80"/>
      <c r="C23" s="381"/>
      <c r="D23" s="381"/>
    </row>
    <row r="24" spans="2:8" ht="15.6">
      <c r="B24" s="80"/>
      <c r="C24" s="381"/>
      <c r="D24" s="381"/>
    </row>
    <row r="25" spans="2:8" ht="15.6">
      <c r="B25" s="80"/>
      <c r="C25" s="381"/>
      <c r="D25" s="381"/>
    </row>
    <row r="26" spans="2:8" ht="15.6">
      <c r="B26" s="80"/>
      <c r="C26" s="381"/>
      <c r="D26" s="381"/>
    </row>
    <row r="27" spans="2:8" ht="15.6">
      <c r="B27" s="103"/>
      <c r="C27" s="80"/>
      <c r="D27" s="87"/>
      <c r="E27" s="80"/>
      <c r="F27" s="80"/>
      <c r="G27" s="381"/>
      <c r="H27" s="381"/>
    </row>
    <row r="28" spans="2:8" ht="15.6">
      <c r="B28" s="19"/>
      <c r="C28" s="80"/>
      <c r="D28" s="87"/>
      <c r="E28" s="80"/>
      <c r="F28" s="80"/>
      <c r="G28" s="381"/>
      <c r="H28" s="381"/>
    </row>
    <row r="29" spans="2:8" ht="15.6">
      <c r="B29" s="19"/>
      <c r="C29" s="80"/>
      <c r="D29" s="87"/>
      <c r="E29" s="80"/>
      <c r="F29" s="80"/>
      <c r="G29" s="381"/>
      <c r="H29" s="381"/>
    </row>
    <row r="30" spans="2:8" ht="15.6">
      <c r="B30" s="19"/>
      <c r="C30" s="80"/>
      <c r="D30" s="87"/>
      <c r="E30" s="80"/>
      <c r="F30" s="80"/>
      <c r="G30" s="381"/>
      <c r="H30" s="381"/>
    </row>
    <row r="31" spans="2:8" ht="15.6">
      <c r="B31" s="103"/>
      <c r="C31" s="80"/>
      <c r="D31" s="80"/>
      <c r="E31" s="80"/>
      <c r="F31" s="80"/>
      <c r="G31" s="381"/>
      <c r="H31" s="381"/>
    </row>
    <row r="32" spans="2:8" ht="15.6">
      <c r="B32" s="80"/>
      <c r="C32" s="381"/>
      <c r="D32" s="381"/>
    </row>
    <row r="33" spans="1:8" ht="15.6">
      <c r="B33" s="19"/>
      <c r="C33" s="381"/>
      <c r="D33" s="381"/>
    </row>
    <row r="34" spans="1:8" ht="15.6">
      <c r="B34" s="19"/>
      <c r="C34" s="381"/>
      <c r="D34" s="381"/>
    </row>
    <row r="35" spans="1:8" ht="15.6">
      <c r="B35" s="19"/>
      <c r="C35" s="381"/>
      <c r="D35" s="381"/>
    </row>
    <row r="36" spans="1:8" ht="15.6">
      <c r="B36" s="19"/>
      <c r="C36" s="381"/>
      <c r="D36" s="381"/>
    </row>
    <row r="37" spans="1:8" ht="15.6">
      <c r="B37" s="25"/>
      <c r="C37" s="381"/>
      <c r="D37" s="381"/>
    </row>
    <row r="38" spans="1:8" ht="9.75" customHeight="1">
      <c r="B38" s="25"/>
      <c r="C38" s="381"/>
      <c r="D38" s="381"/>
    </row>
    <row r="39" spans="1:8" ht="15.6">
      <c r="B39" s="25"/>
      <c r="C39" s="381"/>
      <c r="D39" s="381"/>
    </row>
    <row r="40" spans="1:8" ht="8.25" customHeight="1">
      <c r="B40" s="25"/>
      <c r="C40" s="381"/>
      <c r="D40" s="381"/>
    </row>
    <row r="41" spans="1:8" ht="34.5" customHeight="1">
      <c r="B41" s="381"/>
      <c r="C41" s="381"/>
      <c r="D41" s="381"/>
      <c r="E41" s="381"/>
      <c r="F41" s="381"/>
      <c r="G41" s="381"/>
      <c r="H41" s="381"/>
    </row>
    <row r="42" spans="1:8" ht="15.6">
      <c r="B42" s="25"/>
      <c r="C42" s="381"/>
      <c r="D42" s="381"/>
    </row>
    <row r="43" spans="1:8" s="181" customFormat="1">
      <c r="A43"/>
    </row>
    <row r="44" spans="1:8" s="182" customFormat="1" ht="12" customHeight="1">
      <c r="A44"/>
    </row>
    <row r="45" spans="1:8" s="181" customFormat="1" ht="12" customHeight="1">
      <c r="A45"/>
    </row>
    <row r="46" spans="1:8" s="181" customFormat="1" ht="12" customHeight="1">
      <c r="A46"/>
    </row>
    <row r="47" spans="1:8" s="181" customFormat="1" ht="12" customHeight="1">
      <c r="A47"/>
    </row>
    <row r="48" spans="1:8" s="181" customFormat="1" ht="12" customHeight="1">
      <c r="A48"/>
    </row>
    <row r="49" spans="1:1" s="181" customFormat="1" ht="12" customHeight="1">
      <c r="A49"/>
    </row>
    <row r="50" spans="1:1" s="181" customFormat="1" ht="12" customHeight="1">
      <c r="A50"/>
    </row>
    <row r="51" spans="1:1" s="181" customFormat="1" ht="12" customHeight="1">
      <c r="A51"/>
    </row>
    <row r="52" spans="1:1" s="181" customFormat="1" ht="12" customHeight="1">
      <c r="A52"/>
    </row>
    <row r="53" spans="1:1" s="181" customFormat="1" ht="12" customHeight="1">
      <c r="A53"/>
    </row>
    <row r="54" spans="1:1" s="181" customFormat="1" ht="12" customHeight="1">
      <c r="A54"/>
    </row>
    <row r="55" spans="1:1" s="181" customFormat="1" ht="12" customHeight="1">
      <c r="A55"/>
    </row>
    <row r="56" spans="1:1" s="181" customFormat="1" ht="12" customHeight="1">
      <c r="A56"/>
    </row>
    <row r="57" spans="1:1" s="182" customFormat="1" ht="12" customHeight="1">
      <c r="A57"/>
    </row>
    <row r="58" spans="1:1" s="181" customFormat="1" ht="12" customHeight="1">
      <c r="A58"/>
    </row>
    <row r="59" spans="1:1" s="181" customFormat="1" ht="12" customHeight="1">
      <c r="A59"/>
    </row>
    <row r="60" spans="1:1" s="181" customFormat="1" ht="12" customHeight="1">
      <c r="A60"/>
    </row>
    <row r="61" spans="1:1" s="181" customFormat="1" ht="12" customHeight="1">
      <c r="A61"/>
    </row>
    <row r="62" spans="1:1" s="181" customFormat="1" ht="12" customHeight="1">
      <c r="A62"/>
    </row>
    <row r="63" spans="1:1" s="181" customFormat="1" ht="12" customHeight="1">
      <c r="A63"/>
    </row>
    <row r="64" spans="1:1" s="181" customFormat="1" ht="12" customHeight="1">
      <c r="A64"/>
    </row>
    <row r="65" spans="1:1" s="181" customFormat="1" ht="12" customHeight="1">
      <c r="A65"/>
    </row>
    <row r="66" spans="1:1" s="181" customFormat="1" ht="12" customHeight="1">
      <c r="A66"/>
    </row>
    <row r="67" spans="1:1" s="181" customFormat="1" ht="12" customHeight="1">
      <c r="A67"/>
    </row>
    <row r="68" spans="1:1" s="181" customFormat="1" ht="12" customHeight="1">
      <c r="A68"/>
    </row>
    <row r="69" spans="1:1" s="182" customFormat="1" ht="12" customHeight="1">
      <c r="A69"/>
    </row>
    <row r="70" spans="1:1" s="181" customFormat="1" ht="12" customHeight="1">
      <c r="A70"/>
    </row>
    <row r="71" spans="1:1" ht="12" customHeight="1"/>
    <row r="72" spans="1:1" ht="12" customHeight="1"/>
    <row r="73" spans="1:1" ht="12" customHeight="1"/>
    <row r="74" spans="1:1" ht="12" customHeight="1"/>
    <row r="75" spans="1:1" ht="12" customHeight="1"/>
    <row r="76" spans="1:1" ht="12" customHeight="1"/>
    <row r="77" spans="1:1" ht="12" customHeight="1"/>
    <row r="78" spans="1:1" ht="12" customHeight="1"/>
    <row r="79" spans="1:1" ht="12" customHeight="1"/>
    <row r="80" spans="1:1"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sheetData>
  <printOptions horizontalCentered="1"/>
  <pageMargins left="0.7" right="0.7" top="0.75" bottom="0.75" header="0.3" footer="0.3"/>
  <pageSetup scale="45" fitToWidth="0" fitToHeight="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dimension ref="A1:J55"/>
  <sheetViews>
    <sheetView view="pageBreakPreview" zoomScale="65" zoomScaleNormal="70" zoomScaleSheetLayoutView="65" workbookViewId="0"/>
  </sheetViews>
  <sheetFormatPr defaultColWidth="8.90625" defaultRowHeight="20.100000000000001" customHeight="1"/>
  <cols>
    <col min="1" max="1" width="18.81640625" style="284" customWidth="1"/>
    <col min="2" max="2" width="16.81640625" style="286" customWidth="1"/>
    <col min="3" max="3" width="9" style="286" customWidth="1"/>
    <col min="4" max="4" width="16.81640625" style="284" customWidth="1"/>
    <col min="5" max="9" width="15.81640625" style="284" customWidth="1"/>
    <col min="10" max="10" width="18.81640625" style="284" customWidth="1"/>
    <col min="11" max="16384" width="8.90625" style="284"/>
  </cols>
  <sheetData>
    <row r="1" spans="2:10" ht="16.5" customHeight="1">
      <c r="B1" s="283"/>
      <c r="C1" s="283"/>
      <c r="J1" s="285" t="s">
        <v>474</v>
      </c>
    </row>
    <row r="2" spans="2:10" ht="16.5" customHeight="1">
      <c r="B2" s="283"/>
      <c r="C2" s="283"/>
      <c r="D2" s="378"/>
      <c r="J2" s="285" t="s">
        <v>280</v>
      </c>
    </row>
    <row r="3" spans="2:10" ht="16.5" customHeight="1">
      <c r="B3" s="283"/>
      <c r="C3" s="283"/>
      <c r="J3" s="285" t="str">
        <f>'Attachment H-21-A ATSI '!K4</f>
        <v>For the 12 months ended 12/31/2019</v>
      </c>
    </row>
    <row r="4" spans="2:10" ht="20.100000000000001" customHeight="1">
      <c r="B4" s="283"/>
      <c r="C4" s="283"/>
    </row>
    <row r="5" spans="2:10" ht="20.100000000000001" customHeight="1">
      <c r="B5" s="531" t="s">
        <v>492</v>
      </c>
      <c r="C5" s="531"/>
      <c r="D5" s="531"/>
      <c r="E5" s="531"/>
      <c r="F5" s="531"/>
      <c r="G5" s="531"/>
      <c r="H5" s="531"/>
      <c r="I5" s="531"/>
    </row>
    <row r="6" spans="2:10" ht="20.100000000000001" customHeight="1">
      <c r="B6" s="531" t="s">
        <v>678</v>
      </c>
      <c r="C6" s="531"/>
      <c r="D6" s="531"/>
      <c r="E6" s="531"/>
      <c r="F6" s="531"/>
      <c r="G6" s="531"/>
      <c r="H6" s="531"/>
      <c r="I6" s="531"/>
    </row>
    <row r="7" spans="2:10" ht="20.100000000000001" customHeight="1" thickBot="1"/>
    <row r="8" spans="2:10" s="315" customFormat="1" ht="78">
      <c r="B8" s="410" t="s">
        <v>657</v>
      </c>
      <c r="C8" s="317"/>
      <c r="D8" s="410" t="s">
        <v>656</v>
      </c>
      <c r="E8" s="317"/>
      <c r="F8" s="316" t="s">
        <v>476</v>
      </c>
      <c r="H8" s="314"/>
      <c r="I8" s="314"/>
    </row>
    <row r="9" spans="2:10" ht="20.100000000000001" customHeight="1">
      <c r="B9" s="290"/>
      <c r="C9" s="288"/>
      <c r="D9" s="290"/>
      <c r="E9" s="288"/>
      <c r="F9" s="291"/>
      <c r="H9" s="289"/>
      <c r="I9" s="289"/>
    </row>
    <row r="10" spans="2:10" ht="20.100000000000001" customHeight="1" thickBot="1">
      <c r="B10" s="406">
        <v>680231844.30692101</v>
      </c>
      <c r="C10" s="294" t="str">
        <f>"-"</f>
        <v>-</v>
      </c>
      <c r="D10" s="406">
        <f>'Attachment H-21-A ATSI '!I27</f>
        <v>715388816.63554513</v>
      </c>
      <c r="E10" s="294" t="str">
        <f>"="</f>
        <v>=</v>
      </c>
      <c r="F10" s="499">
        <f>IF(B10=0,0,B10-D10)</f>
        <v>-35156972.328624129</v>
      </c>
      <c r="H10" s="289"/>
      <c r="I10" s="289"/>
    </row>
    <row r="11" spans="2:10" ht="20.100000000000001" customHeight="1" thickBot="1">
      <c r="B11" s="295"/>
      <c r="C11" s="296"/>
      <c r="D11" s="295"/>
      <c r="E11" s="296"/>
      <c r="F11" s="295"/>
      <c r="G11" s="510"/>
      <c r="H11" s="510"/>
      <c r="I11" s="510"/>
      <c r="J11" s="378"/>
    </row>
    <row r="12" spans="2:10" ht="20.100000000000001" customHeight="1">
      <c r="B12" s="297"/>
      <c r="C12" s="292"/>
      <c r="D12" s="293"/>
      <c r="E12" s="292"/>
      <c r="F12" s="293"/>
      <c r="G12" s="289"/>
      <c r="H12" s="289"/>
      <c r="I12" s="289"/>
    </row>
    <row r="13" spans="2:10" ht="46.8">
      <c r="B13" s="500"/>
      <c r="C13" s="500"/>
      <c r="D13" s="299" t="s">
        <v>477</v>
      </c>
      <c r="E13" s="299" t="s">
        <v>478</v>
      </c>
      <c r="F13" s="294" t="s">
        <v>479</v>
      </c>
      <c r="G13" s="300" t="s">
        <v>480</v>
      </c>
      <c r="H13" s="299" t="s">
        <v>481</v>
      </c>
      <c r="I13" s="299" t="s">
        <v>482</v>
      </c>
    </row>
    <row r="14" spans="2:10" ht="34.200000000000003" customHeight="1">
      <c r="B14" s="532" t="s">
        <v>608</v>
      </c>
      <c r="C14" s="532"/>
      <c r="D14" s="532"/>
      <c r="E14" s="456">
        <v>4.3050000000000007E-3</v>
      </c>
      <c r="F14" s="293"/>
      <c r="G14" s="289"/>
      <c r="H14" s="289"/>
      <c r="I14" s="289"/>
    </row>
    <row r="15" spans="2:10" ht="20.100000000000001" customHeight="1">
      <c r="B15" s="298"/>
      <c r="C15" s="292"/>
      <c r="D15" s="289"/>
      <c r="E15" s="301"/>
      <c r="F15" s="293"/>
      <c r="G15" s="289"/>
      <c r="H15" s="289"/>
      <c r="I15" s="289"/>
    </row>
    <row r="16" spans="2:10" ht="20.100000000000001" customHeight="1">
      <c r="B16" s="298" t="s">
        <v>649</v>
      </c>
      <c r="C16" s="292"/>
      <c r="D16" s="289"/>
      <c r="E16" s="301"/>
      <c r="F16" s="293"/>
      <c r="G16" s="289"/>
      <c r="H16" s="289"/>
      <c r="I16" s="289"/>
    </row>
    <row r="17" spans="2:9" ht="20.100000000000001" customHeight="1">
      <c r="B17" s="302" t="s">
        <v>3</v>
      </c>
      <c r="C17" s="292"/>
      <c r="D17" s="292"/>
      <c r="E17" s="292" t="s">
        <v>3</v>
      </c>
      <c r="F17" s="289"/>
      <c r="G17" s="289"/>
      <c r="H17" s="289"/>
      <c r="I17" s="289"/>
    </row>
    <row r="18" spans="2:9" ht="20.100000000000001" customHeight="1">
      <c r="B18" s="318" t="s">
        <v>483</v>
      </c>
      <c r="C18" s="292"/>
      <c r="D18" s="292"/>
      <c r="E18" s="289"/>
      <c r="F18" s="289"/>
      <c r="G18" s="294" t="s">
        <v>484</v>
      </c>
      <c r="H18" s="292"/>
      <c r="I18" s="292"/>
    </row>
    <row r="19" spans="2:9" ht="20.100000000000001" customHeight="1">
      <c r="B19" s="288" t="s">
        <v>342</v>
      </c>
      <c r="C19" s="405" t="s">
        <v>645</v>
      </c>
      <c r="D19" s="303">
        <f>+F10/12</f>
        <v>-2929747.6940520108</v>
      </c>
      <c r="E19" s="304">
        <f>+E14</f>
        <v>4.3050000000000007E-3</v>
      </c>
      <c r="F19" s="305">
        <v>12</v>
      </c>
      <c r="G19" s="303">
        <f t="shared" ref="G19:G30" si="0">E19*D19*F19*-1</f>
        <v>151350.7658747269</v>
      </c>
      <c r="H19" s="303"/>
      <c r="I19" s="303">
        <f t="shared" ref="I19:I30" si="1">(-G19+D19)*-1</f>
        <v>3081098.4599267375</v>
      </c>
    </row>
    <row r="20" spans="2:9" ht="20.100000000000001" customHeight="1">
      <c r="B20" s="288" t="s">
        <v>343</v>
      </c>
      <c r="C20" s="405" t="str">
        <f>C19</f>
        <v>Year 2019</v>
      </c>
      <c r="D20" s="303">
        <f>+D19</f>
        <v>-2929747.6940520108</v>
      </c>
      <c r="E20" s="304">
        <f>+E19</f>
        <v>4.3050000000000007E-3</v>
      </c>
      <c r="F20" s="306">
        <f t="shared" ref="F20:F30" si="2">+F19-1</f>
        <v>11</v>
      </c>
      <c r="G20" s="303">
        <f t="shared" si="0"/>
        <v>138738.20205183298</v>
      </c>
      <c r="H20" s="303"/>
      <c r="I20" s="303">
        <f t="shared" si="1"/>
        <v>3068485.8961038436</v>
      </c>
    </row>
    <row r="21" spans="2:9" ht="20.100000000000001" customHeight="1">
      <c r="B21" s="288" t="s">
        <v>344</v>
      </c>
      <c r="C21" s="405" t="str">
        <f>C20</f>
        <v>Year 2019</v>
      </c>
      <c r="D21" s="303">
        <f t="shared" ref="D21:D30" si="3">+D20</f>
        <v>-2929747.6940520108</v>
      </c>
      <c r="E21" s="304">
        <f t="shared" ref="E21:E30" si="4">+E20</f>
        <v>4.3050000000000007E-3</v>
      </c>
      <c r="F21" s="306">
        <f t="shared" si="2"/>
        <v>10</v>
      </c>
      <c r="G21" s="303">
        <f t="shared" si="0"/>
        <v>126125.63822893907</v>
      </c>
      <c r="H21" s="303"/>
      <c r="I21" s="303">
        <f t="shared" si="1"/>
        <v>3055873.3322809497</v>
      </c>
    </row>
    <row r="22" spans="2:9" ht="20.100000000000001" customHeight="1">
      <c r="B22" s="288" t="s">
        <v>345</v>
      </c>
      <c r="C22" s="405" t="str">
        <f t="shared" ref="C22:C29" si="5">C21</f>
        <v>Year 2019</v>
      </c>
      <c r="D22" s="303">
        <f t="shared" si="3"/>
        <v>-2929747.6940520108</v>
      </c>
      <c r="E22" s="304">
        <f t="shared" si="4"/>
        <v>4.3050000000000007E-3</v>
      </c>
      <c r="F22" s="306">
        <f t="shared" si="2"/>
        <v>9</v>
      </c>
      <c r="G22" s="303">
        <f t="shared" si="0"/>
        <v>113513.07440604517</v>
      </c>
      <c r="H22" s="303"/>
      <c r="I22" s="303">
        <f t="shared" si="1"/>
        <v>3043260.7684580558</v>
      </c>
    </row>
    <row r="23" spans="2:9" ht="20.100000000000001" customHeight="1">
      <c r="B23" s="288" t="s">
        <v>346</v>
      </c>
      <c r="C23" s="405" t="str">
        <f t="shared" si="5"/>
        <v>Year 2019</v>
      </c>
      <c r="D23" s="303">
        <f t="shared" si="3"/>
        <v>-2929747.6940520108</v>
      </c>
      <c r="E23" s="304">
        <f t="shared" si="4"/>
        <v>4.3050000000000007E-3</v>
      </c>
      <c r="F23" s="306">
        <f t="shared" si="2"/>
        <v>8</v>
      </c>
      <c r="G23" s="303">
        <f t="shared" si="0"/>
        <v>100900.51058315126</v>
      </c>
      <c r="H23" s="303"/>
      <c r="I23" s="303">
        <f t="shared" si="1"/>
        <v>3030648.2046351619</v>
      </c>
    </row>
    <row r="24" spans="2:9" ht="20.100000000000001" customHeight="1">
      <c r="B24" s="288" t="s">
        <v>362</v>
      </c>
      <c r="C24" s="405" t="str">
        <f t="shared" si="5"/>
        <v>Year 2019</v>
      </c>
      <c r="D24" s="303">
        <f t="shared" si="3"/>
        <v>-2929747.6940520108</v>
      </c>
      <c r="E24" s="304">
        <f t="shared" si="4"/>
        <v>4.3050000000000007E-3</v>
      </c>
      <c r="F24" s="306">
        <f t="shared" si="2"/>
        <v>7</v>
      </c>
      <c r="G24" s="303">
        <f t="shared" si="0"/>
        <v>88287.946760257357</v>
      </c>
      <c r="H24" s="303"/>
      <c r="I24" s="303">
        <f t="shared" si="1"/>
        <v>3018035.640812268</v>
      </c>
    </row>
    <row r="25" spans="2:9" ht="20.100000000000001" customHeight="1">
      <c r="B25" s="288" t="s">
        <v>347</v>
      </c>
      <c r="C25" s="405" t="str">
        <f t="shared" si="5"/>
        <v>Year 2019</v>
      </c>
      <c r="D25" s="303">
        <f t="shared" si="3"/>
        <v>-2929747.6940520108</v>
      </c>
      <c r="E25" s="304">
        <f t="shared" si="4"/>
        <v>4.3050000000000007E-3</v>
      </c>
      <c r="F25" s="306">
        <f t="shared" si="2"/>
        <v>6</v>
      </c>
      <c r="G25" s="303">
        <f t="shared" si="0"/>
        <v>75675.382937363451</v>
      </c>
      <c r="H25" s="303"/>
      <c r="I25" s="303">
        <f t="shared" si="1"/>
        <v>3005423.0769893741</v>
      </c>
    </row>
    <row r="26" spans="2:9" ht="20.100000000000001" customHeight="1">
      <c r="B26" s="288" t="s">
        <v>348</v>
      </c>
      <c r="C26" s="405" t="str">
        <f t="shared" si="5"/>
        <v>Year 2019</v>
      </c>
      <c r="D26" s="303">
        <f t="shared" si="3"/>
        <v>-2929747.6940520108</v>
      </c>
      <c r="E26" s="304">
        <f t="shared" si="4"/>
        <v>4.3050000000000007E-3</v>
      </c>
      <c r="F26" s="306">
        <f t="shared" si="2"/>
        <v>5</v>
      </c>
      <c r="G26" s="303">
        <f t="shared" si="0"/>
        <v>63062.819114469537</v>
      </c>
      <c r="H26" s="303"/>
      <c r="I26" s="303">
        <f t="shared" si="1"/>
        <v>2992810.5131664802</v>
      </c>
    </row>
    <row r="27" spans="2:9" ht="20.100000000000001" customHeight="1">
      <c r="B27" s="288" t="s">
        <v>349</v>
      </c>
      <c r="C27" s="405" t="str">
        <f t="shared" si="5"/>
        <v>Year 2019</v>
      </c>
      <c r="D27" s="303">
        <f t="shared" si="3"/>
        <v>-2929747.6940520108</v>
      </c>
      <c r="E27" s="304">
        <f t="shared" si="4"/>
        <v>4.3050000000000007E-3</v>
      </c>
      <c r="F27" s="306">
        <f t="shared" si="2"/>
        <v>4</v>
      </c>
      <c r="G27" s="303">
        <f t="shared" si="0"/>
        <v>50450.255291575631</v>
      </c>
      <c r="H27" s="303"/>
      <c r="I27" s="303">
        <f t="shared" si="1"/>
        <v>2980197.9493435863</v>
      </c>
    </row>
    <row r="28" spans="2:9" ht="20.100000000000001" customHeight="1">
      <c r="B28" s="288" t="s">
        <v>351</v>
      </c>
      <c r="C28" s="405" t="str">
        <f>C27</f>
        <v>Year 2019</v>
      </c>
      <c r="D28" s="303">
        <f t="shared" si="3"/>
        <v>-2929747.6940520108</v>
      </c>
      <c r="E28" s="304">
        <f t="shared" si="4"/>
        <v>4.3050000000000007E-3</v>
      </c>
      <c r="F28" s="306">
        <f t="shared" si="2"/>
        <v>3</v>
      </c>
      <c r="G28" s="303">
        <f t="shared" si="0"/>
        <v>37837.691468681725</v>
      </c>
      <c r="H28" s="303"/>
      <c r="I28" s="303">
        <f t="shared" si="1"/>
        <v>2967585.3855206924</v>
      </c>
    </row>
    <row r="29" spans="2:9" ht="20.100000000000001" customHeight="1">
      <c r="B29" s="288" t="s">
        <v>350</v>
      </c>
      <c r="C29" s="405" t="str">
        <f t="shared" si="5"/>
        <v>Year 2019</v>
      </c>
      <c r="D29" s="303">
        <f t="shared" si="3"/>
        <v>-2929747.6940520108</v>
      </c>
      <c r="E29" s="304">
        <f t="shared" si="4"/>
        <v>4.3050000000000007E-3</v>
      </c>
      <c r="F29" s="306">
        <f t="shared" si="2"/>
        <v>2</v>
      </c>
      <c r="G29" s="303">
        <f t="shared" si="0"/>
        <v>25225.127645787816</v>
      </c>
      <c r="H29" s="303"/>
      <c r="I29" s="303">
        <f t="shared" si="1"/>
        <v>2954972.8216977986</v>
      </c>
    </row>
    <row r="30" spans="2:9" ht="20.100000000000001" customHeight="1">
      <c r="B30" s="288" t="s">
        <v>341</v>
      </c>
      <c r="C30" s="405" t="str">
        <f>C29</f>
        <v>Year 2019</v>
      </c>
      <c r="D30" s="303">
        <f t="shared" si="3"/>
        <v>-2929747.6940520108</v>
      </c>
      <c r="E30" s="304">
        <f t="shared" si="4"/>
        <v>4.3050000000000007E-3</v>
      </c>
      <c r="F30" s="306">
        <f t="shared" si="2"/>
        <v>1</v>
      </c>
      <c r="G30" s="307">
        <f t="shared" si="0"/>
        <v>12612.563822893908</v>
      </c>
      <c r="H30" s="303"/>
      <c r="I30" s="303">
        <f t="shared" si="1"/>
        <v>2942360.2578749047</v>
      </c>
    </row>
    <row r="31" spans="2:9" ht="20.100000000000001" customHeight="1">
      <c r="B31" s="288"/>
      <c r="C31" s="288"/>
      <c r="D31" s="303"/>
      <c r="E31" s="304"/>
      <c r="F31" s="306"/>
      <c r="G31" s="303">
        <f>SUM(G19:G30)</f>
        <v>983779.97818572482</v>
      </c>
      <c r="H31" s="303"/>
      <c r="I31" s="308">
        <f>SUM(I19:I30)</f>
        <v>36140752.306809857</v>
      </c>
    </row>
    <row r="32" spans="2:9" ht="20.100000000000001" customHeight="1">
      <c r="B32" s="288"/>
      <c r="C32" s="288"/>
      <c r="D32" s="303"/>
      <c r="E32" s="304"/>
      <c r="F32" s="305"/>
      <c r="G32" s="303"/>
      <c r="H32" s="303" t="s">
        <v>3</v>
      </c>
      <c r="I32" s="309"/>
    </row>
    <row r="33" spans="2:9" ht="20.100000000000001" customHeight="1">
      <c r="B33" s="288"/>
      <c r="C33" s="288"/>
      <c r="D33" s="293"/>
      <c r="E33" s="304"/>
      <c r="F33" s="305"/>
      <c r="G33" s="310" t="s">
        <v>485</v>
      </c>
      <c r="H33" s="303"/>
      <c r="I33" s="303"/>
    </row>
    <row r="34" spans="2:9" ht="20.100000000000001" customHeight="1">
      <c r="B34" s="288" t="s">
        <v>486</v>
      </c>
      <c r="C34" s="405" t="s">
        <v>650</v>
      </c>
      <c r="D34" s="293">
        <f>I31</f>
        <v>36140752.306809857</v>
      </c>
      <c r="E34" s="304">
        <f>+E30</f>
        <v>4.3050000000000007E-3</v>
      </c>
      <c r="F34" s="305">
        <v>12</v>
      </c>
      <c r="G34" s="303">
        <f>+F34*E34*D34</f>
        <v>1867031.2641697978</v>
      </c>
      <c r="H34" s="303"/>
      <c r="I34" s="308">
        <f>+D34+G34</f>
        <v>38007783.570979655</v>
      </c>
    </row>
    <row r="35" spans="2:9" ht="20.100000000000001" customHeight="1">
      <c r="B35" s="288"/>
      <c r="C35" s="288"/>
      <c r="D35" s="293"/>
      <c r="E35" s="304"/>
      <c r="F35" s="288"/>
      <c r="G35" s="303"/>
      <c r="H35" s="303"/>
      <c r="I35" s="303"/>
    </row>
    <row r="36" spans="2:9" ht="20.100000000000001" customHeight="1">
      <c r="B36" s="311" t="s">
        <v>487</v>
      </c>
      <c r="C36" s="288"/>
      <c r="D36" s="303"/>
      <c r="E36" s="304"/>
      <c r="F36" s="288"/>
      <c r="G36" s="310" t="s">
        <v>484</v>
      </c>
      <c r="H36" s="303"/>
      <c r="I36" s="303"/>
    </row>
    <row r="37" spans="2:9" ht="20.100000000000001" customHeight="1">
      <c r="B37" s="288" t="s">
        <v>342</v>
      </c>
      <c r="C37" s="405" t="s">
        <v>655</v>
      </c>
      <c r="D37" s="312">
        <f>-I34</f>
        <v>-38007783.570979655</v>
      </c>
      <c r="E37" s="304">
        <f>+E30</f>
        <v>4.3050000000000007E-3</v>
      </c>
      <c r="F37" s="288"/>
      <c r="G37" s="303">
        <f t="shared" ref="G37:G48" si="6" xml:space="preserve"> -E37*D37</f>
        <v>163623.50827306745</v>
      </c>
      <c r="H37" s="303">
        <f>PMT(E37,12,I$34)</f>
        <v>-3256642.6729292651</v>
      </c>
      <c r="I37" s="303">
        <f t="shared" ref="I37:I48" si="7">(+D37+D37*E37-H37)*-1</f>
        <v>34914764.406323455</v>
      </c>
    </row>
    <row r="38" spans="2:9" ht="20.100000000000001" customHeight="1">
      <c r="B38" s="288" t="s">
        <v>343</v>
      </c>
      <c r="C38" s="405" t="str">
        <f>+C37</f>
        <v>Year 2021</v>
      </c>
      <c r="D38" s="293">
        <f>-I37</f>
        <v>-34914764.406323455</v>
      </c>
      <c r="E38" s="304">
        <f>+E37</f>
        <v>4.3050000000000007E-3</v>
      </c>
      <c r="F38" s="288"/>
      <c r="G38" s="303">
        <f t="shared" si="6"/>
        <v>150308.0607692225</v>
      </c>
      <c r="H38" s="303">
        <f>H37</f>
        <v>-3256642.6729292651</v>
      </c>
      <c r="I38" s="303">
        <f t="shared" si="7"/>
        <v>31808429.794163413</v>
      </c>
    </row>
    <row r="39" spans="2:9" ht="20.100000000000001" customHeight="1">
      <c r="B39" s="288" t="s">
        <v>344</v>
      </c>
      <c r="C39" s="405" t="str">
        <f>+C38</f>
        <v>Year 2021</v>
      </c>
      <c r="D39" s="293">
        <f t="shared" ref="D39:D48" si="8">-I38</f>
        <v>-31808429.794163413</v>
      </c>
      <c r="E39" s="304">
        <f t="shared" ref="E39:E48" si="9">+E38</f>
        <v>4.3050000000000007E-3</v>
      </c>
      <c r="F39" s="288"/>
      <c r="G39" s="303">
        <f t="shared" si="6"/>
        <v>136935.29026387352</v>
      </c>
      <c r="H39" s="303">
        <f t="shared" ref="H39:H48" si="10">H38</f>
        <v>-3256642.6729292651</v>
      </c>
      <c r="I39" s="303">
        <f t="shared" si="7"/>
        <v>28688722.411498021</v>
      </c>
    </row>
    <row r="40" spans="2:9" ht="20.100000000000001" customHeight="1">
      <c r="B40" s="288" t="s">
        <v>345</v>
      </c>
      <c r="C40" s="405" t="str">
        <f>+C39</f>
        <v>Year 2021</v>
      </c>
      <c r="D40" s="293">
        <f t="shared" si="8"/>
        <v>-28688722.411498021</v>
      </c>
      <c r="E40" s="304">
        <f t="shared" si="9"/>
        <v>4.3050000000000007E-3</v>
      </c>
      <c r="F40" s="288"/>
      <c r="G40" s="303">
        <f t="shared" si="6"/>
        <v>123504.949981499</v>
      </c>
      <c r="H40" s="303">
        <f t="shared" si="10"/>
        <v>-3256642.6729292651</v>
      </c>
      <c r="I40" s="303">
        <f t="shared" si="7"/>
        <v>25555584.688550256</v>
      </c>
    </row>
    <row r="41" spans="2:9" ht="20.100000000000001" customHeight="1">
      <c r="B41" s="288" t="s">
        <v>346</v>
      </c>
      <c r="C41" s="405" t="str">
        <f>+C40</f>
        <v>Year 2021</v>
      </c>
      <c r="D41" s="293">
        <f t="shared" si="8"/>
        <v>-25555584.688550256</v>
      </c>
      <c r="E41" s="304">
        <f t="shared" si="9"/>
        <v>4.3050000000000007E-3</v>
      </c>
      <c r="F41" s="288"/>
      <c r="G41" s="303">
        <f t="shared" si="6"/>
        <v>110016.79208420886</v>
      </c>
      <c r="H41" s="303">
        <f t="shared" si="10"/>
        <v>-3256642.6729292651</v>
      </c>
      <c r="I41" s="303">
        <f t="shared" si="7"/>
        <v>22408958.807705201</v>
      </c>
    </row>
    <row r="42" spans="2:9" ht="20.100000000000001" customHeight="1">
      <c r="B42" s="288" t="s">
        <v>362</v>
      </c>
      <c r="C42" s="405" t="str">
        <f>C41</f>
        <v>Year 2021</v>
      </c>
      <c r="D42" s="293">
        <f t="shared" si="8"/>
        <v>-22408958.807705201</v>
      </c>
      <c r="E42" s="304">
        <f t="shared" si="9"/>
        <v>4.3050000000000007E-3</v>
      </c>
      <c r="F42" s="288"/>
      <c r="G42" s="303">
        <f t="shared" si="6"/>
        <v>96470.567667170908</v>
      </c>
      <c r="H42" s="303">
        <f t="shared" si="10"/>
        <v>-3256642.6729292651</v>
      </c>
      <c r="I42" s="303">
        <f t="shared" si="7"/>
        <v>19248786.702443108</v>
      </c>
    </row>
    <row r="43" spans="2:9" ht="20.100000000000001" customHeight="1">
      <c r="B43" s="288" t="s">
        <v>347</v>
      </c>
      <c r="C43" s="405" t="str">
        <f t="shared" ref="C43:C48" si="11">+C42</f>
        <v>Year 2021</v>
      </c>
      <c r="D43" s="293">
        <f t="shared" si="8"/>
        <v>-19248786.702443108</v>
      </c>
      <c r="E43" s="304">
        <f t="shared" si="9"/>
        <v>4.3050000000000007E-3</v>
      </c>
      <c r="F43" s="288"/>
      <c r="G43" s="303">
        <f t="shared" si="6"/>
        <v>82866.026754017599</v>
      </c>
      <c r="H43" s="303">
        <f t="shared" si="10"/>
        <v>-3256642.6729292651</v>
      </c>
      <c r="I43" s="303">
        <f t="shared" si="7"/>
        <v>16075010.056267861</v>
      </c>
    </row>
    <row r="44" spans="2:9" ht="20.100000000000001" customHeight="1">
      <c r="B44" s="288" t="s">
        <v>348</v>
      </c>
      <c r="C44" s="405" t="str">
        <f t="shared" si="11"/>
        <v>Year 2021</v>
      </c>
      <c r="D44" s="293">
        <f t="shared" si="8"/>
        <v>-16075010.056267861</v>
      </c>
      <c r="E44" s="304">
        <f t="shared" si="9"/>
        <v>4.3050000000000007E-3</v>
      </c>
      <c r="F44" s="288"/>
      <c r="G44" s="303">
        <f t="shared" si="6"/>
        <v>69202.918292233153</v>
      </c>
      <c r="H44" s="303">
        <f t="shared" si="10"/>
        <v>-3256642.6729292651</v>
      </c>
      <c r="I44" s="303">
        <f t="shared" si="7"/>
        <v>12887570.30163083</v>
      </c>
    </row>
    <row r="45" spans="2:9" ht="20.100000000000001" customHeight="1">
      <c r="B45" s="288" t="s">
        <v>349</v>
      </c>
      <c r="C45" s="405" t="str">
        <f t="shared" si="11"/>
        <v>Year 2021</v>
      </c>
      <c r="D45" s="293">
        <f t="shared" si="8"/>
        <v>-12887570.30163083</v>
      </c>
      <c r="E45" s="304">
        <f t="shared" si="9"/>
        <v>4.3050000000000007E-3</v>
      </c>
      <c r="F45" s="288"/>
      <c r="G45" s="303">
        <f t="shared" si="6"/>
        <v>55480.99014852073</v>
      </c>
      <c r="H45" s="303">
        <f t="shared" si="10"/>
        <v>-3256642.6729292651</v>
      </c>
      <c r="I45" s="303">
        <f t="shared" si="7"/>
        <v>9686408.6188500859</v>
      </c>
    </row>
    <row r="46" spans="2:9" ht="20.100000000000001" customHeight="1">
      <c r="B46" s="288" t="s">
        <v>351</v>
      </c>
      <c r="C46" s="405" t="str">
        <f t="shared" si="11"/>
        <v>Year 2021</v>
      </c>
      <c r="D46" s="293">
        <f t="shared" si="8"/>
        <v>-9686408.6188500859</v>
      </c>
      <c r="E46" s="304">
        <f t="shared" si="9"/>
        <v>4.3050000000000007E-3</v>
      </c>
      <c r="F46" s="288"/>
      <c r="G46" s="303">
        <f t="shared" si="6"/>
        <v>41699.989104149623</v>
      </c>
      <c r="H46" s="303">
        <f t="shared" si="10"/>
        <v>-3256642.6729292651</v>
      </c>
      <c r="I46" s="303">
        <f t="shared" si="7"/>
        <v>6471465.9350249711</v>
      </c>
    </row>
    <row r="47" spans="2:9" ht="20.100000000000001" customHeight="1">
      <c r="B47" s="288" t="s">
        <v>350</v>
      </c>
      <c r="C47" s="405" t="str">
        <f t="shared" si="11"/>
        <v>Year 2021</v>
      </c>
      <c r="D47" s="293">
        <f t="shared" si="8"/>
        <v>-6471465.9350249711</v>
      </c>
      <c r="E47" s="304">
        <f t="shared" si="9"/>
        <v>4.3050000000000007E-3</v>
      </c>
      <c r="F47" s="288"/>
      <c r="G47" s="303">
        <f t="shared" si="6"/>
        <v>27859.660850282504</v>
      </c>
      <c r="H47" s="303">
        <f t="shared" si="10"/>
        <v>-3256642.6729292651</v>
      </c>
      <c r="I47" s="303">
        <f t="shared" si="7"/>
        <v>3242682.9229459888</v>
      </c>
    </row>
    <row r="48" spans="2:9" ht="20.100000000000001" customHeight="1">
      <c r="B48" s="288" t="s">
        <v>341</v>
      </c>
      <c r="C48" s="405" t="str">
        <f t="shared" si="11"/>
        <v>Year 2021</v>
      </c>
      <c r="D48" s="293">
        <f t="shared" si="8"/>
        <v>-3242682.9229459888</v>
      </c>
      <c r="E48" s="304">
        <f t="shared" si="9"/>
        <v>4.3050000000000007E-3</v>
      </c>
      <c r="F48" s="288"/>
      <c r="G48" s="307">
        <f t="shared" si="6"/>
        <v>13959.749983282483</v>
      </c>
      <c r="H48" s="303">
        <f t="shared" si="10"/>
        <v>-3256642.6729292651</v>
      </c>
      <c r="I48" s="303">
        <f t="shared" si="7"/>
        <v>6.0535967350006104E-9</v>
      </c>
    </row>
    <row r="49" spans="1:10" ht="20.100000000000001" customHeight="1">
      <c r="B49" s="288"/>
      <c r="C49" s="288"/>
      <c r="D49" s="293"/>
      <c r="E49" s="304"/>
      <c r="F49" s="288"/>
      <c r="G49" s="303">
        <f>SUM(G37:G48)</f>
        <v>1071928.5041715282</v>
      </c>
      <c r="H49" s="303"/>
      <c r="I49" s="303"/>
    </row>
    <row r="50" spans="1:10" ht="20.100000000000001" customHeight="1">
      <c r="B50" s="309"/>
      <c r="C50" s="309"/>
      <c r="D50" s="309"/>
      <c r="E50" s="309"/>
      <c r="F50" s="309"/>
      <c r="G50" s="309"/>
      <c r="H50" s="309"/>
      <c r="I50" s="309"/>
    </row>
    <row r="51" spans="1:10" ht="20.100000000000001" customHeight="1">
      <c r="B51" s="288" t="s">
        <v>491</v>
      </c>
      <c r="C51" s="309"/>
      <c r="D51" s="309"/>
      <c r="E51" s="309"/>
      <c r="F51" s="309"/>
      <c r="G51" s="309"/>
      <c r="H51" s="313">
        <f>SUM(H37:H48)</f>
        <v>-39079712.075151183</v>
      </c>
      <c r="I51" s="309"/>
    </row>
    <row r="52" spans="1:10" ht="20.100000000000001" customHeight="1">
      <c r="B52" s="288" t="s">
        <v>488</v>
      </c>
      <c r="C52" s="309"/>
      <c r="D52" s="309"/>
      <c r="E52" s="309"/>
      <c r="F52" s="309"/>
      <c r="G52" s="309"/>
      <c r="H52" s="313">
        <f>+F10</f>
        <v>-35156972.328624129</v>
      </c>
      <c r="I52" s="309"/>
    </row>
    <row r="53" spans="1:10" ht="20.100000000000001" customHeight="1">
      <c r="B53" s="288" t="s">
        <v>489</v>
      </c>
      <c r="C53" s="309"/>
      <c r="D53" s="309"/>
      <c r="E53" s="309"/>
      <c r="F53" s="309"/>
      <c r="G53" s="309"/>
      <c r="H53" s="313">
        <f>(H51-H52)</f>
        <v>-3922739.7465270534</v>
      </c>
      <c r="I53" s="309"/>
    </row>
    <row r="55" spans="1:10" ht="32.1" customHeight="1">
      <c r="A55" s="407" t="s">
        <v>609</v>
      </c>
      <c r="B55" s="533" t="s">
        <v>610</v>
      </c>
      <c r="C55" s="533"/>
      <c r="D55" s="533"/>
      <c r="E55" s="533"/>
      <c r="F55" s="533"/>
      <c r="G55" s="533"/>
      <c r="H55" s="533"/>
      <c r="I55" s="533"/>
      <c r="J55" s="533"/>
    </row>
  </sheetData>
  <mergeCells count="4">
    <mergeCell ref="B5:I5"/>
    <mergeCell ref="B6:I6"/>
    <mergeCell ref="B14:D14"/>
    <mergeCell ref="B55:J55"/>
  </mergeCells>
  <printOptions horizontalCentered="1"/>
  <pageMargins left="0.7" right="0.7" top="0.75" bottom="0.75" header="0.3" footer="0.3"/>
  <pageSetup scale="45" fitToWidth="0" fitToHeight="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dimension ref="A1:L48"/>
  <sheetViews>
    <sheetView view="pageBreakPreview" zoomScale="85" zoomScaleNormal="85" zoomScaleSheetLayoutView="85" workbookViewId="0">
      <selection activeCell="B1" sqref="B1"/>
    </sheetView>
  </sheetViews>
  <sheetFormatPr defaultColWidth="8.90625" defaultRowHeight="20.100000000000001" customHeight="1"/>
  <cols>
    <col min="1" max="1" width="2.81640625" style="214" customWidth="1"/>
    <col min="2" max="2" width="10.81640625" style="204" customWidth="1"/>
    <col min="3" max="3" width="8.90625" style="204"/>
    <col min="4" max="4" width="2.81640625" style="204" customWidth="1"/>
    <col min="5" max="10" width="12.81640625" style="214" customWidth="1"/>
    <col min="11" max="11" width="5.81640625" style="214" customWidth="1"/>
    <col min="12" max="12" width="13.81640625" style="204" customWidth="1"/>
    <col min="13" max="16384" width="8.90625" style="204"/>
  </cols>
  <sheetData>
    <row r="1" spans="1:12" ht="20.100000000000001" customHeight="1">
      <c r="A1" s="216" t="str">
        <f ca="1">RIGHT(CELL("filename",D2),LEN(CELL("filename",D2))-FIND("]",CELL("filename",D2)))</f>
        <v>WP01 Plant</v>
      </c>
    </row>
    <row r="2" spans="1:12" ht="20.100000000000001" customHeight="1">
      <c r="C2" s="376"/>
    </row>
    <row r="3" spans="1:12" ht="20.100000000000001" customHeight="1">
      <c r="E3" s="482" t="s">
        <v>363</v>
      </c>
      <c r="F3" s="482" t="s">
        <v>33</v>
      </c>
      <c r="G3" s="482" t="s">
        <v>364</v>
      </c>
      <c r="H3" s="482" t="s">
        <v>365</v>
      </c>
      <c r="I3" s="482" t="s">
        <v>366</v>
      </c>
      <c r="J3" s="482" t="s">
        <v>367</v>
      </c>
      <c r="K3" s="204"/>
      <c r="L3" s="482" t="s">
        <v>11</v>
      </c>
    </row>
    <row r="4" spans="1:12" ht="20.100000000000001" customHeight="1">
      <c r="E4" s="482"/>
      <c r="F4" s="482"/>
      <c r="G4" s="482"/>
      <c r="H4" s="482"/>
      <c r="I4" s="482"/>
      <c r="J4" s="482"/>
      <c r="K4" s="204"/>
    </row>
    <row r="5" spans="1:12" ht="20.100000000000001" customHeight="1">
      <c r="D5" s="212" t="s">
        <v>372</v>
      </c>
      <c r="E5" s="215" t="s">
        <v>174</v>
      </c>
      <c r="F5" s="215" t="s">
        <v>368</v>
      </c>
      <c r="G5" s="215" t="s">
        <v>175</v>
      </c>
      <c r="H5" s="215" t="s">
        <v>370</v>
      </c>
      <c r="I5" s="215" t="s">
        <v>369</v>
      </c>
      <c r="J5" s="217">
        <v>356.1</v>
      </c>
      <c r="K5" s="204"/>
      <c r="L5" s="507"/>
    </row>
    <row r="6" spans="1:12" ht="20.100000000000001" customHeight="1">
      <c r="A6" s="217">
        <v>1</v>
      </c>
      <c r="B6" s="204" t="s">
        <v>341</v>
      </c>
      <c r="C6" s="211">
        <v>2018</v>
      </c>
      <c r="E6" s="342"/>
      <c r="F6" s="342">
        <v>4435853836.6599998</v>
      </c>
      <c r="G6" s="342"/>
      <c r="H6" s="342">
        <v>108753162.95999999</v>
      </c>
      <c r="I6" s="342">
        <v>72658709.620000005</v>
      </c>
      <c r="J6" s="342"/>
      <c r="K6" s="343"/>
      <c r="L6" s="343">
        <f t="shared" ref="L6:L18" si="0">SUM(E6:J6)</f>
        <v>4617265709.2399998</v>
      </c>
    </row>
    <row r="7" spans="1:12" ht="20.100000000000001" customHeight="1">
      <c r="A7" s="217">
        <v>2</v>
      </c>
      <c r="B7" s="204" t="s">
        <v>342</v>
      </c>
      <c r="C7" s="210">
        <f>C6+1</f>
        <v>2019</v>
      </c>
      <c r="E7" s="342"/>
      <c r="F7" s="342">
        <v>4463715057.8900003</v>
      </c>
      <c r="G7" s="342"/>
      <c r="H7" s="342">
        <v>143106334.69999999</v>
      </c>
      <c r="I7" s="342">
        <v>73382565.109999999</v>
      </c>
      <c r="J7" s="342"/>
      <c r="K7" s="343"/>
      <c r="L7" s="343">
        <f t="shared" si="0"/>
        <v>4680203957.6999998</v>
      </c>
    </row>
    <row r="8" spans="1:12" ht="20.100000000000001" customHeight="1">
      <c r="A8" s="217">
        <v>3</v>
      </c>
      <c r="B8" s="204" t="s">
        <v>343</v>
      </c>
      <c r="C8" s="210">
        <f>C7</f>
        <v>2019</v>
      </c>
      <c r="E8" s="342"/>
      <c r="F8" s="342">
        <v>4497628631.1500006</v>
      </c>
      <c r="G8" s="342"/>
      <c r="H8" s="342">
        <v>146365369.25</v>
      </c>
      <c r="I8" s="342">
        <v>73840542.799999997</v>
      </c>
      <c r="J8" s="342"/>
      <c r="K8" s="343"/>
      <c r="L8" s="343">
        <f t="shared" si="0"/>
        <v>4717834543.2000008</v>
      </c>
    </row>
    <row r="9" spans="1:12" ht="20.100000000000001" customHeight="1">
      <c r="A9" s="217">
        <v>4</v>
      </c>
      <c r="B9" s="204" t="s">
        <v>344</v>
      </c>
      <c r="C9" s="210">
        <f t="shared" ref="C9:C18" si="1">C8</f>
        <v>2019</v>
      </c>
      <c r="E9" s="342"/>
      <c r="F9" s="342">
        <v>4514842512.750001</v>
      </c>
      <c r="G9" s="342"/>
      <c r="H9" s="342">
        <v>155667021.07999998</v>
      </c>
      <c r="I9" s="342">
        <v>74416153.75999999</v>
      </c>
      <c r="J9" s="342"/>
      <c r="K9" s="343"/>
      <c r="L9" s="343">
        <f t="shared" si="0"/>
        <v>4744925687.5900011</v>
      </c>
    </row>
    <row r="10" spans="1:12" ht="20.100000000000001" customHeight="1">
      <c r="A10" s="217">
        <v>5</v>
      </c>
      <c r="B10" s="204" t="s">
        <v>345</v>
      </c>
      <c r="C10" s="210">
        <f t="shared" si="1"/>
        <v>2019</v>
      </c>
      <c r="E10" s="342"/>
      <c r="F10" s="342">
        <v>4529010961.960001</v>
      </c>
      <c r="G10" s="342"/>
      <c r="H10" s="342">
        <v>163340492.95999998</v>
      </c>
      <c r="I10" s="342">
        <v>73794714.219999984</v>
      </c>
      <c r="J10" s="342"/>
      <c r="K10" s="343"/>
      <c r="L10" s="343">
        <f t="shared" si="0"/>
        <v>4766146169.1400013</v>
      </c>
    </row>
    <row r="11" spans="1:12" ht="20.100000000000001" customHeight="1">
      <c r="A11" s="217">
        <v>6</v>
      </c>
      <c r="B11" s="204" t="s">
        <v>346</v>
      </c>
      <c r="C11" s="210">
        <f t="shared" si="1"/>
        <v>2019</v>
      </c>
      <c r="E11" s="342"/>
      <c r="F11" s="342">
        <v>4558051005.9700012</v>
      </c>
      <c r="G11" s="342"/>
      <c r="H11" s="342">
        <v>167962543.90999997</v>
      </c>
      <c r="I11" s="342">
        <v>74550692.949999988</v>
      </c>
      <c r="J11" s="342"/>
      <c r="K11" s="343"/>
      <c r="L11" s="343">
        <f t="shared" si="0"/>
        <v>4800564242.8300009</v>
      </c>
    </row>
    <row r="12" spans="1:12" ht="20.100000000000001" customHeight="1">
      <c r="A12" s="217">
        <v>7</v>
      </c>
      <c r="B12" s="204" t="s">
        <v>362</v>
      </c>
      <c r="C12" s="210">
        <f t="shared" si="1"/>
        <v>2019</v>
      </c>
      <c r="E12" s="342"/>
      <c r="F12" s="342">
        <v>4578347716.2600002</v>
      </c>
      <c r="G12" s="342"/>
      <c r="H12" s="342">
        <v>168753638.60999995</v>
      </c>
      <c r="I12" s="342">
        <v>74703862.969999984</v>
      </c>
      <c r="J12" s="342"/>
      <c r="K12" s="343"/>
      <c r="L12" s="343">
        <f t="shared" si="0"/>
        <v>4821805217.8400002</v>
      </c>
    </row>
    <row r="13" spans="1:12" ht="20.100000000000001" customHeight="1">
      <c r="A13" s="217">
        <v>8</v>
      </c>
      <c r="B13" s="204" t="s">
        <v>347</v>
      </c>
      <c r="C13" s="210">
        <f t="shared" si="1"/>
        <v>2019</v>
      </c>
      <c r="E13" s="342"/>
      <c r="F13" s="342">
        <v>4598188184.9500008</v>
      </c>
      <c r="G13" s="342"/>
      <c r="H13" s="342">
        <v>167205791.88999996</v>
      </c>
      <c r="I13" s="342">
        <v>75160992.409999982</v>
      </c>
      <c r="J13" s="342"/>
      <c r="K13" s="343"/>
      <c r="L13" s="343">
        <f t="shared" si="0"/>
        <v>4840554969.250001</v>
      </c>
    </row>
    <row r="14" spans="1:12" ht="20.100000000000001" customHeight="1">
      <c r="A14" s="217">
        <v>9</v>
      </c>
      <c r="B14" s="204" t="s">
        <v>348</v>
      </c>
      <c r="C14" s="210">
        <f t="shared" si="1"/>
        <v>2019</v>
      </c>
      <c r="E14" s="342"/>
      <c r="F14" s="342">
        <v>4624670137.0700006</v>
      </c>
      <c r="G14" s="342"/>
      <c r="H14" s="342">
        <v>172205176.67999995</v>
      </c>
      <c r="I14" s="342">
        <v>75390809.209999979</v>
      </c>
      <c r="J14" s="342"/>
      <c r="K14" s="343"/>
      <c r="L14" s="343">
        <f t="shared" si="0"/>
        <v>4872266122.960001</v>
      </c>
    </row>
    <row r="15" spans="1:12" ht="20.100000000000001" customHeight="1">
      <c r="A15" s="217">
        <v>10</v>
      </c>
      <c r="B15" s="204" t="s">
        <v>349</v>
      </c>
      <c r="C15" s="210">
        <f t="shared" si="1"/>
        <v>2019</v>
      </c>
      <c r="E15" s="342"/>
      <c r="F15" s="342">
        <v>4648560874.5500002</v>
      </c>
      <c r="G15" s="342"/>
      <c r="H15" s="342">
        <v>172680600.92999995</v>
      </c>
      <c r="I15" s="342">
        <v>77267351.219999984</v>
      </c>
      <c r="J15" s="342"/>
      <c r="K15" s="343"/>
      <c r="L15" s="343">
        <f t="shared" si="0"/>
        <v>4898508826.7000008</v>
      </c>
    </row>
    <row r="16" spans="1:12" ht="20.100000000000001" customHeight="1">
      <c r="A16" s="217">
        <v>11</v>
      </c>
      <c r="B16" s="204" t="s">
        <v>351</v>
      </c>
      <c r="C16" s="210">
        <f t="shared" si="1"/>
        <v>2019</v>
      </c>
      <c r="E16" s="342"/>
      <c r="F16" s="342">
        <v>4687299361.9500008</v>
      </c>
      <c r="G16" s="342"/>
      <c r="H16" s="342">
        <v>172880601.46999994</v>
      </c>
      <c r="I16" s="342">
        <v>77968398.769999981</v>
      </c>
      <c r="J16" s="342"/>
      <c r="K16" s="343"/>
      <c r="L16" s="343">
        <f t="shared" si="0"/>
        <v>4938148362.1900005</v>
      </c>
    </row>
    <row r="17" spans="1:12" ht="20.100000000000001" customHeight="1">
      <c r="A17" s="217">
        <v>12</v>
      </c>
      <c r="B17" s="204" t="s">
        <v>350</v>
      </c>
      <c r="C17" s="210">
        <f t="shared" si="1"/>
        <v>2019</v>
      </c>
      <c r="E17" s="342"/>
      <c r="F17" s="342">
        <v>4722982475.0200005</v>
      </c>
      <c r="G17" s="342"/>
      <c r="H17" s="342">
        <v>172986671.05999994</v>
      </c>
      <c r="I17" s="342">
        <v>78154015.479999974</v>
      </c>
      <c r="J17" s="342"/>
      <c r="K17" s="343"/>
      <c r="L17" s="343">
        <f t="shared" si="0"/>
        <v>4974123161.5599995</v>
      </c>
    </row>
    <row r="18" spans="1:12" ht="20.100000000000001" customHeight="1">
      <c r="A18" s="217">
        <v>13</v>
      </c>
      <c r="B18" s="204" t="s">
        <v>341</v>
      </c>
      <c r="C18" s="210">
        <f t="shared" si="1"/>
        <v>2019</v>
      </c>
      <c r="E18" s="342"/>
      <c r="F18" s="342">
        <v>4773982638.2400007</v>
      </c>
      <c r="G18" s="342"/>
      <c r="H18" s="342">
        <v>183277030.55999994</v>
      </c>
      <c r="I18" s="342">
        <v>94665695.759999976</v>
      </c>
      <c r="J18" s="342"/>
      <c r="K18" s="343"/>
      <c r="L18" s="343">
        <f t="shared" si="0"/>
        <v>5051925364.5600014</v>
      </c>
    </row>
    <row r="19" spans="1:12" ht="20.100000000000001" customHeight="1">
      <c r="E19" s="344"/>
      <c r="F19" s="344"/>
      <c r="G19" s="344"/>
      <c r="H19" s="344"/>
      <c r="I19" s="344"/>
      <c r="J19" s="344"/>
      <c r="K19" s="343"/>
      <c r="L19" s="343"/>
    </row>
    <row r="20" spans="1:12" ht="20.100000000000001" customHeight="1">
      <c r="A20" s="217">
        <v>14</v>
      </c>
      <c r="B20" s="204" t="s">
        <v>371</v>
      </c>
      <c r="E20" s="344">
        <f>SUM(E6:E18)/13</f>
        <v>0</v>
      </c>
      <c r="F20" s="344">
        <f t="shared" ref="F20:L20" si="2">SUM(F6:F18)/13</f>
        <v>4587164107.2630787</v>
      </c>
      <c r="G20" s="344">
        <f t="shared" si="2"/>
        <v>0</v>
      </c>
      <c r="H20" s="344">
        <f t="shared" si="2"/>
        <v>161168033.5430769</v>
      </c>
      <c r="I20" s="344">
        <f t="shared" si="2"/>
        <v>76611884.944615379</v>
      </c>
      <c r="J20" s="344">
        <f t="shared" si="2"/>
        <v>0</v>
      </c>
      <c r="K20" s="344"/>
      <c r="L20" s="344">
        <f t="shared" si="2"/>
        <v>4824944025.7507696</v>
      </c>
    </row>
    <row r="23" spans="1:12" ht="20.100000000000001" customHeight="1">
      <c r="B23" s="231" t="s">
        <v>495</v>
      </c>
      <c r="C23" s="232"/>
      <c r="D23" s="232"/>
      <c r="E23" s="233"/>
      <c r="F23" s="233"/>
      <c r="G23" s="234"/>
      <c r="H23" s="204"/>
      <c r="I23" s="470"/>
      <c r="J23" s="470"/>
      <c r="K23" s="470"/>
      <c r="L23" s="470"/>
    </row>
    <row r="24" spans="1:12" ht="20.100000000000001" customHeight="1">
      <c r="B24" s="235"/>
      <c r="C24" s="236"/>
      <c r="D24" s="236"/>
      <c r="E24" s="236"/>
      <c r="F24" s="237" t="s">
        <v>33</v>
      </c>
      <c r="G24" s="238"/>
      <c r="H24" s="204"/>
      <c r="I24" s="470"/>
      <c r="J24" s="470"/>
      <c r="K24" s="470"/>
      <c r="L24" s="470"/>
    </row>
    <row r="25" spans="1:12" ht="20.100000000000001" customHeight="1">
      <c r="B25" s="235"/>
      <c r="C25" s="236"/>
      <c r="D25" s="236"/>
      <c r="E25" s="236"/>
      <c r="F25" s="237"/>
      <c r="G25" s="238"/>
      <c r="H25" s="204"/>
      <c r="I25" s="470"/>
      <c r="J25" s="470"/>
      <c r="K25" s="470"/>
      <c r="L25" s="470"/>
    </row>
    <row r="26" spans="1:12" ht="20.100000000000001" customHeight="1">
      <c r="B26" s="235"/>
      <c r="C26" s="236"/>
      <c r="D26" s="239" t="s">
        <v>372</v>
      </c>
      <c r="E26" s="236"/>
      <c r="F26" s="240" t="s">
        <v>415</v>
      </c>
      <c r="G26" s="238"/>
      <c r="H26" s="204"/>
      <c r="I26" s="470"/>
      <c r="J26" s="470"/>
      <c r="K26" s="470"/>
      <c r="L26" s="470"/>
    </row>
    <row r="27" spans="1:12" ht="20.100000000000001" customHeight="1">
      <c r="A27" s="217">
        <v>15</v>
      </c>
      <c r="B27" s="235" t="s">
        <v>341</v>
      </c>
      <c r="C27" s="241">
        <v>2018</v>
      </c>
      <c r="D27" s="236"/>
      <c r="E27" s="236"/>
      <c r="F27" s="345">
        <v>1831146.08</v>
      </c>
      <c r="G27" s="238"/>
      <c r="H27" s="204"/>
      <c r="I27" s="470"/>
      <c r="J27" s="470"/>
      <c r="K27" s="470"/>
      <c r="L27" s="470"/>
    </row>
    <row r="28" spans="1:12" ht="20.100000000000001" customHeight="1">
      <c r="A28" s="217">
        <v>16</v>
      </c>
      <c r="B28" s="235" t="s">
        <v>342</v>
      </c>
      <c r="C28" s="242">
        <f>C27+1</f>
        <v>2019</v>
      </c>
      <c r="D28" s="236"/>
      <c r="E28" s="236"/>
      <c r="F28" s="345">
        <v>1831146.08</v>
      </c>
      <c r="G28" s="238"/>
      <c r="H28" s="204"/>
      <c r="I28" s="470"/>
      <c r="J28" s="470"/>
      <c r="K28" s="470"/>
      <c r="L28" s="470"/>
    </row>
    <row r="29" spans="1:12" ht="20.100000000000001" customHeight="1">
      <c r="A29" s="217">
        <v>17</v>
      </c>
      <c r="B29" s="235" t="s">
        <v>343</v>
      </c>
      <c r="C29" s="242">
        <f>C28</f>
        <v>2019</v>
      </c>
      <c r="D29" s="236"/>
      <c r="E29" s="236"/>
      <c r="F29" s="345">
        <v>1831146.08</v>
      </c>
      <c r="G29" s="238"/>
      <c r="H29" s="204"/>
      <c r="I29" s="470"/>
      <c r="J29" s="470"/>
      <c r="K29" s="470"/>
      <c r="L29" s="470"/>
    </row>
    <row r="30" spans="1:12" ht="20.100000000000001" customHeight="1">
      <c r="A30" s="217">
        <v>18</v>
      </c>
      <c r="B30" s="235" t="s">
        <v>344</v>
      </c>
      <c r="C30" s="242">
        <f t="shared" ref="C30:C39" si="3">C29</f>
        <v>2019</v>
      </c>
      <c r="D30" s="236"/>
      <c r="E30" s="236"/>
      <c r="F30" s="345">
        <v>1831146.08</v>
      </c>
      <c r="G30" s="238"/>
      <c r="H30" s="204"/>
      <c r="I30" s="470"/>
      <c r="J30" s="470"/>
      <c r="K30" s="470"/>
      <c r="L30" s="470"/>
    </row>
    <row r="31" spans="1:12" ht="20.100000000000001" customHeight="1">
      <c r="A31" s="217">
        <v>19</v>
      </c>
      <c r="B31" s="235" t="s">
        <v>345</v>
      </c>
      <c r="C31" s="242">
        <f t="shared" si="3"/>
        <v>2019</v>
      </c>
      <c r="D31" s="236"/>
      <c r="E31" s="236"/>
      <c r="F31" s="345">
        <v>1831146.08</v>
      </c>
      <c r="G31" s="238"/>
      <c r="H31" s="204"/>
      <c r="I31" s="470"/>
      <c r="J31" s="470"/>
      <c r="K31" s="470"/>
      <c r="L31" s="470"/>
    </row>
    <row r="32" spans="1:12" ht="20.100000000000001" customHeight="1">
      <c r="A32" s="217">
        <v>20</v>
      </c>
      <c r="B32" s="235" t="s">
        <v>346</v>
      </c>
      <c r="C32" s="242">
        <f t="shared" si="3"/>
        <v>2019</v>
      </c>
      <c r="D32" s="236"/>
      <c r="E32" s="236"/>
      <c r="F32" s="345">
        <v>1831146.08</v>
      </c>
      <c r="G32" s="238"/>
      <c r="H32" s="204"/>
      <c r="I32" s="204"/>
      <c r="J32" s="204"/>
      <c r="K32" s="204"/>
    </row>
    <row r="33" spans="1:11" ht="20.100000000000001" customHeight="1">
      <c r="A33" s="217">
        <v>21</v>
      </c>
      <c r="B33" s="235" t="s">
        <v>362</v>
      </c>
      <c r="C33" s="242">
        <f t="shared" si="3"/>
        <v>2019</v>
      </c>
      <c r="D33" s="236"/>
      <c r="E33" s="236"/>
      <c r="F33" s="345">
        <v>1831146.08</v>
      </c>
      <c r="G33" s="238"/>
      <c r="H33" s="204"/>
      <c r="I33" s="204"/>
      <c r="J33" s="204"/>
      <c r="K33" s="204"/>
    </row>
    <row r="34" spans="1:11" ht="20.100000000000001" customHeight="1">
      <c r="A34" s="217">
        <v>22</v>
      </c>
      <c r="B34" s="235" t="s">
        <v>347</v>
      </c>
      <c r="C34" s="242">
        <f t="shared" si="3"/>
        <v>2019</v>
      </c>
      <c r="D34" s="236"/>
      <c r="E34" s="236"/>
      <c r="F34" s="345">
        <v>1831146.08</v>
      </c>
      <c r="G34" s="238"/>
      <c r="H34" s="204"/>
      <c r="I34" s="204"/>
      <c r="J34" s="204"/>
      <c r="K34" s="204"/>
    </row>
    <row r="35" spans="1:11" ht="20.100000000000001" customHeight="1">
      <c r="A35" s="217">
        <v>23</v>
      </c>
      <c r="B35" s="235" t="s">
        <v>348</v>
      </c>
      <c r="C35" s="242">
        <f t="shared" si="3"/>
        <v>2019</v>
      </c>
      <c r="D35" s="236"/>
      <c r="E35" s="236"/>
      <c r="F35" s="345">
        <v>1831146.08</v>
      </c>
      <c r="G35" s="238"/>
      <c r="H35" s="204"/>
      <c r="I35" s="204"/>
      <c r="J35" s="204"/>
      <c r="K35" s="204"/>
    </row>
    <row r="36" spans="1:11" ht="20.100000000000001" customHeight="1">
      <c r="A36" s="217">
        <v>24</v>
      </c>
      <c r="B36" s="235" t="s">
        <v>349</v>
      </c>
      <c r="C36" s="242">
        <f t="shared" si="3"/>
        <v>2019</v>
      </c>
      <c r="D36" s="236"/>
      <c r="E36" s="236"/>
      <c r="F36" s="345">
        <v>1831146.08</v>
      </c>
      <c r="G36" s="238"/>
      <c r="H36" s="204"/>
      <c r="I36" s="204"/>
      <c r="J36" s="204"/>
      <c r="K36" s="204"/>
    </row>
    <row r="37" spans="1:11" ht="20.100000000000001" customHeight="1">
      <c r="A37" s="217">
        <v>25</v>
      </c>
      <c r="B37" s="235" t="s">
        <v>351</v>
      </c>
      <c r="C37" s="242">
        <f t="shared" si="3"/>
        <v>2019</v>
      </c>
      <c r="D37" s="236"/>
      <c r="E37" s="236"/>
      <c r="F37" s="345">
        <v>1831146.08</v>
      </c>
      <c r="G37" s="238"/>
      <c r="H37" s="204"/>
      <c r="I37" s="204"/>
      <c r="J37" s="204"/>
      <c r="K37" s="204"/>
    </row>
    <row r="38" spans="1:11" ht="20.100000000000001" customHeight="1">
      <c r="A38" s="217">
        <v>26</v>
      </c>
      <c r="B38" s="235" t="s">
        <v>350</v>
      </c>
      <c r="C38" s="242">
        <f t="shared" si="3"/>
        <v>2019</v>
      </c>
      <c r="D38" s="236"/>
      <c r="E38" s="236"/>
      <c r="F38" s="345">
        <v>1831146.08</v>
      </c>
      <c r="G38" s="238"/>
      <c r="H38" s="204"/>
      <c r="I38" s="204"/>
      <c r="J38" s="204"/>
      <c r="K38" s="204"/>
    </row>
    <row r="39" spans="1:11" ht="20.100000000000001" customHeight="1">
      <c r="A39" s="217">
        <v>27</v>
      </c>
      <c r="B39" s="235" t="s">
        <v>341</v>
      </c>
      <c r="C39" s="242">
        <f t="shared" si="3"/>
        <v>2019</v>
      </c>
      <c r="D39" s="236"/>
      <c r="E39" s="236"/>
      <c r="F39" s="345">
        <v>1831146.08</v>
      </c>
      <c r="G39" s="238"/>
      <c r="H39" s="204"/>
      <c r="I39" s="204"/>
      <c r="J39" s="204"/>
      <c r="K39" s="204"/>
    </row>
    <row r="40" spans="1:11" ht="20.100000000000001" customHeight="1">
      <c r="B40" s="235"/>
      <c r="C40" s="236"/>
      <c r="D40" s="236"/>
      <c r="E40" s="236"/>
      <c r="F40" s="346"/>
      <c r="G40" s="238"/>
      <c r="H40" s="204"/>
      <c r="I40" s="204"/>
      <c r="J40" s="204"/>
      <c r="K40" s="204"/>
    </row>
    <row r="41" spans="1:11" ht="20.100000000000001" customHeight="1">
      <c r="A41" s="217">
        <v>28</v>
      </c>
      <c r="B41" s="243" t="s">
        <v>371</v>
      </c>
      <c r="C41" s="244"/>
      <c r="D41" s="244"/>
      <c r="E41" s="244"/>
      <c r="F41" s="347">
        <f>SUM(F27:F39)/13</f>
        <v>1831146.0799999998</v>
      </c>
      <c r="G41" s="245"/>
      <c r="H41" s="204"/>
      <c r="I41" s="204"/>
      <c r="J41" s="204"/>
      <c r="K41" s="204"/>
    </row>
    <row r="47" spans="1:11" ht="20.100000000000001" customHeight="1">
      <c r="A47" s="204" t="s">
        <v>373</v>
      </c>
    </row>
    <row r="48" spans="1:11" ht="20.100000000000001" customHeight="1">
      <c r="A48" s="214" t="s">
        <v>372</v>
      </c>
      <c r="B48" s="204" t="s">
        <v>374</v>
      </c>
    </row>
  </sheetData>
  <customSheetViews>
    <customSheetView guid="{E1861F40-EBD5-44AE-868B-FDE0ED504D72}" scale="85">
      <selection activeCell="E9" sqref="E9"/>
      <pageMargins left="0.7" right="0.7" top="0.75" bottom="0.75" header="0.3" footer="0.3"/>
      <pageSetup scale="55" orientation="portrait" r:id="rId1"/>
    </customSheetView>
  </customSheetViews>
  <pageMargins left="0.7" right="0.7" top="0.75" bottom="0.75" header="0.3" footer="0.3"/>
  <pageSetup scale="60" fitToWidth="0" fitToHeight="0" orientation="portrait" r:id="rId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L48"/>
  <sheetViews>
    <sheetView view="pageBreakPreview" zoomScale="85" zoomScaleNormal="85" zoomScaleSheetLayoutView="85" workbookViewId="0"/>
  </sheetViews>
  <sheetFormatPr defaultColWidth="8.90625" defaultRowHeight="20.100000000000001" customHeight="1"/>
  <cols>
    <col min="1" max="1" width="2.81640625" style="214" customWidth="1"/>
    <col min="2" max="2" width="10.81640625" style="204" customWidth="1"/>
    <col min="3" max="3" width="8.90625" style="204"/>
    <col min="4" max="4" width="2.81640625" style="204" customWidth="1"/>
    <col min="5" max="10" width="12.81640625" style="214" customWidth="1"/>
    <col min="11" max="11" width="5.81640625" style="214" customWidth="1"/>
    <col min="12" max="12" width="13.6328125" style="204" customWidth="1"/>
    <col min="13" max="16384" width="8.90625" style="204"/>
  </cols>
  <sheetData>
    <row r="1" spans="1:12" ht="20.100000000000001" customHeight="1">
      <c r="A1" s="216" t="str">
        <f ca="1">RIGHT(CELL("filename",D2),LEN(CELL("filename",D2))-FIND("]",CELL("filename",D2)))</f>
        <v>WP02 Accum Depr</v>
      </c>
    </row>
    <row r="2" spans="1:12" ht="20.100000000000001" customHeight="1">
      <c r="C2" s="376"/>
    </row>
    <row r="3" spans="1:12" ht="20.100000000000001" customHeight="1">
      <c r="E3" s="482" t="s">
        <v>363</v>
      </c>
      <c r="F3" s="482" t="s">
        <v>33</v>
      </c>
      <c r="G3" s="482" t="s">
        <v>364</v>
      </c>
      <c r="H3" s="482" t="s">
        <v>365</v>
      </c>
      <c r="I3" s="482" t="s">
        <v>366</v>
      </c>
      <c r="J3" s="482" t="s">
        <v>367</v>
      </c>
      <c r="K3" s="204"/>
      <c r="L3" s="482" t="s">
        <v>11</v>
      </c>
    </row>
    <row r="4" spans="1:12" ht="20.100000000000001" customHeight="1">
      <c r="E4" s="482"/>
      <c r="F4" s="482"/>
      <c r="G4" s="482"/>
      <c r="H4" s="482"/>
      <c r="I4" s="482"/>
      <c r="J4" s="482"/>
      <c r="K4" s="204"/>
    </row>
    <row r="5" spans="1:12" ht="20.100000000000001" customHeight="1">
      <c r="D5" s="212" t="s">
        <v>372</v>
      </c>
      <c r="E5" s="215" t="s">
        <v>50</v>
      </c>
      <c r="F5" s="215" t="s">
        <v>375</v>
      </c>
      <c r="G5" s="215" t="s">
        <v>51</v>
      </c>
      <c r="H5" s="215" t="s">
        <v>377</v>
      </c>
      <c r="I5" s="215" t="s">
        <v>376</v>
      </c>
      <c r="J5" s="217">
        <v>356.1</v>
      </c>
      <c r="K5" s="204"/>
    </row>
    <row r="6" spans="1:12" ht="20.100000000000001" customHeight="1">
      <c r="A6" s="217">
        <v>1</v>
      </c>
      <c r="B6" s="204" t="s">
        <v>341</v>
      </c>
      <c r="C6" s="211">
        <v>2018</v>
      </c>
      <c r="E6" s="342"/>
      <c r="F6" s="342">
        <v>1008713725.734264</v>
      </c>
      <c r="G6" s="342"/>
      <c r="H6" s="342">
        <v>24467893</v>
      </c>
      <c r="I6" s="342">
        <v>22263737</v>
      </c>
      <c r="J6" s="342"/>
      <c r="K6" s="343"/>
      <c r="L6" s="343">
        <f t="shared" ref="L6:L18" si="0">SUM(E6:J6)</f>
        <v>1055445355.734264</v>
      </c>
    </row>
    <row r="7" spans="1:12" ht="20.100000000000001" customHeight="1">
      <c r="A7" s="217">
        <v>2</v>
      </c>
      <c r="B7" s="204" t="s">
        <v>342</v>
      </c>
      <c r="C7" s="210">
        <f>C6+1</f>
        <v>2019</v>
      </c>
      <c r="E7" s="342"/>
      <c r="F7" s="342">
        <v>1011196302.054474</v>
      </c>
      <c r="G7" s="342"/>
      <c r="H7" s="342">
        <v>25022488.239999998</v>
      </c>
      <c r="I7" s="342">
        <v>23118873.09</v>
      </c>
      <c r="J7" s="342"/>
      <c r="K7" s="343"/>
      <c r="L7" s="343">
        <f t="shared" si="0"/>
        <v>1059337663.384474</v>
      </c>
    </row>
    <row r="8" spans="1:12" ht="20.100000000000001" customHeight="1">
      <c r="A8" s="217">
        <v>3</v>
      </c>
      <c r="B8" s="204" t="s">
        <v>343</v>
      </c>
      <c r="C8" s="210">
        <f>C7</f>
        <v>2019</v>
      </c>
      <c r="E8" s="342"/>
      <c r="F8" s="342">
        <v>1007918927.897866</v>
      </c>
      <c r="G8" s="342"/>
      <c r="H8" s="342">
        <v>25612881.34</v>
      </c>
      <c r="I8" s="342">
        <v>23980680.870000001</v>
      </c>
      <c r="J8" s="342"/>
      <c r="K8" s="343"/>
      <c r="L8" s="343">
        <f t="shared" si="0"/>
        <v>1057512490.107866</v>
      </c>
    </row>
    <row r="9" spans="1:12" ht="20.100000000000001" customHeight="1">
      <c r="A9" s="217">
        <v>4</v>
      </c>
      <c r="B9" s="204" t="s">
        <v>344</v>
      </c>
      <c r="C9" s="210">
        <f t="shared" ref="C9:C18" si="1">C8</f>
        <v>2019</v>
      </c>
      <c r="E9" s="342"/>
      <c r="F9" s="342">
        <v>1013700331.9486018</v>
      </c>
      <c r="G9" s="342"/>
      <c r="H9" s="342">
        <v>26223756.010000002</v>
      </c>
      <c r="I9" s="342">
        <v>24849267.920000002</v>
      </c>
      <c r="J9" s="342"/>
      <c r="K9" s="343"/>
      <c r="L9" s="343">
        <f t="shared" si="0"/>
        <v>1064773355.8786018</v>
      </c>
    </row>
    <row r="10" spans="1:12" ht="20.100000000000001" customHeight="1">
      <c r="A10" s="217">
        <v>5</v>
      </c>
      <c r="B10" s="204" t="s">
        <v>345</v>
      </c>
      <c r="C10" s="210">
        <f t="shared" si="1"/>
        <v>2019</v>
      </c>
      <c r="E10" s="342"/>
      <c r="F10" s="342">
        <v>1025915833.5219618</v>
      </c>
      <c r="G10" s="342"/>
      <c r="H10" s="342">
        <v>26866447.199999999</v>
      </c>
      <c r="I10" s="342">
        <v>25707933.75</v>
      </c>
      <c r="J10" s="342"/>
      <c r="K10" s="343"/>
      <c r="L10" s="343">
        <f t="shared" si="0"/>
        <v>1078490214.471962</v>
      </c>
    </row>
    <row r="11" spans="1:12" ht="20.100000000000001" customHeight="1">
      <c r="A11" s="217">
        <v>6</v>
      </c>
      <c r="B11" s="204" t="s">
        <v>346</v>
      </c>
      <c r="C11" s="210">
        <f t="shared" si="1"/>
        <v>2019</v>
      </c>
      <c r="E11" s="342"/>
      <c r="F11" s="342">
        <v>1030087213.8178043</v>
      </c>
      <c r="G11" s="342"/>
      <c r="H11" s="342">
        <v>27541922.850000001</v>
      </c>
      <c r="I11" s="342">
        <v>26556677.710000001</v>
      </c>
      <c r="J11" s="342"/>
      <c r="K11" s="343"/>
      <c r="L11" s="343">
        <f t="shared" si="0"/>
        <v>1084185814.3778043</v>
      </c>
    </row>
    <row r="12" spans="1:12" ht="20.100000000000001" customHeight="1">
      <c r="A12" s="217">
        <v>7</v>
      </c>
      <c r="B12" s="204" t="s">
        <v>362</v>
      </c>
      <c r="C12" s="210">
        <f t="shared" si="1"/>
        <v>2019</v>
      </c>
      <c r="E12" s="342"/>
      <c r="F12" s="342">
        <v>1034234565.3683456</v>
      </c>
      <c r="G12" s="342"/>
      <c r="H12" s="342">
        <v>28065887.140000001</v>
      </c>
      <c r="I12" s="342">
        <v>27431624.010000002</v>
      </c>
      <c r="J12" s="342"/>
      <c r="K12" s="343"/>
      <c r="L12" s="343">
        <f t="shared" si="0"/>
        <v>1089732076.5183456</v>
      </c>
    </row>
    <row r="13" spans="1:12" ht="20.100000000000001" customHeight="1">
      <c r="A13" s="217">
        <v>8</v>
      </c>
      <c r="B13" s="204" t="s">
        <v>347</v>
      </c>
      <c r="C13" s="210">
        <f t="shared" si="1"/>
        <v>2019</v>
      </c>
      <c r="E13" s="342"/>
      <c r="F13" s="342">
        <v>1037749077.4207764</v>
      </c>
      <c r="G13" s="342"/>
      <c r="H13" s="342">
        <v>27745659.600000001</v>
      </c>
      <c r="I13" s="342">
        <v>28310501.100000001</v>
      </c>
      <c r="J13" s="342"/>
      <c r="K13" s="343"/>
      <c r="L13" s="343">
        <f t="shared" si="0"/>
        <v>1093805238.1207764</v>
      </c>
    </row>
    <row r="14" spans="1:12" ht="20.100000000000001" customHeight="1">
      <c r="A14" s="217">
        <v>9</v>
      </c>
      <c r="B14" s="204" t="s">
        <v>348</v>
      </c>
      <c r="C14" s="210">
        <f t="shared" si="1"/>
        <v>2019</v>
      </c>
      <c r="E14" s="342"/>
      <c r="F14" s="342">
        <v>1040537877.790398</v>
      </c>
      <c r="G14" s="342"/>
      <c r="H14" s="342">
        <v>28445403.620000001</v>
      </c>
      <c r="I14" s="342">
        <v>29178722.739999998</v>
      </c>
      <c r="J14" s="342"/>
      <c r="K14" s="343"/>
      <c r="L14" s="343">
        <f t="shared" si="0"/>
        <v>1098162004.150398</v>
      </c>
    </row>
    <row r="15" spans="1:12" ht="20.100000000000001" customHeight="1">
      <c r="A15" s="217">
        <v>10</v>
      </c>
      <c r="B15" s="204" t="s">
        <v>349</v>
      </c>
      <c r="C15" s="210">
        <f t="shared" si="1"/>
        <v>2019</v>
      </c>
      <c r="E15" s="342"/>
      <c r="F15" s="342">
        <v>1043290831.9658715</v>
      </c>
      <c r="G15" s="342"/>
      <c r="H15" s="342">
        <v>29178934.850000001</v>
      </c>
      <c r="I15" s="342">
        <v>30094326.079999998</v>
      </c>
      <c r="J15" s="342"/>
      <c r="K15" s="343"/>
      <c r="L15" s="343">
        <f t="shared" si="0"/>
        <v>1102564092.8958714</v>
      </c>
    </row>
    <row r="16" spans="1:12" ht="20.100000000000001" customHeight="1">
      <c r="A16" s="217">
        <v>11</v>
      </c>
      <c r="B16" s="204" t="s">
        <v>351</v>
      </c>
      <c r="C16" s="210">
        <f t="shared" si="1"/>
        <v>2019</v>
      </c>
      <c r="E16" s="342"/>
      <c r="F16" s="342">
        <v>1048046045.117197</v>
      </c>
      <c r="G16" s="342"/>
      <c r="H16" s="342">
        <v>29973809.960000001</v>
      </c>
      <c r="I16" s="342">
        <v>31025063.52</v>
      </c>
      <c r="J16" s="342"/>
      <c r="K16" s="343"/>
      <c r="L16" s="343">
        <f t="shared" si="0"/>
        <v>1109044918.5971971</v>
      </c>
    </row>
    <row r="17" spans="1:12" ht="20.100000000000001" customHeight="1">
      <c r="A17" s="217">
        <v>12</v>
      </c>
      <c r="B17" s="204" t="s">
        <v>350</v>
      </c>
      <c r="C17" s="210">
        <f t="shared" si="1"/>
        <v>2019</v>
      </c>
      <c r="E17" s="342"/>
      <c r="F17" s="342">
        <v>1053394214.1525569</v>
      </c>
      <c r="G17" s="342"/>
      <c r="H17" s="342">
        <v>30813846.75</v>
      </c>
      <c r="I17" s="342">
        <v>31960414.890000001</v>
      </c>
      <c r="J17" s="342"/>
      <c r="K17" s="343"/>
      <c r="L17" s="343">
        <f t="shared" si="0"/>
        <v>1116168475.792557</v>
      </c>
    </row>
    <row r="18" spans="1:12" ht="20.100000000000001" customHeight="1">
      <c r="A18" s="217">
        <v>13</v>
      </c>
      <c r="B18" s="204" t="s">
        <v>341</v>
      </c>
      <c r="C18" s="210">
        <f t="shared" si="1"/>
        <v>2019</v>
      </c>
      <c r="E18" s="342"/>
      <c r="F18" s="342">
        <v>1055583611.3919508</v>
      </c>
      <c r="G18" s="342"/>
      <c r="H18" s="342">
        <v>31680941.300000001</v>
      </c>
      <c r="I18" s="342">
        <v>33007982.629999999</v>
      </c>
      <c r="J18" s="342"/>
      <c r="K18" s="343"/>
      <c r="L18" s="343">
        <f t="shared" si="0"/>
        <v>1120272535.3219509</v>
      </c>
    </row>
    <row r="19" spans="1:12" ht="20.100000000000001" customHeight="1">
      <c r="E19" s="344"/>
      <c r="F19" s="344"/>
      <c r="G19" s="344"/>
      <c r="H19" s="344"/>
      <c r="I19" s="344"/>
      <c r="J19" s="344"/>
      <c r="K19" s="343"/>
      <c r="L19" s="343"/>
    </row>
    <row r="20" spans="1:12" ht="20.100000000000001" customHeight="1">
      <c r="A20" s="217">
        <v>14</v>
      </c>
      <c r="B20" s="204" t="s">
        <v>371</v>
      </c>
      <c r="E20" s="344">
        <f>SUM(E6:E18)/13</f>
        <v>0</v>
      </c>
      <c r="F20" s="344">
        <f t="shared" ref="F20:L20" si="2">SUM(F6:F18)/13</f>
        <v>1031566812.1678513</v>
      </c>
      <c r="G20" s="344">
        <f t="shared" si="2"/>
        <v>0</v>
      </c>
      <c r="H20" s="344">
        <f t="shared" si="2"/>
        <v>27818451.681538463</v>
      </c>
      <c r="I20" s="344">
        <f t="shared" si="2"/>
        <v>27498908.100769226</v>
      </c>
      <c r="J20" s="344">
        <f t="shared" si="2"/>
        <v>0</v>
      </c>
      <c r="K20" s="344"/>
      <c r="L20" s="344">
        <f t="shared" si="2"/>
        <v>1086884171.9501593</v>
      </c>
    </row>
    <row r="23" spans="1:12" ht="20.100000000000001" customHeight="1">
      <c r="B23" s="231" t="s">
        <v>417</v>
      </c>
      <c r="C23" s="232"/>
      <c r="D23" s="232"/>
      <c r="E23" s="233"/>
      <c r="F23" s="233"/>
      <c r="G23" s="233"/>
      <c r="H23" s="277"/>
      <c r="I23" s="277"/>
      <c r="K23" s="277"/>
      <c r="L23" s="278"/>
    </row>
    <row r="24" spans="1:12" ht="20.100000000000001" customHeight="1">
      <c r="B24" s="235"/>
      <c r="C24" s="236"/>
      <c r="D24" s="236"/>
      <c r="E24" s="236"/>
      <c r="F24" s="237" t="s">
        <v>33</v>
      </c>
      <c r="G24" s="238"/>
      <c r="H24" s="204"/>
      <c r="I24" s="204"/>
      <c r="J24" s="204"/>
      <c r="K24" s="204"/>
    </row>
    <row r="25" spans="1:12" ht="20.100000000000001" customHeight="1">
      <c r="B25" s="235"/>
      <c r="C25" s="236"/>
      <c r="D25" s="236"/>
      <c r="E25" s="236"/>
      <c r="F25" s="237"/>
      <c r="G25" s="238"/>
      <c r="H25" s="204"/>
      <c r="I25" s="204"/>
      <c r="J25" s="204"/>
      <c r="K25" s="204"/>
    </row>
    <row r="26" spans="1:12" ht="20.100000000000001" customHeight="1">
      <c r="B26" s="235"/>
      <c r="C26" s="236"/>
      <c r="D26" s="239" t="s">
        <v>372</v>
      </c>
      <c r="E26" s="236"/>
      <c r="F26" s="240" t="s">
        <v>416</v>
      </c>
      <c r="G26" s="238"/>
      <c r="H26" s="204"/>
      <c r="I26" s="204"/>
      <c r="J26" s="204"/>
      <c r="K26" s="204"/>
    </row>
    <row r="27" spans="1:12" ht="20.100000000000001" customHeight="1">
      <c r="A27" s="217">
        <v>15</v>
      </c>
      <c r="B27" s="235" t="s">
        <v>341</v>
      </c>
      <c r="C27" s="241">
        <v>2018</v>
      </c>
      <c r="D27" s="236"/>
      <c r="E27" s="236"/>
      <c r="F27" s="345">
        <v>1826727</v>
      </c>
      <c r="G27" s="238"/>
      <c r="H27" s="204"/>
      <c r="I27" s="204"/>
      <c r="J27" s="204"/>
      <c r="K27" s="204"/>
    </row>
    <row r="28" spans="1:12" ht="20.100000000000001" customHeight="1">
      <c r="A28" s="217">
        <v>16</v>
      </c>
      <c r="B28" s="235" t="s">
        <v>342</v>
      </c>
      <c r="C28" s="242">
        <f>C27+1</f>
        <v>2019</v>
      </c>
      <c r="D28" s="236"/>
      <c r="E28" s="236"/>
      <c r="F28" s="345">
        <v>1826763.42</v>
      </c>
      <c r="G28" s="238"/>
      <c r="H28" s="204"/>
      <c r="I28" s="204"/>
      <c r="J28" s="204"/>
      <c r="K28" s="204"/>
    </row>
    <row r="29" spans="1:12" ht="20.100000000000001" customHeight="1">
      <c r="A29" s="217">
        <v>17</v>
      </c>
      <c r="B29" s="235" t="s">
        <v>343</v>
      </c>
      <c r="C29" s="242">
        <f>C28</f>
        <v>2019</v>
      </c>
      <c r="D29" s="236"/>
      <c r="E29" s="236"/>
      <c r="F29" s="345">
        <v>1826800.09</v>
      </c>
      <c r="G29" s="238"/>
      <c r="H29" s="204"/>
      <c r="I29" s="204"/>
      <c r="J29" s="204"/>
      <c r="K29" s="204"/>
    </row>
    <row r="30" spans="1:12" ht="20.100000000000001" customHeight="1">
      <c r="A30" s="217">
        <v>18</v>
      </c>
      <c r="B30" s="235" t="s">
        <v>344</v>
      </c>
      <c r="C30" s="242">
        <f t="shared" ref="C30:C39" si="3">C29</f>
        <v>2019</v>
      </c>
      <c r="D30" s="236"/>
      <c r="E30" s="236"/>
      <c r="F30" s="345">
        <v>1826836.77</v>
      </c>
      <c r="G30" s="238"/>
      <c r="H30" s="204"/>
      <c r="I30" s="204"/>
      <c r="J30" s="204"/>
      <c r="K30" s="204"/>
    </row>
    <row r="31" spans="1:12" ht="20.100000000000001" customHeight="1">
      <c r="A31" s="217">
        <v>19</v>
      </c>
      <c r="B31" s="235" t="s">
        <v>345</v>
      </c>
      <c r="C31" s="242">
        <f t="shared" si="3"/>
        <v>2019</v>
      </c>
      <c r="D31" s="236"/>
      <c r="E31" s="236"/>
      <c r="F31" s="345">
        <v>1826873.44</v>
      </c>
      <c r="G31" s="238"/>
      <c r="H31" s="204"/>
      <c r="I31" s="204"/>
      <c r="J31" s="204"/>
      <c r="K31" s="204"/>
    </row>
    <row r="32" spans="1:12" ht="20.100000000000001" customHeight="1">
      <c r="A32" s="217">
        <v>20</v>
      </c>
      <c r="B32" s="235" t="s">
        <v>346</v>
      </c>
      <c r="C32" s="242">
        <f t="shared" si="3"/>
        <v>2019</v>
      </c>
      <c r="D32" s="236"/>
      <c r="E32" s="236"/>
      <c r="F32" s="345">
        <v>1826910.12</v>
      </c>
      <c r="G32" s="238"/>
      <c r="H32" s="204"/>
      <c r="I32" s="204"/>
      <c r="J32" s="204"/>
      <c r="K32" s="204"/>
    </row>
    <row r="33" spans="1:11" ht="20.100000000000001" customHeight="1">
      <c r="A33" s="217">
        <v>21</v>
      </c>
      <c r="B33" s="235" t="s">
        <v>362</v>
      </c>
      <c r="C33" s="242">
        <f t="shared" si="3"/>
        <v>2019</v>
      </c>
      <c r="D33" s="236"/>
      <c r="E33" s="236"/>
      <c r="F33" s="345">
        <v>1826946.79</v>
      </c>
      <c r="G33" s="238"/>
      <c r="H33" s="204"/>
      <c r="I33" s="204"/>
      <c r="J33" s="204"/>
      <c r="K33" s="204"/>
    </row>
    <row r="34" spans="1:11" ht="20.100000000000001" customHeight="1">
      <c r="A34" s="217">
        <v>22</v>
      </c>
      <c r="B34" s="235" t="s">
        <v>347</v>
      </c>
      <c r="C34" s="242">
        <f t="shared" si="3"/>
        <v>2019</v>
      </c>
      <c r="D34" s="236"/>
      <c r="E34" s="236"/>
      <c r="F34" s="345">
        <v>1826983.47</v>
      </c>
      <c r="G34" s="238"/>
      <c r="H34" s="204"/>
      <c r="I34" s="204"/>
      <c r="J34" s="204"/>
      <c r="K34" s="204"/>
    </row>
    <row r="35" spans="1:11" ht="20.100000000000001" customHeight="1">
      <c r="A35" s="217">
        <v>23</v>
      </c>
      <c r="B35" s="235" t="s">
        <v>348</v>
      </c>
      <c r="C35" s="242">
        <f t="shared" si="3"/>
        <v>2019</v>
      </c>
      <c r="D35" s="236"/>
      <c r="E35" s="236"/>
      <c r="F35" s="345">
        <v>1827020.14</v>
      </c>
      <c r="G35" s="238"/>
      <c r="H35" s="204"/>
      <c r="I35" s="204"/>
      <c r="J35" s="204"/>
      <c r="K35" s="204"/>
    </row>
    <row r="36" spans="1:11" ht="20.100000000000001" customHeight="1">
      <c r="A36" s="217">
        <v>24</v>
      </c>
      <c r="B36" s="235" t="s">
        <v>349</v>
      </c>
      <c r="C36" s="242">
        <f t="shared" si="3"/>
        <v>2019</v>
      </c>
      <c r="D36" s="236"/>
      <c r="E36" s="236"/>
      <c r="F36" s="345">
        <v>1827056.82</v>
      </c>
      <c r="G36" s="238"/>
      <c r="H36" s="204"/>
      <c r="I36" s="204"/>
      <c r="J36" s="204"/>
      <c r="K36" s="204"/>
    </row>
    <row r="37" spans="1:11" ht="20.100000000000001" customHeight="1">
      <c r="A37" s="217">
        <v>25</v>
      </c>
      <c r="B37" s="235" t="s">
        <v>351</v>
      </c>
      <c r="C37" s="242">
        <f t="shared" si="3"/>
        <v>2019</v>
      </c>
      <c r="D37" s="236"/>
      <c r="E37" s="236"/>
      <c r="F37" s="345">
        <v>1827093.49</v>
      </c>
      <c r="G37" s="238"/>
      <c r="H37" s="204"/>
      <c r="I37" s="204"/>
      <c r="J37" s="204"/>
      <c r="K37" s="204"/>
    </row>
    <row r="38" spans="1:11" ht="20.100000000000001" customHeight="1">
      <c r="A38" s="217">
        <v>26</v>
      </c>
      <c r="B38" s="235" t="s">
        <v>350</v>
      </c>
      <c r="C38" s="242">
        <f t="shared" si="3"/>
        <v>2019</v>
      </c>
      <c r="D38" s="236"/>
      <c r="E38" s="236"/>
      <c r="F38" s="345">
        <v>1827130.17</v>
      </c>
      <c r="G38" s="238"/>
      <c r="H38" s="204"/>
      <c r="I38" s="204"/>
      <c r="J38" s="204"/>
      <c r="K38" s="204"/>
    </row>
    <row r="39" spans="1:11" ht="20.100000000000001" customHeight="1">
      <c r="A39" s="217">
        <v>27</v>
      </c>
      <c r="B39" s="235" t="s">
        <v>341</v>
      </c>
      <c r="C39" s="242">
        <f t="shared" si="3"/>
        <v>2019</v>
      </c>
      <c r="D39" s="236"/>
      <c r="E39" s="236"/>
      <c r="F39" s="345">
        <v>1827166.84</v>
      </c>
      <c r="G39" s="238"/>
      <c r="H39" s="204"/>
      <c r="I39" s="204"/>
      <c r="J39" s="204"/>
      <c r="K39" s="204"/>
    </row>
    <row r="40" spans="1:11" ht="20.100000000000001" customHeight="1">
      <c r="B40" s="235"/>
      <c r="C40" s="236"/>
      <c r="D40" s="236"/>
      <c r="E40" s="236"/>
      <c r="F40" s="346"/>
      <c r="G40" s="238"/>
      <c r="H40" s="204"/>
      <c r="I40" s="204"/>
      <c r="J40" s="204"/>
      <c r="K40" s="204"/>
    </row>
    <row r="41" spans="1:11" ht="20.100000000000001" customHeight="1">
      <c r="A41" s="217">
        <v>28</v>
      </c>
      <c r="B41" s="243" t="s">
        <v>371</v>
      </c>
      <c r="C41" s="244"/>
      <c r="D41" s="244"/>
      <c r="E41" s="244"/>
      <c r="F41" s="347">
        <f>SUM(F27:F39)/13</f>
        <v>1826946.8123076921</v>
      </c>
      <c r="G41" s="245"/>
      <c r="H41" s="204"/>
      <c r="I41" s="204"/>
      <c r="J41" s="204"/>
      <c r="K41" s="204"/>
    </row>
    <row r="47" spans="1:11" ht="20.100000000000001" customHeight="1">
      <c r="A47" s="204" t="s">
        <v>373</v>
      </c>
    </row>
    <row r="48" spans="1:11" ht="20.100000000000001" customHeight="1">
      <c r="A48" s="214" t="s">
        <v>372</v>
      </c>
      <c r="B48" s="204" t="s">
        <v>374</v>
      </c>
    </row>
  </sheetData>
  <customSheetViews>
    <customSheetView guid="{E1861F40-EBD5-44AE-868B-FDE0ED504D72}" scale="85">
      <selection activeCell="E9" sqref="E9"/>
      <pageMargins left="0.7" right="0.7" top="0.75" bottom="0.75" header="0.3" footer="0.3"/>
      <pageSetup scale="55" fitToWidth="0" fitToHeight="0" orientation="portrait" r:id="rId1"/>
    </customSheetView>
  </customSheetViews>
  <pageMargins left="0.7" right="0.7" top="0.75" bottom="0.75" header="0.3" footer="0.3"/>
  <pageSetup scale="60" fitToWidth="0" fitToHeight="0" orientation="portrait" r:id="rId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O41"/>
  <sheetViews>
    <sheetView view="pageBreakPreview" zoomScale="85" zoomScaleNormal="85" zoomScaleSheetLayoutView="85" workbookViewId="0">
      <selection activeCell="B1" sqref="B1"/>
    </sheetView>
  </sheetViews>
  <sheetFormatPr defaultColWidth="8.90625" defaultRowHeight="20.100000000000001" customHeight="1"/>
  <cols>
    <col min="1" max="1" width="2.81640625" style="214" customWidth="1"/>
    <col min="2" max="2" width="10.81640625" style="204" customWidth="1"/>
    <col min="3" max="3" width="8.90625" style="204"/>
    <col min="4" max="4" width="2.81640625" style="204" customWidth="1"/>
    <col min="5" max="9" width="12.81640625" style="214" customWidth="1"/>
    <col min="10" max="10" width="12.81640625" style="204" customWidth="1"/>
    <col min="11" max="11" width="13.1796875" style="204" bestFit="1" customWidth="1"/>
    <col min="12" max="12" width="11.90625" style="204" customWidth="1"/>
    <col min="13" max="13" width="11.90625" style="204" bestFit="1" customWidth="1"/>
    <col min="14" max="14" width="11.6328125" style="421" bestFit="1" customWidth="1"/>
    <col min="15" max="15" width="11.6328125" style="204" bestFit="1" customWidth="1"/>
    <col min="16" max="16384" width="8.90625" style="204"/>
  </cols>
  <sheetData>
    <row r="1" spans="1:13" ht="20.100000000000001" customHeight="1">
      <c r="A1" s="216" t="str">
        <f ca="1">RIGHT(CELL("filename",D2),LEN(CELL("filename",D2))-FIND("]",CELL("filename",D2)))</f>
        <v>WP03 ADIT</v>
      </c>
    </row>
    <row r="2" spans="1:13" s="421" customFormat="1" ht="20.100000000000001" customHeight="1">
      <c r="A2" s="214"/>
      <c r="B2" s="204"/>
      <c r="C2" s="376"/>
      <c r="D2" s="204"/>
      <c r="E2" s="214"/>
      <c r="F2" s="214"/>
      <c r="G2" s="214"/>
      <c r="H2" s="214"/>
      <c r="I2" s="214"/>
      <c r="J2" s="204"/>
      <c r="K2" s="204"/>
      <c r="L2" s="204"/>
      <c r="M2" s="204"/>
    </row>
    <row r="3" spans="1:13" s="421" customFormat="1" ht="20.100000000000001" customHeight="1">
      <c r="A3" s="214"/>
      <c r="B3" s="204"/>
      <c r="C3" s="204"/>
      <c r="D3" s="204"/>
      <c r="E3" s="482" t="s">
        <v>378</v>
      </c>
      <c r="F3" s="482" t="s">
        <v>379</v>
      </c>
      <c r="G3" s="482" t="s">
        <v>380</v>
      </c>
      <c r="H3" s="482" t="s">
        <v>381</v>
      </c>
      <c r="I3" s="482" t="s">
        <v>382</v>
      </c>
      <c r="J3" s="204"/>
      <c r="K3" s="482"/>
      <c r="L3" s="482"/>
      <c r="M3" s="482"/>
    </row>
    <row r="4" spans="1:13" s="421" customFormat="1" ht="20.100000000000001" customHeight="1">
      <c r="A4" s="214"/>
      <c r="B4" s="204"/>
      <c r="C4" s="204"/>
      <c r="D4" s="212" t="s">
        <v>372</v>
      </c>
      <c r="E4" s="215" t="s">
        <v>56</v>
      </c>
      <c r="F4" s="215" t="s">
        <v>627</v>
      </c>
      <c r="G4" s="215" t="s">
        <v>628</v>
      </c>
      <c r="H4" s="215" t="s">
        <v>629</v>
      </c>
      <c r="I4" s="215" t="s">
        <v>630</v>
      </c>
      <c r="J4" s="204"/>
      <c r="K4" s="204"/>
      <c r="L4" s="204"/>
      <c r="M4" s="204"/>
    </row>
    <row r="5" spans="1:13" s="421" customFormat="1" ht="20.100000000000001" customHeight="1">
      <c r="A5" s="217">
        <v>1</v>
      </c>
      <c r="B5" s="220" t="s">
        <v>384</v>
      </c>
      <c r="C5" s="211">
        <v>2018</v>
      </c>
      <c r="D5" s="204"/>
      <c r="E5" s="342">
        <v>0</v>
      </c>
      <c r="F5" s="342">
        <v>582572874.34000003</v>
      </c>
      <c r="G5" s="342">
        <v>87874926.260000005</v>
      </c>
      <c r="H5" s="342">
        <v>229144109.28999999</v>
      </c>
      <c r="I5" s="501">
        <v>0</v>
      </c>
      <c r="J5" s="343"/>
      <c r="K5" s="343">
        <f>H5-I5-G5-F5</f>
        <v>-441303691.31000006</v>
      </c>
      <c r="L5" s="343"/>
      <c r="M5" s="343"/>
    </row>
    <row r="6" spans="1:13" s="421" customFormat="1" ht="20.100000000000001" customHeight="1">
      <c r="A6" s="217">
        <v>2</v>
      </c>
      <c r="B6" s="220" t="s">
        <v>384</v>
      </c>
      <c r="C6" s="210">
        <f>C5+1</f>
        <v>2019</v>
      </c>
      <c r="D6" s="204"/>
      <c r="E6" s="342">
        <v>0</v>
      </c>
      <c r="F6" s="342">
        <v>631235961</v>
      </c>
      <c r="G6" s="342">
        <v>100916000</v>
      </c>
      <c r="H6" s="342">
        <v>232072762</v>
      </c>
      <c r="I6" s="501">
        <v>0</v>
      </c>
      <c r="J6" s="343"/>
      <c r="K6" s="343">
        <f>H6-I6-F6-G6</f>
        <v>-500079199</v>
      </c>
      <c r="L6" s="343"/>
      <c r="M6" s="343"/>
    </row>
    <row r="7" spans="1:13" s="425" customFormat="1" ht="20.100000000000001" customHeight="1" thickBot="1">
      <c r="A7" s="422"/>
      <c r="B7" s="423"/>
      <c r="C7" s="319"/>
      <c r="D7" s="376"/>
      <c r="E7" s="349"/>
      <c r="F7" s="349"/>
      <c r="G7" s="349"/>
      <c r="H7" s="349"/>
      <c r="I7" s="349"/>
      <c r="J7" s="424"/>
      <c r="K7" s="424"/>
      <c r="L7" s="424"/>
      <c r="M7" s="424"/>
    </row>
    <row r="8" spans="1:13" s="425" customFormat="1" ht="20.100000000000001" customHeight="1">
      <c r="A8" s="426" t="s">
        <v>631</v>
      </c>
      <c r="B8" s="427"/>
      <c r="C8" s="428"/>
      <c r="D8" s="429"/>
      <c r="E8" s="430"/>
      <c r="F8" s="430"/>
      <c r="G8" s="430"/>
      <c r="H8" s="430"/>
      <c r="I8" s="430"/>
      <c r="J8" s="431"/>
      <c r="K8" s="432"/>
      <c r="L8" s="424"/>
      <c r="M8" s="424"/>
    </row>
    <row r="9" spans="1:13" s="425" customFormat="1" ht="20.100000000000001" customHeight="1" thickBot="1">
      <c r="A9" s="433" t="s">
        <v>632</v>
      </c>
      <c r="B9" s="434"/>
      <c r="C9" s="435"/>
      <c r="D9" s="436"/>
      <c r="E9" s="437"/>
      <c r="F9" s="437"/>
      <c r="G9" s="437"/>
      <c r="H9" s="437"/>
      <c r="I9" s="437"/>
      <c r="J9" s="438"/>
      <c r="K9" s="439"/>
      <c r="L9" s="424"/>
      <c r="M9" s="424"/>
    </row>
    <row r="10" spans="1:13" s="421" customFormat="1" ht="20.100000000000001" customHeight="1">
      <c r="A10" s="440"/>
      <c r="B10" s="236"/>
      <c r="C10" s="236"/>
      <c r="D10" s="236"/>
      <c r="E10" s="441" t="s">
        <v>385</v>
      </c>
      <c r="F10" s="441" t="s">
        <v>385</v>
      </c>
      <c r="G10" s="441" t="s">
        <v>385</v>
      </c>
      <c r="H10" s="237"/>
      <c r="I10" s="441" t="s">
        <v>385</v>
      </c>
      <c r="J10" s="236"/>
      <c r="K10" s="442" t="s">
        <v>11</v>
      </c>
      <c r="L10" s="204"/>
      <c r="M10" s="204"/>
    </row>
    <row r="11" spans="1:13" s="421" customFormat="1" ht="20.100000000000001" customHeight="1">
      <c r="A11" s="440"/>
      <c r="B11" s="236"/>
      <c r="C11" s="236"/>
      <c r="D11" s="239"/>
      <c r="E11" s="240"/>
      <c r="F11" s="240" t="s">
        <v>386</v>
      </c>
      <c r="G11" s="240" t="s">
        <v>529</v>
      </c>
      <c r="H11" s="240" t="s">
        <v>572</v>
      </c>
      <c r="I11" s="240" t="s">
        <v>575</v>
      </c>
      <c r="J11" s="236"/>
      <c r="K11" s="443"/>
      <c r="L11" s="204"/>
      <c r="M11" s="204"/>
    </row>
    <row r="12" spans="1:13" s="421" customFormat="1" ht="20.100000000000001" customHeight="1">
      <c r="A12" s="444">
        <v>3</v>
      </c>
      <c r="B12" s="445" t="s">
        <v>384</v>
      </c>
      <c r="C12" s="446">
        <f>C5</f>
        <v>2018</v>
      </c>
      <c r="D12" s="236"/>
      <c r="E12" s="447">
        <f>E5</f>
        <v>0</v>
      </c>
      <c r="F12" s="447">
        <f>-(F5-SUM(F26:N26))</f>
        <v>-870094681.77999997</v>
      </c>
      <c r="G12" s="447">
        <f>-(G5-SUM(F32:K32))</f>
        <v>-80885508.820000008</v>
      </c>
      <c r="H12" s="447">
        <f>H5-SUM(F38:L38)</f>
        <v>179160132.09999993</v>
      </c>
      <c r="I12" s="447">
        <f>-I5</f>
        <v>0</v>
      </c>
      <c r="J12" s="448"/>
      <c r="K12" s="449">
        <f>SUM(E12:I12)</f>
        <v>-771820058.50000012</v>
      </c>
      <c r="L12" s="343"/>
      <c r="M12" s="343"/>
    </row>
    <row r="13" spans="1:13" s="421" customFormat="1" ht="20.100000000000001" customHeight="1">
      <c r="A13" s="444">
        <v>4</v>
      </c>
      <c r="B13" s="445" t="s">
        <v>384</v>
      </c>
      <c r="C13" s="242">
        <f>C12+1</f>
        <v>2019</v>
      </c>
      <c r="D13" s="236"/>
      <c r="E13" s="447">
        <f>E6</f>
        <v>0</v>
      </c>
      <c r="F13" s="447">
        <f>-(F6-SUM(F27:N27))</f>
        <v>-885971096.67883205</v>
      </c>
      <c r="G13" s="447">
        <f>-(G6-SUM(F33:K33))</f>
        <v>-85173943.438769847</v>
      </c>
      <c r="H13" s="447">
        <f>H6-SUM(F39:L39)</f>
        <v>175723160.52018392</v>
      </c>
      <c r="I13" s="447">
        <f>-I6</f>
        <v>0</v>
      </c>
      <c r="J13" s="448"/>
      <c r="K13" s="449">
        <f>SUM(E13:I13)</f>
        <v>-795421879.59741795</v>
      </c>
      <c r="L13" s="343"/>
      <c r="M13" s="343"/>
    </row>
    <row r="14" spans="1:13" s="421" customFormat="1" ht="20.100000000000001" customHeight="1">
      <c r="A14" s="440"/>
      <c r="B14" s="236"/>
      <c r="C14" s="236"/>
      <c r="D14" s="236"/>
      <c r="E14" s="346"/>
      <c r="F14" s="346"/>
      <c r="G14" s="346"/>
      <c r="H14" s="346"/>
      <c r="I14" s="346"/>
      <c r="J14" s="448"/>
      <c r="K14" s="449"/>
      <c r="L14" s="343"/>
      <c r="M14" s="343"/>
    </row>
    <row r="15" spans="1:13" s="421" customFormat="1" ht="20.100000000000001" customHeight="1" thickBot="1">
      <c r="A15" s="450">
        <v>5</v>
      </c>
      <c r="B15" s="451" t="s">
        <v>383</v>
      </c>
      <c r="C15" s="451"/>
      <c r="D15" s="451"/>
      <c r="E15" s="452">
        <f>(E12/2)+(E13/2)</f>
        <v>0</v>
      </c>
      <c r="F15" s="452">
        <f>(F12/2)+(F13/2)</f>
        <v>-878032889.22941601</v>
      </c>
      <c r="G15" s="452">
        <f>(G12/2)+(G13/2)</f>
        <v>-83029726.129384935</v>
      </c>
      <c r="H15" s="452">
        <f>(H12/2)+(H13/2)</f>
        <v>177441646.31009191</v>
      </c>
      <c r="I15" s="452">
        <f>(I12/2)+(I13/2)</f>
        <v>0</v>
      </c>
      <c r="J15" s="452"/>
      <c r="K15" s="453">
        <f>(K12/2)+(K13/2)</f>
        <v>-783620969.04870903</v>
      </c>
      <c r="L15" s="344"/>
      <c r="M15" s="344"/>
    </row>
    <row r="16" spans="1:13" ht="20.100000000000001" customHeight="1">
      <c r="K16" s="507"/>
    </row>
    <row r="20" spans="1:15" s="421" customFormat="1" ht="20.100000000000001" customHeight="1">
      <c r="A20" s="204" t="s">
        <v>373</v>
      </c>
      <c r="B20" s="204"/>
      <c r="C20" s="204"/>
      <c r="D20" s="214"/>
      <c r="E20" s="214"/>
      <c r="F20" s="214"/>
      <c r="G20" s="214"/>
      <c r="H20" s="214"/>
      <c r="I20" s="204"/>
      <c r="J20" s="204"/>
      <c r="K20" s="204"/>
      <c r="L20" s="204"/>
      <c r="M20" s="204"/>
    </row>
    <row r="21" spans="1:15" s="421" customFormat="1" ht="20.100000000000001" customHeight="1">
      <c r="A21" s="214" t="s">
        <v>372</v>
      </c>
      <c r="B21" s="534" t="s">
        <v>374</v>
      </c>
      <c r="C21" s="534"/>
      <c r="D21" s="534"/>
      <c r="E21" s="534"/>
      <c r="F21" s="534"/>
      <c r="G21" s="534"/>
      <c r="H21" s="534"/>
      <c r="I21" s="534"/>
      <c r="J21" s="534"/>
      <c r="K21" s="534"/>
      <c r="L21" s="480"/>
      <c r="M21" s="204"/>
    </row>
    <row r="22" spans="1:15" ht="20.100000000000001" customHeight="1">
      <c r="A22" s="214" t="s">
        <v>386</v>
      </c>
      <c r="B22" s="534" t="s">
        <v>576</v>
      </c>
      <c r="C22" s="534"/>
      <c r="D22" s="534"/>
      <c r="E22" s="534"/>
      <c r="F22" s="534"/>
      <c r="G22" s="534"/>
      <c r="H22" s="534"/>
      <c r="I22" s="534"/>
      <c r="J22" s="534"/>
      <c r="K22" s="534"/>
      <c r="L22" s="480"/>
    </row>
    <row r="23" spans="1:15" ht="20.100000000000001" customHeight="1">
      <c r="B23" s="480"/>
      <c r="C23" s="480"/>
      <c r="D23" s="480"/>
      <c r="E23" s="480"/>
      <c r="F23" s="204"/>
      <c r="G23" s="214" t="s">
        <v>563</v>
      </c>
      <c r="H23" s="480"/>
      <c r="I23" s="480"/>
      <c r="J23" s="214" t="s">
        <v>675</v>
      </c>
      <c r="K23" s="214" t="s">
        <v>570</v>
      </c>
      <c r="N23" s="204"/>
      <c r="O23" s="421"/>
    </row>
    <row r="24" spans="1:15" ht="20.100000000000001" customHeight="1">
      <c r="B24" s="480"/>
      <c r="C24" s="480"/>
      <c r="D24" s="480"/>
      <c r="E24" s="480"/>
      <c r="F24" s="480" t="s">
        <v>564</v>
      </c>
      <c r="G24" s="214" t="s">
        <v>565</v>
      </c>
      <c r="H24" s="214" t="s">
        <v>566</v>
      </c>
      <c r="I24" s="480"/>
      <c r="J24" s="214" t="s">
        <v>676</v>
      </c>
      <c r="K24" s="214" t="s">
        <v>633</v>
      </c>
      <c r="L24" s="214" t="s">
        <v>611</v>
      </c>
      <c r="M24" s="214"/>
      <c r="N24" s="214"/>
      <c r="O24" s="421"/>
    </row>
    <row r="25" spans="1:15" ht="20.100000000000001" customHeight="1">
      <c r="B25" s="480"/>
      <c r="C25" s="480"/>
      <c r="D25" s="480"/>
      <c r="E25" s="480"/>
      <c r="F25" s="391" t="s">
        <v>567</v>
      </c>
      <c r="G25" s="391" t="s">
        <v>567</v>
      </c>
      <c r="H25" s="391" t="s">
        <v>568</v>
      </c>
      <c r="I25" s="391" t="s">
        <v>569</v>
      </c>
      <c r="J25" s="391" t="s">
        <v>677</v>
      </c>
      <c r="K25" s="391" t="s">
        <v>634</v>
      </c>
      <c r="L25" s="391" t="s">
        <v>612</v>
      </c>
      <c r="M25" s="391" t="s">
        <v>635</v>
      </c>
      <c r="N25" s="391" t="s">
        <v>636</v>
      </c>
      <c r="O25" s="421"/>
    </row>
    <row r="26" spans="1:15" s="389" customFormat="1" ht="20.100000000000001" customHeight="1">
      <c r="A26" s="214"/>
      <c r="B26" s="480"/>
      <c r="C26" s="480"/>
      <c r="D26" s="480"/>
      <c r="E26" s="392">
        <f>C12</f>
        <v>2018</v>
      </c>
      <c r="F26" s="502">
        <v>0</v>
      </c>
      <c r="G26" s="502">
        <v>0</v>
      </c>
      <c r="H26" s="502">
        <v>0</v>
      </c>
      <c r="I26" s="503">
        <v>0</v>
      </c>
      <c r="J26" s="503">
        <v>0</v>
      </c>
      <c r="K26" s="502">
        <v>-287522246.21999997</v>
      </c>
      <c r="L26" s="504">
        <v>0</v>
      </c>
      <c r="M26" s="504">
        <v>438.78000000000003</v>
      </c>
      <c r="N26" s="502"/>
      <c r="O26" s="421"/>
    </row>
    <row r="27" spans="1:15" s="389" customFormat="1" ht="20.100000000000001" customHeight="1">
      <c r="A27" s="214"/>
      <c r="B27" s="480"/>
      <c r="C27" s="480"/>
      <c r="D27" s="480"/>
      <c r="E27" s="392">
        <f>C13</f>
        <v>2019</v>
      </c>
      <c r="F27" s="502">
        <v>1448.84</v>
      </c>
      <c r="G27" s="502">
        <v>0</v>
      </c>
      <c r="H27" s="502">
        <v>0</v>
      </c>
      <c r="I27" s="503">
        <v>0</v>
      </c>
      <c r="J27" s="503">
        <v>0</v>
      </c>
      <c r="K27" s="502">
        <v>-277092928.00999999</v>
      </c>
      <c r="L27" s="504">
        <v>0</v>
      </c>
      <c r="M27" s="504">
        <v>422.52</v>
      </c>
      <c r="N27" s="502">
        <v>22355920.971167922</v>
      </c>
      <c r="O27" s="421"/>
    </row>
    <row r="28" spans="1:15" s="389" customFormat="1" ht="20.100000000000001" customHeight="1">
      <c r="A28" s="214" t="s">
        <v>529</v>
      </c>
      <c r="B28" s="534" t="s">
        <v>571</v>
      </c>
      <c r="C28" s="534"/>
      <c r="D28" s="534"/>
      <c r="E28" s="534"/>
      <c r="F28" s="534"/>
      <c r="G28" s="534"/>
      <c r="H28" s="534"/>
      <c r="I28" s="534"/>
      <c r="J28" s="534"/>
      <c r="K28" s="534"/>
      <c r="L28" s="480"/>
      <c r="N28" s="421"/>
    </row>
    <row r="29" spans="1:15" ht="20.100000000000001" customHeight="1">
      <c r="B29" s="480"/>
      <c r="C29" s="480"/>
      <c r="D29" s="480"/>
      <c r="E29" s="480"/>
      <c r="F29" s="204"/>
      <c r="G29" s="214" t="s">
        <v>563</v>
      </c>
      <c r="H29" s="480"/>
      <c r="I29" s="214" t="s">
        <v>675</v>
      </c>
      <c r="J29" s="214" t="s">
        <v>570</v>
      </c>
      <c r="K29" s="480"/>
      <c r="N29" s="204"/>
      <c r="O29" s="421"/>
    </row>
    <row r="30" spans="1:15" ht="20.100000000000001" customHeight="1">
      <c r="B30" s="480"/>
      <c r="C30" s="480"/>
      <c r="D30" s="480"/>
      <c r="E30" s="480"/>
      <c r="F30" s="480" t="s">
        <v>564</v>
      </c>
      <c r="G30" s="214" t="s">
        <v>565</v>
      </c>
      <c r="H30" s="480"/>
      <c r="I30" s="214" t="s">
        <v>676</v>
      </c>
      <c r="J30" s="214" t="s">
        <v>633</v>
      </c>
      <c r="K30" s="480"/>
      <c r="N30" s="204"/>
      <c r="O30" s="421"/>
    </row>
    <row r="31" spans="1:15" ht="20.100000000000001" customHeight="1">
      <c r="B31" s="480"/>
      <c r="C31" s="480"/>
      <c r="D31" s="480"/>
      <c r="E31" s="480"/>
      <c r="F31" s="391" t="s">
        <v>567</v>
      </c>
      <c r="G31" s="391" t="s">
        <v>567</v>
      </c>
      <c r="H31" s="391" t="s">
        <v>569</v>
      </c>
      <c r="I31" s="391" t="s">
        <v>677</v>
      </c>
      <c r="J31" s="391" t="s">
        <v>634</v>
      </c>
      <c r="K31" s="391" t="s">
        <v>636</v>
      </c>
      <c r="N31" s="204"/>
      <c r="O31" s="421"/>
    </row>
    <row r="32" spans="1:15" s="389" customFormat="1" ht="20.100000000000001" customHeight="1">
      <c r="A32" s="214"/>
      <c r="B32" s="480"/>
      <c r="C32" s="480"/>
      <c r="D32" s="480"/>
      <c r="E32" s="392">
        <f>C12</f>
        <v>2018</v>
      </c>
      <c r="F32" s="502">
        <v>0</v>
      </c>
      <c r="G32" s="502">
        <v>4341.59</v>
      </c>
      <c r="H32" s="503">
        <v>0</v>
      </c>
      <c r="I32" s="502">
        <v>4716442.3499999987</v>
      </c>
      <c r="J32" s="502">
        <v>2268633.5</v>
      </c>
      <c r="K32" s="502"/>
      <c r="L32" s="204"/>
      <c r="M32" s="204"/>
      <c r="N32" s="204"/>
      <c r="O32" s="421"/>
    </row>
    <row r="33" spans="1:15" s="389" customFormat="1" ht="20.100000000000001" customHeight="1">
      <c r="A33" s="214"/>
      <c r="B33" s="480"/>
      <c r="C33" s="480"/>
      <c r="D33" s="480"/>
      <c r="E33" s="392">
        <f>C13</f>
        <v>2019</v>
      </c>
      <c r="F33" s="502">
        <v>0</v>
      </c>
      <c r="G33" s="502">
        <v>4674.41</v>
      </c>
      <c r="H33" s="503">
        <v>0</v>
      </c>
      <c r="I33" s="502">
        <v>6391847.3299999991</v>
      </c>
      <c r="J33" s="502">
        <v>8124077.479999993</v>
      </c>
      <c r="K33" s="502">
        <v>1221457.341230154</v>
      </c>
      <c r="L33" s="204"/>
      <c r="M33" s="204"/>
      <c r="N33" s="204"/>
      <c r="O33" s="421"/>
    </row>
    <row r="34" spans="1:15" s="389" customFormat="1" ht="20.100000000000001" customHeight="1">
      <c r="A34" s="214" t="s">
        <v>572</v>
      </c>
      <c r="B34" s="534" t="s">
        <v>573</v>
      </c>
      <c r="C34" s="534"/>
      <c r="D34" s="534"/>
      <c r="E34" s="534"/>
      <c r="F34" s="534"/>
      <c r="G34" s="534"/>
      <c r="H34" s="534"/>
      <c r="I34" s="534"/>
      <c r="J34" s="534"/>
      <c r="K34" s="534"/>
      <c r="L34" s="480"/>
      <c r="N34" s="421"/>
    </row>
    <row r="35" spans="1:15" s="389" customFormat="1" ht="20.100000000000001" customHeight="1">
      <c r="A35" s="214"/>
      <c r="B35" s="480"/>
      <c r="C35" s="480"/>
      <c r="D35" s="480"/>
      <c r="E35" s="480"/>
      <c r="F35" s="480"/>
      <c r="G35" s="480"/>
      <c r="H35" s="480"/>
      <c r="I35" s="480"/>
      <c r="J35" s="214" t="s">
        <v>675</v>
      </c>
      <c r="K35" s="214" t="s">
        <v>570</v>
      </c>
      <c r="L35" s="480"/>
      <c r="M35" s="480"/>
      <c r="O35" s="421"/>
    </row>
    <row r="36" spans="1:15" s="389" customFormat="1" ht="20.100000000000001" customHeight="1">
      <c r="A36" s="214"/>
      <c r="B36" s="480"/>
      <c r="C36" s="480"/>
      <c r="D36" s="480"/>
      <c r="E36" s="480"/>
      <c r="G36" s="214" t="s">
        <v>563</v>
      </c>
      <c r="H36" s="204"/>
      <c r="I36" s="480"/>
      <c r="J36" s="214" t="s">
        <v>676</v>
      </c>
      <c r="K36" s="480" t="s">
        <v>633</v>
      </c>
      <c r="L36" s="204"/>
      <c r="M36" s="204"/>
      <c r="N36" s="204"/>
      <c r="O36" s="421"/>
    </row>
    <row r="37" spans="1:15" s="389" customFormat="1" ht="20.100000000000001" customHeight="1">
      <c r="A37" s="214"/>
      <c r="B37" s="480"/>
      <c r="C37" s="480"/>
      <c r="D37" s="480"/>
      <c r="E37" s="392"/>
      <c r="F37" s="395" t="s">
        <v>564</v>
      </c>
      <c r="G37" s="394" t="s">
        <v>565</v>
      </c>
      <c r="H37" s="395" t="s">
        <v>574</v>
      </c>
      <c r="I37" s="391" t="s">
        <v>569</v>
      </c>
      <c r="J37" s="391" t="s">
        <v>677</v>
      </c>
      <c r="K37" s="391" t="s">
        <v>634</v>
      </c>
      <c r="L37" s="391" t="s">
        <v>636</v>
      </c>
      <c r="M37" s="391"/>
      <c r="N37" s="204"/>
      <c r="O37" s="421"/>
    </row>
    <row r="38" spans="1:15" s="389" customFormat="1" ht="20.100000000000001" customHeight="1">
      <c r="A38" s="214"/>
      <c r="B38" s="480"/>
      <c r="C38" s="480"/>
      <c r="D38" s="480"/>
      <c r="E38" s="392">
        <f>C12</f>
        <v>2018</v>
      </c>
      <c r="F38" s="502">
        <v>454501.55</v>
      </c>
      <c r="G38" s="502">
        <v>227.63</v>
      </c>
      <c r="H38" s="502">
        <v>0</v>
      </c>
      <c r="I38" s="503">
        <v>0</v>
      </c>
      <c r="J38" s="502">
        <v>12299637.989999998</v>
      </c>
      <c r="K38" s="502">
        <v>37229610.020000055</v>
      </c>
      <c r="L38" s="502"/>
      <c r="M38" s="393"/>
      <c r="N38" s="204"/>
      <c r="O38" s="421"/>
    </row>
    <row r="39" spans="1:15" s="389" customFormat="1" ht="20.100000000000001" customHeight="1">
      <c r="A39" s="214"/>
      <c r="B39" s="480"/>
      <c r="C39" s="480"/>
      <c r="D39" s="480"/>
      <c r="E39" s="392">
        <f>C13</f>
        <v>2019</v>
      </c>
      <c r="F39" s="502">
        <v>496048.76</v>
      </c>
      <c r="G39" s="502">
        <v>4637.99</v>
      </c>
      <c r="H39" s="502">
        <v>0</v>
      </c>
      <c r="I39" s="503">
        <v>0</v>
      </c>
      <c r="J39" s="502">
        <v>14377158.85</v>
      </c>
      <c r="K39" s="502">
        <v>39693620.530000001</v>
      </c>
      <c r="L39" s="502">
        <v>1778135.3498160839</v>
      </c>
      <c r="M39" s="393"/>
      <c r="N39" s="204"/>
      <c r="O39" s="421"/>
    </row>
    <row r="40" spans="1:15" s="389" customFormat="1" ht="20.100000000000001" customHeight="1">
      <c r="A40" s="214"/>
      <c r="B40" s="480"/>
      <c r="C40" s="480"/>
      <c r="D40" s="480"/>
      <c r="E40" s="392"/>
      <c r="F40" s="393"/>
      <c r="G40" s="393"/>
      <c r="H40" s="480"/>
      <c r="I40" s="480"/>
      <c r="J40" s="480"/>
      <c r="K40" s="480"/>
      <c r="L40" s="480"/>
      <c r="M40" s="480"/>
      <c r="N40" s="421"/>
    </row>
    <row r="41" spans="1:15" ht="60" customHeight="1">
      <c r="A41" s="390" t="s">
        <v>575</v>
      </c>
      <c r="B41" s="535" t="s">
        <v>387</v>
      </c>
      <c r="C41" s="535"/>
      <c r="D41" s="535"/>
      <c r="E41" s="535"/>
      <c r="F41" s="535"/>
      <c r="G41" s="535"/>
      <c r="H41" s="535"/>
      <c r="I41" s="535"/>
      <c r="J41" s="535"/>
      <c r="K41" s="535"/>
      <c r="L41" s="481"/>
    </row>
  </sheetData>
  <mergeCells count="5">
    <mergeCell ref="B21:K21"/>
    <mergeCell ref="B22:K22"/>
    <mergeCell ref="B28:K28"/>
    <mergeCell ref="B34:K34"/>
    <mergeCell ref="B41:K41"/>
  </mergeCells>
  <pageMargins left="0.7" right="0.7" top="0.75" bottom="0.75" header="0.3" footer="0.3"/>
  <pageSetup scale="46"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dimension ref="A1:K33"/>
  <sheetViews>
    <sheetView view="pageBreakPreview" zoomScale="85" zoomScaleNormal="85" zoomScaleSheetLayoutView="85" workbookViewId="0">
      <selection activeCell="B1" sqref="B1"/>
    </sheetView>
  </sheetViews>
  <sheetFormatPr defaultColWidth="8.90625" defaultRowHeight="20.100000000000001" customHeight="1"/>
  <cols>
    <col min="1" max="1" width="2.81640625" style="214" customWidth="1"/>
    <col min="2" max="2" width="10.81640625" style="204" customWidth="1"/>
    <col min="3" max="3" width="8.90625" style="204"/>
    <col min="4" max="4" width="2.81640625" style="204" customWidth="1"/>
    <col min="5" max="7" width="12.81640625" style="214" customWidth="1"/>
    <col min="8" max="11" width="12.81640625" style="204" customWidth="1"/>
    <col min="12" max="16384" width="8.90625" style="204"/>
  </cols>
  <sheetData>
    <row r="1" spans="1:11" ht="20.100000000000001" customHeight="1">
      <c r="A1" s="216" t="str">
        <f ca="1">RIGHT(CELL("filename",D2),LEN(CELL("filename",D2))-FIND("]",CELL("filename",D2)))</f>
        <v>WP04 Other RB</v>
      </c>
    </row>
    <row r="2" spans="1:11" ht="20.100000000000001" customHeight="1">
      <c r="C2" s="376"/>
    </row>
    <row r="3" spans="1:11" ht="20.100000000000001" customHeight="1">
      <c r="E3" s="482" t="s">
        <v>388</v>
      </c>
      <c r="F3" s="482" t="s">
        <v>390</v>
      </c>
      <c r="G3" s="482" t="s">
        <v>352</v>
      </c>
      <c r="I3" s="482" t="s">
        <v>11</v>
      </c>
    </row>
    <row r="4" spans="1:11" ht="20.100000000000001" customHeight="1">
      <c r="E4" s="482" t="s">
        <v>389</v>
      </c>
      <c r="F4" s="482" t="s">
        <v>391</v>
      </c>
      <c r="G4" s="482" t="s">
        <v>392</v>
      </c>
    </row>
    <row r="5" spans="1:11" ht="20.100000000000001" customHeight="1">
      <c r="D5" s="212" t="s">
        <v>372</v>
      </c>
      <c r="E5" s="215" t="s">
        <v>393</v>
      </c>
      <c r="F5" s="215" t="s">
        <v>182</v>
      </c>
      <c r="G5" s="215" t="s">
        <v>214</v>
      </c>
    </row>
    <row r="6" spans="1:11" ht="20.100000000000001" customHeight="1">
      <c r="A6" s="217">
        <v>1</v>
      </c>
      <c r="B6" s="220" t="s">
        <v>384</v>
      </c>
      <c r="C6" s="211">
        <v>2018</v>
      </c>
      <c r="E6" s="342"/>
      <c r="F6" s="342">
        <v>659871</v>
      </c>
      <c r="G6" s="342">
        <v>1300867</v>
      </c>
      <c r="H6" s="343"/>
      <c r="I6" s="343">
        <f>SUM(E6:G6)</f>
        <v>1960738</v>
      </c>
    </row>
    <row r="7" spans="1:11" ht="20.100000000000001" customHeight="1">
      <c r="A7" s="217">
        <v>2</v>
      </c>
      <c r="B7" s="220" t="s">
        <v>384</v>
      </c>
      <c r="C7" s="210">
        <f>C6+1</f>
        <v>2019</v>
      </c>
      <c r="E7" s="342"/>
      <c r="F7" s="342">
        <v>727423</v>
      </c>
      <c r="G7" s="342">
        <v>267323</v>
      </c>
      <c r="H7" s="343"/>
      <c r="I7" s="343">
        <f>SUM(E7:G7)</f>
        <v>994746</v>
      </c>
    </row>
    <row r="8" spans="1:11" ht="20.100000000000001" customHeight="1">
      <c r="E8" s="344"/>
      <c r="F8" s="344"/>
      <c r="G8" s="344"/>
      <c r="H8" s="343"/>
      <c r="I8" s="343"/>
    </row>
    <row r="9" spans="1:11" ht="20.100000000000001" customHeight="1">
      <c r="A9" s="217">
        <v>3</v>
      </c>
      <c r="B9" s="204" t="s">
        <v>383</v>
      </c>
      <c r="E9" s="344">
        <f>(E6/2)+(E7/2)</f>
        <v>0</v>
      </c>
      <c r="F9" s="344">
        <f>(F6/2)+(F7/2)</f>
        <v>693647</v>
      </c>
      <c r="G9" s="344">
        <f>(G6/2)+(G7/2)</f>
        <v>784095</v>
      </c>
      <c r="H9" s="344"/>
      <c r="I9" s="344">
        <f>(I6/2)+(I7/2)</f>
        <v>1477742</v>
      </c>
    </row>
    <row r="11" spans="1:11" ht="20.100000000000001" customHeight="1">
      <c r="A11" s="396"/>
      <c r="D11" s="218"/>
      <c r="E11" s="536" t="s">
        <v>577</v>
      </c>
      <c r="F11" s="536"/>
      <c r="G11" s="536"/>
      <c r="H11" s="536"/>
      <c r="I11" s="536"/>
      <c r="K11" s="482" t="s">
        <v>11</v>
      </c>
    </row>
    <row r="12" spans="1:11" ht="20.100000000000001" customHeight="1">
      <c r="A12" s="396"/>
      <c r="C12" s="397" t="s">
        <v>578</v>
      </c>
      <c r="D12" s="218"/>
      <c r="E12" s="398">
        <v>228.1</v>
      </c>
      <c r="F12" s="398">
        <v>228.2</v>
      </c>
      <c r="G12" s="398">
        <v>228.3</v>
      </c>
      <c r="H12" s="398">
        <v>228.4</v>
      </c>
      <c r="I12" s="399">
        <v>242</v>
      </c>
    </row>
    <row r="13" spans="1:11" ht="20.100000000000001" customHeight="1">
      <c r="A13" s="396"/>
      <c r="D13" s="212" t="s">
        <v>372</v>
      </c>
      <c r="E13" s="215" t="s">
        <v>579</v>
      </c>
      <c r="F13" s="215" t="s">
        <v>580</v>
      </c>
      <c r="G13" s="215" t="s">
        <v>581</v>
      </c>
      <c r="H13" s="215" t="s">
        <v>582</v>
      </c>
      <c r="I13" s="215" t="s">
        <v>386</v>
      </c>
    </row>
    <row r="14" spans="1:11" ht="20.100000000000001" customHeight="1">
      <c r="A14" s="396">
        <v>4</v>
      </c>
      <c r="B14" s="220" t="s">
        <v>384</v>
      </c>
      <c r="C14" s="505">
        <v>2018</v>
      </c>
      <c r="E14" s="342">
        <v>0</v>
      </c>
      <c r="F14" s="342">
        <v>0</v>
      </c>
      <c r="G14" s="342">
        <v>0</v>
      </c>
      <c r="H14" s="506">
        <v>0</v>
      </c>
      <c r="I14" s="506">
        <v>0</v>
      </c>
      <c r="J14" s="343"/>
      <c r="K14" s="343">
        <f>SUM(E14:I14)</f>
        <v>0</v>
      </c>
    </row>
    <row r="15" spans="1:11" ht="20.100000000000001" customHeight="1">
      <c r="A15" s="396">
        <v>5</v>
      </c>
      <c r="B15" s="220" t="s">
        <v>384</v>
      </c>
      <c r="C15" s="400">
        <f>C14+1</f>
        <v>2019</v>
      </c>
      <c r="E15" s="342">
        <v>0</v>
      </c>
      <c r="F15" s="342">
        <v>0</v>
      </c>
      <c r="G15" s="342">
        <v>0</v>
      </c>
      <c r="H15" s="506">
        <v>0</v>
      </c>
      <c r="I15" s="506">
        <v>0</v>
      </c>
      <c r="J15" s="343"/>
      <c r="K15" s="343">
        <f>SUM(E15:I15)</f>
        <v>0</v>
      </c>
    </row>
    <row r="16" spans="1:11" ht="20.100000000000001" customHeight="1">
      <c r="A16" s="396"/>
      <c r="B16" s="220"/>
      <c r="C16" s="400"/>
      <c r="E16" s="344"/>
      <c r="F16" s="344"/>
      <c r="G16" s="344"/>
      <c r="H16" s="343"/>
      <c r="I16" s="343"/>
      <c r="J16" s="343"/>
      <c r="K16" s="343"/>
    </row>
    <row r="17" spans="1:11" ht="20.100000000000001" customHeight="1">
      <c r="A17" s="396">
        <v>6</v>
      </c>
      <c r="B17" s="204" t="s">
        <v>383</v>
      </c>
      <c r="C17" s="400"/>
      <c r="E17" s="344">
        <f>(E14/2)+(E15/2)</f>
        <v>0</v>
      </c>
      <c r="F17" s="344">
        <f>(F14/2)+(F15/2)</f>
        <v>0</v>
      </c>
      <c r="G17" s="344">
        <f>(G14/2)+(G15/2)</f>
        <v>0</v>
      </c>
      <c r="H17" s="344">
        <f>(H14/2)+(H15/2)</f>
        <v>0</v>
      </c>
      <c r="I17" s="344">
        <f>(I14/2)+(I15/2)</f>
        <v>0</v>
      </c>
      <c r="J17" s="344"/>
      <c r="K17" s="344">
        <f>(K14/2)+(K15/2)</f>
        <v>0</v>
      </c>
    </row>
    <row r="18" spans="1:11" ht="20.100000000000001" customHeight="1">
      <c r="A18" s="396"/>
    </row>
    <row r="19" spans="1:11" ht="20.100000000000001" customHeight="1">
      <c r="A19" s="396"/>
      <c r="D19" s="218"/>
      <c r="E19" s="536" t="s">
        <v>583</v>
      </c>
      <c r="F19" s="536"/>
      <c r="G19" s="536"/>
      <c r="H19" s="536"/>
      <c r="I19" s="536"/>
      <c r="K19" s="482" t="s">
        <v>11</v>
      </c>
    </row>
    <row r="20" spans="1:11" ht="20.100000000000001" customHeight="1">
      <c r="A20" s="396"/>
      <c r="C20" s="397" t="s">
        <v>578</v>
      </c>
      <c r="D20" s="218"/>
      <c r="E20" s="398">
        <v>228.1</v>
      </c>
      <c r="F20" s="398">
        <v>228.2</v>
      </c>
      <c r="G20" s="398">
        <v>228.3</v>
      </c>
      <c r="H20" s="398">
        <v>228.4</v>
      </c>
      <c r="I20" s="399">
        <v>242</v>
      </c>
    </row>
    <row r="21" spans="1:11" ht="20.100000000000001" customHeight="1">
      <c r="A21" s="396"/>
      <c r="D21" s="212" t="s">
        <v>372</v>
      </c>
      <c r="E21" s="215" t="s">
        <v>579</v>
      </c>
      <c r="F21" s="215" t="s">
        <v>580</v>
      </c>
      <c r="G21" s="215" t="s">
        <v>581</v>
      </c>
      <c r="H21" s="215" t="s">
        <v>582</v>
      </c>
      <c r="I21" s="215" t="s">
        <v>386</v>
      </c>
    </row>
    <row r="22" spans="1:11" ht="20.100000000000001" customHeight="1">
      <c r="A22" s="396">
        <v>7</v>
      </c>
      <c r="B22" s="220" t="s">
        <v>384</v>
      </c>
      <c r="C22" s="505">
        <v>2018</v>
      </c>
      <c r="E22" s="342">
        <v>0</v>
      </c>
      <c r="F22" s="342">
        <v>0</v>
      </c>
      <c r="G22" s="342">
        <v>0</v>
      </c>
      <c r="H22" s="506">
        <v>0</v>
      </c>
      <c r="I22" s="506">
        <v>0</v>
      </c>
      <c r="J22" s="343"/>
      <c r="K22" s="343">
        <f>SUM(E22:I22)</f>
        <v>0</v>
      </c>
    </row>
    <row r="23" spans="1:11" ht="20.100000000000001" customHeight="1">
      <c r="A23" s="396">
        <v>8</v>
      </c>
      <c r="B23" s="220" t="s">
        <v>384</v>
      </c>
      <c r="C23" s="400">
        <f>C22+1</f>
        <v>2019</v>
      </c>
      <c r="E23" s="342">
        <v>0</v>
      </c>
      <c r="F23" s="342">
        <v>0</v>
      </c>
      <c r="G23" s="342">
        <v>0</v>
      </c>
      <c r="H23" s="506">
        <v>0</v>
      </c>
      <c r="I23" s="506">
        <v>0</v>
      </c>
      <c r="J23" s="343"/>
      <c r="K23" s="343">
        <f>SUM(E23:I23)</f>
        <v>0</v>
      </c>
    </row>
    <row r="24" spans="1:11" ht="20.100000000000001" customHeight="1">
      <c r="A24" s="396"/>
      <c r="E24" s="344"/>
      <c r="F24" s="344"/>
      <c r="G24" s="344"/>
      <c r="H24" s="343"/>
      <c r="I24" s="343"/>
      <c r="J24" s="343"/>
      <c r="K24" s="343"/>
    </row>
    <row r="25" spans="1:11" ht="20.100000000000001" customHeight="1">
      <c r="A25" s="396">
        <v>9</v>
      </c>
      <c r="B25" s="204" t="s">
        <v>383</v>
      </c>
      <c r="E25" s="344">
        <f>(E22/2)+(E23/2)</f>
        <v>0</v>
      </c>
      <c r="F25" s="344">
        <f>(F22/2)+(F23/2)</f>
        <v>0</v>
      </c>
      <c r="G25" s="344">
        <f>(G22/2)+(G23/2)</f>
        <v>0</v>
      </c>
      <c r="H25" s="344">
        <f>(H22/2)+(H23/2)</f>
        <v>0</v>
      </c>
      <c r="I25" s="344">
        <f>(I22/2)+(I23/2)</f>
        <v>0</v>
      </c>
      <c r="J25" s="344"/>
      <c r="K25" s="344">
        <f>(K22/2)+(K23/2)</f>
        <v>0</v>
      </c>
    </row>
    <row r="30" spans="1:11" ht="20.100000000000001" customHeight="1">
      <c r="A30" s="204" t="s">
        <v>373</v>
      </c>
    </row>
    <row r="31" spans="1:11" ht="20.100000000000001" customHeight="1">
      <c r="A31" s="214" t="s">
        <v>372</v>
      </c>
      <c r="B31" s="204" t="s">
        <v>374</v>
      </c>
    </row>
    <row r="32" spans="1:11" s="409" customFormat="1" ht="32.1" customHeight="1">
      <c r="A32" s="408" t="s">
        <v>386</v>
      </c>
      <c r="B32" s="535" t="s">
        <v>613</v>
      </c>
      <c r="C32" s="535"/>
      <c r="D32" s="535"/>
      <c r="E32" s="535"/>
      <c r="F32" s="535"/>
      <c r="G32" s="535"/>
      <c r="H32" s="535"/>
      <c r="I32" s="535"/>
      <c r="J32" s="535"/>
      <c r="K32" s="535"/>
    </row>
    <row r="33" spans="2:2" ht="20.100000000000001" customHeight="1">
      <c r="B33" s="389"/>
    </row>
  </sheetData>
  <customSheetViews>
    <customSheetView guid="{E1861F40-EBD5-44AE-868B-FDE0ED504D72}" scale="85">
      <selection activeCell="E9" sqref="E9"/>
      <pageMargins left="0.7" right="0.7" top="0.75" bottom="0.75" header="0.3" footer="0.3"/>
      <pageSetup scale="55" orientation="portrait" r:id="rId1"/>
    </customSheetView>
  </customSheetViews>
  <mergeCells count="3">
    <mergeCell ref="E11:I11"/>
    <mergeCell ref="E19:I19"/>
    <mergeCell ref="B32:K32"/>
  </mergeCells>
  <pageMargins left="0.7" right="0.7" top="0.75" bottom="0.75" header="0.3" footer="0.3"/>
  <pageSetup scale="60" orientation="portrait" r:id="rId2"/>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dimension ref="A1:H37"/>
  <sheetViews>
    <sheetView view="pageBreakPreview" zoomScale="85" zoomScaleNormal="85" zoomScaleSheetLayoutView="85" workbookViewId="0">
      <selection activeCell="B2" sqref="B2"/>
    </sheetView>
  </sheetViews>
  <sheetFormatPr defaultColWidth="8.90625" defaultRowHeight="20.100000000000001" customHeight="1"/>
  <cols>
    <col min="1" max="1" width="2.81640625" style="214" customWidth="1"/>
    <col min="2" max="2" width="40.81640625" style="204" customWidth="1"/>
    <col min="3" max="3" width="10.81640625" style="213" customWidth="1"/>
    <col min="4" max="4" width="12.81640625" style="224" customWidth="1"/>
    <col min="5" max="6" width="12.81640625" style="214" customWidth="1"/>
    <col min="7" max="16384" width="8.90625" style="204"/>
  </cols>
  <sheetData>
    <row r="1" spans="1:8" ht="20.100000000000001" customHeight="1">
      <c r="A1" s="216" t="str">
        <f ca="1">RIGHT(CELL("filename",D2),LEN(CELL("filename",D2))-FIND("]",CELL("filename",D2)))</f>
        <v>WP05 Other Tax</v>
      </c>
    </row>
    <row r="2" spans="1:8" ht="20.100000000000001" customHeight="1">
      <c r="A2" s="508"/>
      <c r="B2" s="376"/>
      <c r="C2" s="377"/>
    </row>
    <row r="3" spans="1:8" ht="20.100000000000001" customHeight="1">
      <c r="B3" s="213"/>
      <c r="C3" s="215" t="s">
        <v>372</v>
      </c>
      <c r="D3" s="482"/>
      <c r="E3" s="482"/>
      <c r="F3" s="482"/>
      <c r="H3" s="482"/>
    </row>
    <row r="4" spans="1:8" ht="20.100000000000001" customHeight="1">
      <c r="A4" s="229">
        <v>1</v>
      </c>
      <c r="B4" s="218" t="s">
        <v>400</v>
      </c>
      <c r="C4" s="224"/>
      <c r="D4" s="223"/>
      <c r="E4" s="482"/>
      <c r="F4" s="482"/>
    </row>
    <row r="5" spans="1:8" ht="20.100000000000001" customHeight="1">
      <c r="A5" s="229">
        <v>2</v>
      </c>
      <c r="B5" s="222" t="s">
        <v>394</v>
      </c>
      <c r="C5" s="224" t="s">
        <v>78</v>
      </c>
      <c r="D5" s="342">
        <v>533355</v>
      </c>
      <c r="E5" s="482"/>
      <c r="F5" s="482"/>
    </row>
    <row r="6" spans="1:8" ht="20.100000000000001" customHeight="1">
      <c r="A6" s="229" t="s">
        <v>353</v>
      </c>
      <c r="B6" s="222" t="s">
        <v>395</v>
      </c>
      <c r="C6" s="224" t="s">
        <v>78</v>
      </c>
      <c r="D6" s="342">
        <v>0</v>
      </c>
      <c r="E6" s="215"/>
      <c r="F6" s="215"/>
    </row>
    <row r="7" spans="1:8" ht="20.100000000000001" customHeight="1" thickBot="1">
      <c r="A7" s="229" t="s">
        <v>354</v>
      </c>
      <c r="B7" s="222" t="s">
        <v>396</v>
      </c>
      <c r="C7" s="224" t="s">
        <v>78</v>
      </c>
      <c r="D7" s="348">
        <v>0</v>
      </c>
      <c r="E7" s="221"/>
      <c r="F7" s="221"/>
      <c r="H7" s="205"/>
    </row>
    <row r="8" spans="1:8" ht="20.100000000000001" customHeight="1">
      <c r="A8" s="229"/>
      <c r="B8" s="225" t="s">
        <v>404</v>
      </c>
      <c r="C8" s="224"/>
      <c r="D8" s="349">
        <f>SUM(D5:D7)</f>
        <v>533355</v>
      </c>
      <c r="E8" s="221"/>
      <c r="F8" s="221"/>
      <c r="H8" s="205"/>
    </row>
    <row r="9" spans="1:8" ht="20.100000000000001" customHeight="1">
      <c r="A9" s="229"/>
      <c r="B9" s="218"/>
      <c r="C9" s="224"/>
      <c r="D9" s="349"/>
    </row>
    <row r="10" spans="1:8" ht="20.100000000000001" customHeight="1">
      <c r="A10" s="229" t="s">
        <v>242</v>
      </c>
      <c r="B10" s="218" t="s">
        <v>399</v>
      </c>
      <c r="C10" s="224"/>
      <c r="D10" s="349"/>
      <c r="E10" s="219"/>
      <c r="F10" s="219"/>
      <c r="G10" s="219"/>
      <c r="H10" s="219"/>
    </row>
    <row r="11" spans="1:8" ht="20.100000000000001" customHeight="1" thickBot="1">
      <c r="A11" s="229" t="s">
        <v>244</v>
      </c>
      <c r="B11" s="222" t="s">
        <v>646</v>
      </c>
      <c r="C11" s="224" t="s">
        <v>78</v>
      </c>
      <c r="D11" s="348">
        <v>8409</v>
      </c>
      <c r="E11" s="219"/>
      <c r="F11" s="219"/>
      <c r="G11" s="219"/>
      <c r="H11" s="219"/>
    </row>
    <row r="12" spans="1:8" ht="20.100000000000001" customHeight="1">
      <c r="A12" s="229"/>
      <c r="B12" s="226" t="s">
        <v>399</v>
      </c>
      <c r="C12" s="224"/>
      <c r="D12" s="349">
        <f>SUM(D11)</f>
        <v>8409</v>
      </c>
      <c r="E12" s="219"/>
      <c r="F12" s="219"/>
      <c r="G12" s="219"/>
      <c r="H12" s="219"/>
    </row>
    <row r="13" spans="1:8" ht="20.100000000000001" customHeight="1">
      <c r="A13" s="229"/>
      <c r="B13" s="218"/>
      <c r="C13" s="224"/>
      <c r="D13" s="349"/>
      <c r="E13" s="219"/>
      <c r="F13" s="219"/>
      <c r="G13" s="219"/>
      <c r="H13" s="219"/>
    </row>
    <row r="14" spans="1:8" ht="20.100000000000001" customHeight="1">
      <c r="A14" s="229" t="s">
        <v>246</v>
      </c>
      <c r="B14" s="218" t="s">
        <v>397</v>
      </c>
      <c r="C14" s="224"/>
      <c r="D14" s="349"/>
      <c r="E14" s="219"/>
      <c r="F14" s="219"/>
      <c r="G14" s="219"/>
      <c r="H14" s="219"/>
    </row>
    <row r="15" spans="1:8" ht="20.100000000000001" customHeight="1">
      <c r="A15" s="229" t="s">
        <v>250</v>
      </c>
      <c r="B15" s="222" t="s">
        <v>527</v>
      </c>
      <c r="C15" s="224" t="s">
        <v>78</v>
      </c>
      <c r="D15" s="342">
        <v>185811954</v>
      </c>
      <c r="E15" s="219"/>
      <c r="F15" s="219"/>
      <c r="G15" s="219"/>
      <c r="H15" s="219"/>
    </row>
    <row r="16" spans="1:8" ht="20.100000000000001" customHeight="1">
      <c r="A16" s="229" t="s">
        <v>251</v>
      </c>
      <c r="B16" s="222" t="s">
        <v>528</v>
      </c>
      <c r="C16" s="224" t="s">
        <v>78</v>
      </c>
      <c r="D16" s="342">
        <v>39321</v>
      </c>
      <c r="E16" s="219"/>
      <c r="F16" s="219"/>
      <c r="G16" s="219"/>
      <c r="H16" s="219"/>
    </row>
    <row r="17" spans="1:8" ht="20.100000000000001" customHeight="1" thickBot="1">
      <c r="A17" s="229" t="s">
        <v>253</v>
      </c>
      <c r="B17" s="222" t="s">
        <v>647</v>
      </c>
      <c r="C17" s="224" t="s">
        <v>538</v>
      </c>
      <c r="D17" s="348">
        <v>6372</v>
      </c>
      <c r="E17" s="219"/>
      <c r="F17" s="219"/>
      <c r="G17" s="219"/>
      <c r="H17" s="219"/>
    </row>
    <row r="18" spans="1:8" ht="20.100000000000001" customHeight="1">
      <c r="A18" s="229"/>
      <c r="B18" s="226" t="s">
        <v>397</v>
      </c>
      <c r="C18" s="224"/>
      <c r="D18" s="349">
        <f>SUM(D15:D17)</f>
        <v>185857647</v>
      </c>
      <c r="E18" s="219"/>
      <c r="F18" s="219"/>
      <c r="G18" s="219"/>
      <c r="H18" s="219"/>
    </row>
    <row r="19" spans="1:8" ht="20.100000000000001" customHeight="1">
      <c r="A19" s="229"/>
      <c r="B19" s="218"/>
      <c r="C19" s="224"/>
      <c r="D19" s="349"/>
      <c r="E19" s="219"/>
      <c r="F19" s="219"/>
      <c r="G19" s="219"/>
      <c r="H19" s="219"/>
    </row>
    <row r="20" spans="1:8" ht="20.100000000000001" customHeight="1">
      <c r="A20" s="229" t="s">
        <v>255</v>
      </c>
      <c r="B20" s="218" t="s">
        <v>398</v>
      </c>
      <c r="C20" s="204"/>
      <c r="D20" s="349"/>
      <c r="E20" s="219"/>
      <c r="F20" s="219"/>
      <c r="G20" s="219"/>
      <c r="H20" s="219"/>
    </row>
    <row r="21" spans="1:8" ht="20.100000000000001" customHeight="1" thickBot="1">
      <c r="A21" s="229" t="s">
        <v>257</v>
      </c>
      <c r="B21" s="222" t="s">
        <v>398</v>
      </c>
      <c r="C21" s="224" t="s">
        <v>78</v>
      </c>
      <c r="D21" s="348">
        <v>253661</v>
      </c>
      <c r="E21" s="219"/>
      <c r="F21" s="219"/>
      <c r="G21" s="219"/>
      <c r="H21" s="219"/>
    </row>
    <row r="22" spans="1:8" ht="20.100000000000001" customHeight="1">
      <c r="A22" s="229"/>
      <c r="B22" s="226" t="s">
        <v>398</v>
      </c>
      <c r="C22" s="204"/>
      <c r="D22" s="343">
        <f>SUM(D21:D21)</f>
        <v>253661</v>
      </c>
      <c r="E22" s="219"/>
      <c r="F22" s="219"/>
      <c r="G22" s="219"/>
      <c r="H22" s="219"/>
    </row>
    <row r="23" spans="1:8" ht="20.100000000000001" customHeight="1">
      <c r="A23" s="229"/>
      <c r="B23" s="218"/>
      <c r="C23" s="224"/>
      <c r="D23" s="349"/>
      <c r="E23" s="219"/>
      <c r="F23" s="219"/>
      <c r="G23" s="219"/>
      <c r="H23" s="219"/>
    </row>
    <row r="24" spans="1:8" ht="20.100000000000001" customHeight="1">
      <c r="A24" s="229" t="s">
        <v>355</v>
      </c>
      <c r="B24" s="218" t="s">
        <v>401</v>
      </c>
      <c r="C24" s="224"/>
      <c r="D24" s="349"/>
      <c r="E24" s="219"/>
      <c r="F24" s="219"/>
      <c r="G24" s="219"/>
      <c r="H24" s="219"/>
    </row>
    <row r="25" spans="1:8" ht="20.100000000000001" customHeight="1">
      <c r="A25" s="229" t="s">
        <v>356</v>
      </c>
      <c r="B25" s="213" t="s">
        <v>402</v>
      </c>
      <c r="C25" s="224" t="s">
        <v>78</v>
      </c>
      <c r="D25" s="342">
        <v>96</v>
      </c>
      <c r="E25" s="219"/>
      <c r="F25" s="219"/>
      <c r="G25" s="219"/>
      <c r="H25" s="219"/>
    </row>
    <row r="26" spans="1:8" ht="20.100000000000001" customHeight="1">
      <c r="A26" s="229" t="s">
        <v>357</v>
      </c>
      <c r="B26" s="213" t="s">
        <v>403</v>
      </c>
      <c r="C26" s="224" t="s">
        <v>78</v>
      </c>
      <c r="D26" s="342">
        <v>18990</v>
      </c>
      <c r="E26" s="219"/>
      <c r="F26" s="219"/>
      <c r="G26" s="219"/>
      <c r="H26" s="219"/>
    </row>
    <row r="27" spans="1:8" ht="20.100000000000001" customHeight="1" thickBot="1">
      <c r="A27" s="229" t="s">
        <v>358</v>
      </c>
      <c r="B27" s="213" t="s">
        <v>648</v>
      </c>
      <c r="C27" s="224" t="s">
        <v>78</v>
      </c>
      <c r="D27" s="348">
        <v>0</v>
      </c>
    </row>
    <row r="28" spans="1:8" ht="20.100000000000001" customHeight="1">
      <c r="A28" s="229"/>
      <c r="B28" s="226" t="s">
        <v>401</v>
      </c>
      <c r="C28" s="224"/>
      <c r="D28" s="349">
        <f>SUM(D25:D27)</f>
        <v>19086</v>
      </c>
    </row>
    <row r="29" spans="1:8" ht="20.100000000000001" customHeight="1">
      <c r="A29" s="229"/>
      <c r="B29" s="213"/>
      <c r="C29" s="224"/>
      <c r="D29" s="349"/>
    </row>
    <row r="30" spans="1:8" ht="20.100000000000001" customHeight="1">
      <c r="A30" s="229" t="s">
        <v>359</v>
      </c>
      <c r="B30" s="218" t="s">
        <v>405</v>
      </c>
      <c r="C30" s="224"/>
      <c r="D30" s="342">
        <v>0</v>
      </c>
    </row>
    <row r="36" spans="1:8" ht="20.100000000000001" customHeight="1">
      <c r="A36" s="204" t="s">
        <v>373</v>
      </c>
      <c r="B36" s="213"/>
    </row>
    <row r="37" spans="1:8" s="224" customFormat="1" ht="20.100000000000001" customHeight="1">
      <c r="A37" s="214" t="s">
        <v>372</v>
      </c>
      <c r="B37" s="204" t="s">
        <v>374</v>
      </c>
      <c r="E37" s="214"/>
      <c r="F37" s="214"/>
      <c r="G37" s="204"/>
      <c r="H37" s="204"/>
    </row>
  </sheetData>
  <customSheetViews>
    <customSheetView guid="{E1861F40-EBD5-44AE-868B-FDE0ED504D72}" scale="85">
      <selection activeCell="E9" sqref="E9"/>
      <pageMargins left="0.7" right="0.7" top="0.75" bottom="0.75" header="0.3" footer="0.3"/>
      <pageSetup scale="55" orientation="portrait" r:id="rId1"/>
    </customSheetView>
  </customSheetViews>
  <pageMargins left="0.7" right="0.7" top="0.75" bottom="0.75" header="0.3" footer="0.3"/>
  <pageSetup scale="60" orientation="portrait" r:id="rId2"/>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dimension ref="A1:I27"/>
  <sheetViews>
    <sheetView view="pageBreakPreview" zoomScale="85" zoomScaleNormal="85" zoomScaleSheetLayoutView="85" workbookViewId="0">
      <selection activeCell="B1" sqref="B1"/>
    </sheetView>
  </sheetViews>
  <sheetFormatPr defaultColWidth="8.90625" defaultRowHeight="20.100000000000001" customHeight="1"/>
  <cols>
    <col min="1" max="1" width="2.81640625" style="214" customWidth="1"/>
    <col min="2" max="2" width="10.81640625" style="204" customWidth="1"/>
    <col min="3" max="3" width="8.90625" style="204"/>
    <col min="4" max="4" width="2.81640625" style="204" customWidth="1"/>
    <col min="5" max="9" width="12.81640625" style="214" customWidth="1"/>
    <col min="10" max="11" width="8.90625" style="204"/>
    <col min="12" max="13" width="13.54296875" style="204" bestFit="1" customWidth="1"/>
    <col min="14" max="16384" width="8.90625" style="204"/>
  </cols>
  <sheetData>
    <row r="1" spans="1:9" ht="20.100000000000001" customHeight="1">
      <c r="A1" s="216" t="str">
        <f ca="1">RIGHT(CELL("filename",D2),LEN(CELL("filename",D2))-FIND("]",CELL("filename",D2)))</f>
        <v>WP06 Cap Structure</v>
      </c>
    </row>
    <row r="2" spans="1:9" ht="20.100000000000001" customHeight="1">
      <c r="C2" s="376"/>
      <c r="E2" s="228" t="s">
        <v>27</v>
      </c>
      <c r="F2" s="228" t="s">
        <v>28</v>
      </c>
      <c r="G2" s="228" t="s">
        <v>29</v>
      </c>
      <c r="H2" s="228" t="s">
        <v>30</v>
      </c>
      <c r="I2" s="228" t="s">
        <v>31</v>
      </c>
    </row>
    <row r="3" spans="1:9" ht="20.100000000000001" customHeight="1">
      <c r="E3" s="482" t="s">
        <v>406</v>
      </c>
      <c r="F3" s="482" t="s">
        <v>408</v>
      </c>
      <c r="G3" s="482" t="s">
        <v>409</v>
      </c>
      <c r="H3" s="482" t="s">
        <v>125</v>
      </c>
      <c r="I3" s="482" t="s">
        <v>410</v>
      </c>
    </row>
    <row r="4" spans="1:9" ht="20.100000000000001" customHeight="1">
      <c r="E4" s="482" t="s">
        <v>407</v>
      </c>
      <c r="F4" s="482"/>
      <c r="G4" s="482"/>
      <c r="H4" s="482"/>
      <c r="I4" s="482"/>
    </row>
    <row r="5" spans="1:9" ht="20.100000000000001" customHeight="1">
      <c r="D5" s="212" t="s">
        <v>372</v>
      </c>
      <c r="E5" s="215" t="s">
        <v>411</v>
      </c>
      <c r="F5" s="215" t="s">
        <v>412</v>
      </c>
      <c r="G5" s="215" t="s">
        <v>413</v>
      </c>
      <c r="H5" s="215" t="s">
        <v>626</v>
      </c>
      <c r="I5" s="217" t="s">
        <v>414</v>
      </c>
    </row>
    <row r="6" spans="1:9" ht="20.100000000000001" customHeight="1">
      <c r="A6" s="217">
        <v>1</v>
      </c>
      <c r="B6" s="204" t="s">
        <v>341</v>
      </c>
      <c r="C6" s="211">
        <v>2018</v>
      </c>
      <c r="D6" s="212"/>
      <c r="E6" s="342">
        <v>1774696517</v>
      </c>
      <c r="F6" s="342"/>
      <c r="G6" s="342"/>
      <c r="H6" s="349">
        <f t="shared" ref="H6:H18" si="0">E6-F6-G6</f>
        <v>1774696517</v>
      </c>
      <c r="I6" s="342">
        <v>1200000000</v>
      </c>
    </row>
    <row r="7" spans="1:9" ht="20.100000000000001" customHeight="1">
      <c r="A7" s="217">
        <v>2</v>
      </c>
      <c r="B7" s="204" t="s">
        <v>342</v>
      </c>
      <c r="C7" s="319">
        <f>C6+1</f>
        <v>2019</v>
      </c>
      <c r="E7" s="342">
        <v>1790074323</v>
      </c>
      <c r="F7" s="342"/>
      <c r="G7" s="342"/>
      <c r="H7" s="349">
        <f t="shared" si="0"/>
        <v>1790074323</v>
      </c>
      <c r="I7" s="342">
        <v>1200000000</v>
      </c>
    </row>
    <row r="8" spans="1:9" ht="20.100000000000001" customHeight="1">
      <c r="A8" s="217">
        <v>3</v>
      </c>
      <c r="B8" s="204" t="s">
        <v>343</v>
      </c>
      <c r="C8" s="210">
        <f>C7</f>
        <v>2019</v>
      </c>
      <c r="E8" s="342">
        <v>1806762849</v>
      </c>
      <c r="F8" s="342"/>
      <c r="G8" s="342"/>
      <c r="H8" s="349">
        <f t="shared" si="0"/>
        <v>1806762849</v>
      </c>
      <c r="I8" s="342">
        <v>1200000000</v>
      </c>
    </row>
    <row r="9" spans="1:9" ht="20.100000000000001" customHeight="1">
      <c r="A9" s="217">
        <v>4</v>
      </c>
      <c r="B9" s="204" t="s">
        <v>344</v>
      </c>
      <c r="C9" s="210">
        <f t="shared" ref="C9:C18" si="1">C8</f>
        <v>2019</v>
      </c>
      <c r="E9" s="342">
        <v>1822935058</v>
      </c>
      <c r="F9" s="342"/>
      <c r="G9" s="342"/>
      <c r="H9" s="349">
        <f t="shared" si="0"/>
        <v>1822935058</v>
      </c>
      <c r="I9" s="342">
        <v>1200000000</v>
      </c>
    </row>
    <row r="10" spans="1:9" ht="20.100000000000001" customHeight="1">
      <c r="A10" s="217">
        <v>5</v>
      </c>
      <c r="B10" s="204" t="s">
        <v>345</v>
      </c>
      <c r="C10" s="210">
        <f t="shared" si="1"/>
        <v>2019</v>
      </c>
      <c r="E10" s="342">
        <v>1839202550</v>
      </c>
      <c r="F10" s="342"/>
      <c r="G10" s="342"/>
      <c r="H10" s="349">
        <f t="shared" si="0"/>
        <v>1839202550</v>
      </c>
      <c r="I10" s="342">
        <v>1300000000</v>
      </c>
    </row>
    <row r="11" spans="1:9" ht="20.100000000000001" customHeight="1">
      <c r="A11" s="217">
        <v>6</v>
      </c>
      <c r="B11" s="204" t="s">
        <v>346</v>
      </c>
      <c r="C11" s="210">
        <f t="shared" si="1"/>
        <v>2019</v>
      </c>
      <c r="E11" s="342">
        <v>1857267575</v>
      </c>
      <c r="F11" s="342"/>
      <c r="G11" s="342"/>
      <c r="H11" s="349">
        <f t="shared" si="0"/>
        <v>1857267575</v>
      </c>
      <c r="I11" s="342">
        <v>1300000000</v>
      </c>
    </row>
    <row r="12" spans="1:9" ht="20.100000000000001" customHeight="1">
      <c r="A12" s="217">
        <v>7</v>
      </c>
      <c r="B12" s="204" t="s">
        <v>362</v>
      </c>
      <c r="C12" s="210">
        <f t="shared" si="1"/>
        <v>2019</v>
      </c>
      <c r="E12" s="342">
        <v>1873283338</v>
      </c>
      <c r="F12" s="342"/>
      <c r="G12" s="342"/>
      <c r="H12" s="349">
        <f t="shared" si="0"/>
        <v>1873283338</v>
      </c>
      <c r="I12" s="342">
        <v>1300000000</v>
      </c>
    </row>
    <row r="13" spans="1:9" ht="20.100000000000001" customHeight="1">
      <c r="A13" s="217">
        <v>8</v>
      </c>
      <c r="B13" s="204" t="s">
        <v>347</v>
      </c>
      <c r="C13" s="210">
        <f t="shared" si="1"/>
        <v>2019</v>
      </c>
      <c r="E13" s="342">
        <v>1889980436</v>
      </c>
      <c r="F13" s="342"/>
      <c r="G13" s="342"/>
      <c r="H13" s="349">
        <f t="shared" si="0"/>
        <v>1889980436</v>
      </c>
      <c r="I13" s="342">
        <v>1300000000</v>
      </c>
    </row>
    <row r="14" spans="1:9" ht="20.100000000000001" customHeight="1">
      <c r="A14" s="217">
        <v>9</v>
      </c>
      <c r="B14" s="204" t="s">
        <v>348</v>
      </c>
      <c r="C14" s="210">
        <f t="shared" si="1"/>
        <v>2019</v>
      </c>
      <c r="E14" s="342">
        <v>1906206402</v>
      </c>
      <c r="F14" s="342"/>
      <c r="G14" s="342"/>
      <c r="H14" s="349">
        <f t="shared" si="0"/>
        <v>1906206402</v>
      </c>
      <c r="I14" s="342">
        <v>1300000000</v>
      </c>
    </row>
    <row r="15" spans="1:9" ht="20.100000000000001" customHeight="1">
      <c r="A15" s="217">
        <v>10</v>
      </c>
      <c r="B15" s="204" t="s">
        <v>349</v>
      </c>
      <c r="C15" s="210">
        <f t="shared" si="1"/>
        <v>2019</v>
      </c>
      <c r="E15" s="342">
        <v>1923285736</v>
      </c>
      <c r="F15" s="342"/>
      <c r="G15" s="342"/>
      <c r="H15" s="349">
        <f t="shared" si="0"/>
        <v>1923285736</v>
      </c>
      <c r="I15" s="342">
        <v>1300000000</v>
      </c>
    </row>
    <row r="16" spans="1:9" ht="20.100000000000001" customHeight="1">
      <c r="A16" s="217">
        <v>11</v>
      </c>
      <c r="B16" s="204" t="s">
        <v>351</v>
      </c>
      <c r="C16" s="210">
        <f t="shared" si="1"/>
        <v>2019</v>
      </c>
      <c r="E16" s="342">
        <v>1940227626</v>
      </c>
      <c r="F16" s="342"/>
      <c r="G16" s="342"/>
      <c r="H16" s="349">
        <f t="shared" si="0"/>
        <v>1940227626</v>
      </c>
      <c r="I16" s="342">
        <v>1300000000</v>
      </c>
    </row>
    <row r="17" spans="1:9" ht="20.100000000000001" customHeight="1">
      <c r="A17" s="217">
        <v>12</v>
      </c>
      <c r="B17" s="204" t="s">
        <v>350</v>
      </c>
      <c r="C17" s="210">
        <f t="shared" si="1"/>
        <v>2019</v>
      </c>
      <c r="E17" s="342">
        <v>1954929093</v>
      </c>
      <c r="F17" s="342"/>
      <c r="G17" s="342"/>
      <c r="H17" s="349">
        <f t="shared" si="0"/>
        <v>1954929093</v>
      </c>
      <c r="I17" s="342">
        <v>1300000000</v>
      </c>
    </row>
    <row r="18" spans="1:9" ht="20.100000000000001" customHeight="1">
      <c r="A18" s="217">
        <v>13</v>
      </c>
      <c r="B18" s="204" t="s">
        <v>341</v>
      </c>
      <c r="C18" s="210">
        <f t="shared" si="1"/>
        <v>2019</v>
      </c>
      <c r="E18" s="342">
        <v>1972349239</v>
      </c>
      <c r="F18" s="342"/>
      <c r="G18" s="342"/>
      <c r="H18" s="349">
        <f t="shared" si="0"/>
        <v>1972349239</v>
      </c>
      <c r="I18" s="342">
        <v>1300000000</v>
      </c>
    </row>
    <row r="19" spans="1:9" ht="20.100000000000001" customHeight="1">
      <c r="A19" s="204"/>
      <c r="E19" s="344"/>
      <c r="F19" s="344"/>
      <c r="G19" s="344"/>
      <c r="H19" s="344"/>
      <c r="I19" s="344"/>
    </row>
    <row r="20" spans="1:9" ht="20.100000000000001" customHeight="1">
      <c r="A20" s="217">
        <v>14</v>
      </c>
      <c r="B20" s="204" t="s">
        <v>371</v>
      </c>
      <c r="E20" s="344">
        <f>SUM(E6:E18)/13</f>
        <v>1873169287.8461537</v>
      </c>
      <c r="F20" s="344">
        <f>SUM(F6:F18)/13</f>
        <v>0</v>
      </c>
      <c r="G20" s="344">
        <f>SUM(G6:G18)/13</f>
        <v>0</v>
      </c>
      <c r="H20" s="344">
        <f>SUM(H6:H18)/13</f>
        <v>1873169287.8461537</v>
      </c>
      <c r="I20" s="344">
        <f>SUM(I6:I18)/13</f>
        <v>1269230769.2307692</v>
      </c>
    </row>
    <row r="21" spans="1:9" ht="20.100000000000001" customHeight="1">
      <c r="A21" s="217"/>
    </row>
    <row r="26" spans="1:9" ht="20.100000000000001" customHeight="1">
      <c r="A26" s="204" t="s">
        <v>373</v>
      </c>
    </row>
    <row r="27" spans="1:9" ht="20.100000000000001" customHeight="1">
      <c r="A27" s="214" t="s">
        <v>372</v>
      </c>
      <c r="B27" s="204" t="s">
        <v>374</v>
      </c>
      <c r="H27" s="230"/>
    </row>
  </sheetData>
  <customSheetViews>
    <customSheetView guid="{E1861F40-EBD5-44AE-868B-FDE0ED504D72}" scale="85">
      <selection activeCell="E9" sqref="E9"/>
      <pageMargins left="0.7" right="0.7" top="0.75" bottom="0.75" header="0.3" footer="0.3"/>
      <pageSetup scale="55" orientation="portrait" r:id="rId1"/>
    </customSheetView>
  </customSheetViews>
  <pageMargins left="0.7" right="0.7" top="0.75" bottom="0.75" header="0.3" footer="0.3"/>
  <pageSetup scale="60" orientation="portrait" r:id="rId2"/>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dimension ref="A1:O28"/>
  <sheetViews>
    <sheetView view="pageBreakPreview" zoomScale="85" zoomScaleNormal="100" zoomScaleSheetLayoutView="85" workbookViewId="0">
      <selection activeCell="B1" sqref="B1"/>
    </sheetView>
  </sheetViews>
  <sheetFormatPr defaultColWidth="8.90625" defaultRowHeight="13.2"/>
  <cols>
    <col min="1" max="16384" width="8.90625" style="370"/>
  </cols>
  <sheetData>
    <row r="1" spans="1:15" ht="15.6">
      <c r="A1" s="216" t="str">
        <f ca="1">RIGHT(CELL("filename",D2),LEN(CELL("filename",D2))-FIND("]",CELL("filename",D2)))</f>
        <v>WP07 Stated-value Inputs</v>
      </c>
    </row>
    <row r="2" spans="1:15">
      <c r="A2" s="371"/>
      <c r="C2" s="375"/>
    </row>
    <row r="3" spans="1:15">
      <c r="A3" s="371" t="s">
        <v>530</v>
      </c>
    </row>
    <row r="4" spans="1:15">
      <c r="A4" s="401" t="s">
        <v>584</v>
      </c>
    </row>
    <row r="5" spans="1:15">
      <c r="A5" s="371"/>
    </row>
    <row r="7" spans="1:15">
      <c r="A7" s="371" t="s">
        <v>531</v>
      </c>
    </row>
    <row r="9" spans="1:15" ht="39" customHeight="1">
      <c r="A9" s="537" t="s">
        <v>585</v>
      </c>
      <c r="B9" s="538"/>
      <c r="C9" s="538"/>
      <c r="D9" s="538"/>
      <c r="E9" s="538"/>
      <c r="F9" s="538"/>
      <c r="G9" s="538"/>
      <c r="H9" s="538"/>
      <c r="I9" s="538"/>
    </row>
    <row r="12" spans="1:15">
      <c r="A12" s="371" t="s">
        <v>532</v>
      </c>
    </row>
    <row r="13" spans="1:15">
      <c r="A13" s="371"/>
      <c r="B13" s="372" t="s">
        <v>533</v>
      </c>
    </row>
    <row r="15" spans="1:15" s="373" customFormat="1" ht="45" customHeight="1">
      <c r="A15" s="539" t="s">
        <v>537</v>
      </c>
      <c r="B15" s="539"/>
      <c r="C15" s="539"/>
      <c r="D15" s="539"/>
      <c r="E15" s="539"/>
      <c r="F15" s="539"/>
      <c r="G15" s="539"/>
      <c r="H15" s="539"/>
      <c r="I15" s="539"/>
      <c r="J15" s="380"/>
      <c r="K15" s="380"/>
      <c r="L15" s="380"/>
      <c r="M15" s="380"/>
      <c r="N15" s="380"/>
      <c r="O15" s="380"/>
    </row>
    <row r="18" spans="1:3">
      <c r="A18" s="371" t="s">
        <v>534</v>
      </c>
    </row>
    <row r="19" spans="1:3">
      <c r="A19" s="371"/>
    </row>
    <row r="20" spans="1:3">
      <c r="A20" s="370" t="s">
        <v>535</v>
      </c>
      <c r="C20" s="370" t="s">
        <v>536</v>
      </c>
    </row>
    <row r="21" spans="1:3">
      <c r="A21" s="370">
        <v>352</v>
      </c>
      <c r="C21" s="374">
        <v>2.24E-2</v>
      </c>
    </row>
    <row r="22" spans="1:3">
      <c r="A22" s="370">
        <v>353</v>
      </c>
      <c r="C22" s="374">
        <v>2.06E-2</v>
      </c>
    </row>
    <row r="23" spans="1:3">
      <c r="A23" s="370">
        <v>354</v>
      </c>
      <c r="C23" s="374">
        <v>2.24E-2</v>
      </c>
    </row>
    <row r="24" spans="1:3">
      <c r="A24" s="370">
        <v>355</v>
      </c>
      <c r="C24" s="374">
        <v>3.09E-2</v>
      </c>
    </row>
    <row r="25" spans="1:3">
      <c r="A25" s="370">
        <v>356</v>
      </c>
      <c r="C25" s="374">
        <v>2.69E-2</v>
      </c>
    </row>
    <row r="26" spans="1:3">
      <c r="A26" s="370">
        <v>357</v>
      </c>
      <c r="C26" s="374">
        <v>0.02</v>
      </c>
    </row>
    <row r="27" spans="1:3">
      <c r="A27" s="370">
        <v>358</v>
      </c>
      <c r="C27" s="374">
        <v>2.0400000000000001E-2</v>
      </c>
    </row>
    <row r="28" spans="1:3">
      <c r="A28" s="370">
        <v>359</v>
      </c>
      <c r="C28" s="374">
        <v>1.3299999999999999E-2</v>
      </c>
    </row>
  </sheetData>
  <mergeCells count="2">
    <mergeCell ref="A9:I9"/>
    <mergeCell ref="A15:I15"/>
  </mergeCells>
  <pageMargins left="0.7" right="0.7" top="0.75" bottom="0.75" header="0.3" footer="0.3"/>
  <pageSetup scale="6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B1:J18"/>
  <sheetViews>
    <sheetView view="pageBreakPreview" zoomScale="75" zoomScaleNormal="75" zoomScaleSheetLayoutView="75" workbookViewId="0"/>
  </sheetViews>
  <sheetFormatPr defaultColWidth="7.08984375" defaultRowHeight="13.2"/>
  <cols>
    <col min="1" max="1" width="47.81640625" style="119" customWidth="1"/>
    <col min="2" max="2" width="7.08984375" style="119" customWidth="1"/>
    <col min="3" max="3" width="2.54296875" style="119" customWidth="1"/>
    <col min="4" max="4" width="10.81640625" style="119" bestFit="1" customWidth="1"/>
    <col min="5" max="8" width="7.08984375" style="119" customWidth="1"/>
    <col min="9" max="9" width="13.453125" style="119" customWidth="1"/>
    <col min="10" max="10" width="47.81640625" style="119" customWidth="1"/>
    <col min="11" max="16384" width="7.08984375" style="119"/>
  </cols>
  <sheetData>
    <row r="1" spans="2:10" ht="16.5" customHeight="1">
      <c r="D1" s="379"/>
      <c r="G1" s="12"/>
      <c r="H1" s="3"/>
      <c r="J1" s="13" t="s">
        <v>312</v>
      </c>
    </row>
    <row r="2" spans="2:10" ht="16.5" customHeight="1">
      <c r="G2" s="12"/>
      <c r="H2" s="12"/>
      <c r="J2" s="13" t="s">
        <v>280</v>
      </c>
    </row>
    <row r="3" spans="2:10" ht="16.5" customHeight="1">
      <c r="G3" s="473"/>
      <c r="H3" s="25"/>
      <c r="J3" s="75" t="str">
        <f>'Attachment H-21-A ATSI '!K4</f>
        <v>For the 12 months ended 12/31/2019</v>
      </c>
    </row>
    <row r="4" spans="2:10" ht="15.6">
      <c r="G4" s="473"/>
      <c r="H4" s="25"/>
      <c r="I4" s="75"/>
    </row>
    <row r="5" spans="2:10" ht="15.6">
      <c r="G5" s="473"/>
      <c r="H5" s="25"/>
      <c r="I5" s="75"/>
    </row>
    <row r="6" spans="2:10" ht="15.75" customHeight="1">
      <c r="B6" s="523" t="s">
        <v>281</v>
      </c>
      <c r="C6" s="523"/>
      <c r="D6" s="523"/>
      <c r="E6" s="523"/>
      <c r="F6" s="523"/>
      <c r="G6" s="523"/>
      <c r="H6" s="523"/>
      <c r="I6" s="523"/>
    </row>
    <row r="7" spans="2:10" ht="15.6">
      <c r="B7" s="118"/>
      <c r="C7" s="118"/>
      <c r="D7" s="121"/>
      <c r="E7" s="121"/>
      <c r="F7" s="120"/>
      <c r="G7" s="120" t="s">
        <v>3</v>
      </c>
      <c r="H7" s="120"/>
      <c r="I7" s="120"/>
    </row>
    <row r="8" spans="2:10" ht="15.6">
      <c r="B8" s="118"/>
      <c r="C8" s="122">
        <v>1</v>
      </c>
      <c r="D8" s="133">
        <f>'Attachment H-21-A ATSI '!I219</f>
        <v>5018564</v>
      </c>
      <c r="E8" s="122" t="s">
        <v>318</v>
      </c>
      <c r="F8" s="122"/>
      <c r="G8" s="134"/>
      <c r="H8" s="123"/>
      <c r="I8" s="123"/>
    </row>
    <row r="9" spans="2:10" ht="15.6">
      <c r="B9" s="118"/>
      <c r="C9" s="122">
        <v>2</v>
      </c>
      <c r="D9" s="493">
        <v>98439.290000000008</v>
      </c>
      <c r="E9" s="135" t="s">
        <v>232</v>
      </c>
      <c r="F9" s="136"/>
      <c r="G9" s="136"/>
      <c r="H9" s="123"/>
      <c r="I9" s="123"/>
    </row>
    <row r="10" spans="2:10" ht="15.6">
      <c r="B10" s="118"/>
      <c r="C10" s="122">
        <v>3</v>
      </c>
      <c r="D10" s="137">
        <f>D8-D9</f>
        <v>4920124.71</v>
      </c>
      <c r="E10" s="123" t="s">
        <v>233</v>
      </c>
      <c r="F10" s="122"/>
      <c r="G10" s="134"/>
      <c r="H10" s="123"/>
      <c r="I10" s="123"/>
    </row>
    <row r="11" spans="2:10" ht="7.5" customHeight="1">
      <c r="B11" s="118"/>
      <c r="C11" s="122"/>
      <c r="D11" s="122"/>
      <c r="E11" s="123"/>
      <c r="F11" s="123"/>
      <c r="G11" s="123"/>
      <c r="H11" s="123"/>
      <c r="I11" s="123"/>
    </row>
    <row r="12" spans="2:10" ht="15.6">
      <c r="B12" s="118"/>
      <c r="C12" s="122">
        <v>4</v>
      </c>
      <c r="D12" s="494">
        <v>66156814.232000001</v>
      </c>
      <c r="E12" s="123" t="s">
        <v>234</v>
      </c>
      <c r="F12" s="123"/>
      <c r="G12" s="123"/>
      <c r="H12" s="123"/>
      <c r="I12" s="123"/>
    </row>
    <row r="13" spans="2:10" ht="15.6">
      <c r="B13" s="138"/>
      <c r="C13" s="132">
        <v>5</v>
      </c>
      <c r="D13" s="139">
        <f>D10/D12</f>
        <v>7.4370641439081564E-2</v>
      </c>
      <c r="E13" s="123" t="s">
        <v>306</v>
      </c>
      <c r="F13" s="136"/>
      <c r="G13" s="136"/>
      <c r="H13" s="136"/>
      <c r="I13" s="136"/>
    </row>
    <row r="14" spans="2:10" ht="15.6">
      <c r="B14" s="138"/>
      <c r="C14" s="136"/>
      <c r="D14" s="136"/>
      <c r="E14" s="136"/>
      <c r="F14" s="136"/>
      <c r="G14" s="136"/>
      <c r="H14" s="136"/>
      <c r="I14" s="136"/>
    </row>
    <row r="15" spans="2:10" ht="15.6">
      <c r="B15" s="140" t="s">
        <v>235</v>
      </c>
      <c r="D15" s="138"/>
      <c r="E15" s="138"/>
      <c r="F15" s="138"/>
      <c r="G15" s="138"/>
      <c r="H15" s="138"/>
      <c r="I15" s="138"/>
    </row>
    <row r="16" spans="2:10" ht="45.75" customHeight="1">
      <c r="B16" s="189" t="s">
        <v>144</v>
      </c>
      <c r="C16" s="521" t="s">
        <v>336</v>
      </c>
      <c r="D16" s="522"/>
      <c r="E16" s="522"/>
      <c r="F16" s="522"/>
      <c r="G16" s="522"/>
      <c r="H16" s="522"/>
      <c r="I16" s="522"/>
    </row>
    <row r="17" spans="2:9" ht="12" customHeight="1">
      <c r="B17" s="189"/>
      <c r="C17" s="474"/>
      <c r="D17" s="475"/>
      <c r="E17" s="475"/>
      <c r="F17" s="475"/>
      <c r="G17" s="475"/>
      <c r="H17" s="475"/>
      <c r="I17" s="475"/>
    </row>
    <row r="18" spans="2:9" ht="49.5" customHeight="1">
      <c r="B18" s="189" t="s">
        <v>145</v>
      </c>
      <c r="C18" s="521" t="s">
        <v>305</v>
      </c>
      <c r="D18" s="521"/>
      <c r="E18" s="521"/>
      <c r="F18" s="521"/>
      <c r="G18" s="521"/>
      <c r="H18" s="521"/>
      <c r="I18" s="521"/>
    </row>
  </sheetData>
  <customSheetViews>
    <customSheetView guid="{E1861F40-EBD5-44AE-868B-FDE0ED504D72}" showPageBreaks="1" printArea="1" view="pageBreakPreview">
      <selection activeCell="H4" sqref="H4"/>
      <pageMargins left="0.75" right="0.75" top="1" bottom="1" header="0.5" footer="0.5"/>
      <printOptions horizontalCentered="1"/>
      <pageSetup scale="76" orientation="portrait" r:id="rId1"/>
      <headerFooter alignWithMargins="0"/>
    </customSheetView>
  </customSheetViews>
  <mergeCells count="3">
    <mergeCell ref="C16:I16"/>
    <mergeCell ref="C18:I18"/>
    <mergeCell ref="B6:I6"/>
  </mergeCells>
  <phoneticPr fontId="43" type="noConversion"/>
  <printOptions horizontalCentered="1"/>
  <pageMargins left="0.7" right="0.7" top="0.75" bottom="0.75" header="0.3" footer="0.3"/>
  <pageSetup scale="45" fitToWidth="0" fitToHeight="0" orientation="portrait" r:id="rId2"/>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G17"/>
  <sheetViews>
    <sheetView view="pageBreakPreview" zoomScale="85" zoomScaleNormal="100" zoomScaleSheetLayoutView="85" workbookViewId="0">
      <selection activeCell="B1" sqref="B1"/>
    </sheetView>
  </sheetViews>
  <sheetFormatPr defaultColWidth="8.90625" defaultRowHeight="13.2"/>
  <cols>
    <col min="1" max="1" width="8.90625" style="411"/>
    <col min="2" max="2" width="2.81640625" style="411" customWidth="1"/>
    <col min="3" max="3" width="25.36328125" style="411" customWidth="1"/>
    <col min="4" max="7" width="15.81640625" style="411" customWidth="1"/>
    <col min="8" max="16384" width="8.90625" style="411"/>
  </cols>
  <sheetData>
    <row r="1" spans="1:7" ht="15.6">
      <c r="A1" s="216" t="str">
        <f ca="1">RIGHT(CELL("filename",E2),LEN(CELL("filename",E2))-FIND("]",CELL("filename",E2)))</f>
        <v>WP08 Tax Rates</v>
      </c>
      <c r="B1" s="216"/>
    </row>
    <row r="2" spans="1:7">
      <c r="A2" s="412"/>
      <c r="B2" s="412"/>
      <c r="D2" s="413"/>
    </row>
    <row r="4" spans="1:7" ht="13.8" thickBot="1">
      <c r="B4" s="414" t="s">
        <v>619</v>
      </c>
      <c r="C4" s="414"/>
      <c r="D4" s="414"/>
      <c r="E4" s="414"/>
      <c r="F4" s="414"/>
      <c r="G4" s="414"/>
    </row>
    <row r="6" spans="1:7">
      <c r="C6" s="411" t="s">
        <v>615</v>
      </c>
      <c r="D6" s="415">
        <v>0.21</v>
      </c>
    </row>
    <row r="7" spans="1:7" ht="26.4">
      <c r="C7" s="416" t="s">
        <v>620</v>
      </c>
    </row>
    <row r="8" spans="1:7">
      <c r="C8" s="416"/>
    </row>
    <row r="9" spans="1:7">
      <c r="C9" s="416"/>
    </row>
    <row r="10" spans="1:7" ht="13.8" thickBot="1">
      <c r="B10" s="414" t="s">
        <v>621</v>
      </c>
      <c r="C10" s="414"/>
      <c r="D10" s="414"/>
      <c r="E10" s="414"/>
      <c r="F10" s="414"/>
      <c r="G10" s="414"/>
    </row>
    <row r="11" spans="1:7">
      <c r="B11" s="417"/>
      <c r="C11" s="417"/>
      <c r="D11" s="417"/>
      <c r="E11" s="417"/>
      <c r="F11" s="417"/>
      <c r="G11" s="417"/>
    </row>
    <row r="12" spans="1:7">
      <c r="D12" s="418" t="s">
        <v>622</v>
      </c>
      <c r="E12" s="418" t="s">
        <v>623</v>
      </c>
      <c r="F12" s="418" t="s">
        <v>624</v>
      </c>
      <c r="G12" s="418" t="s">
        <v>625</v>
      </c>
    </row>
    <row r="13" spans="1:7" ht="39.6">
      <c r="D13" s="418"/>
      <c r="E13" s="418"/>
      <c r="F13" s="418"/>
      <c r="G13" s="419" t="s">
        <v>620</v>
      </c>
    </row>
    <row r="14" spans="1:7">
      <c r="C14" s="411" t="s">
        <v>617</v>
      </c>
      <c r="D14" s="415">
        <v>2.1748E-2</v>
      </c>
      <c r="E14" s="415">
        <v>9.9900000000000003E-2</v>
      </c>
      <c r="F14" s="415">
        <v>6.5000000000000002E-2</v>
      </c>
    </row>
    <row r="15" spans="1:7">
      <c r="C15" s="411" t="s">
        <v>618</v>
      </c>
      <c r="D15" s="415">
        <v>0.65559400000000001</v>
      </c>
      <c r="E15" s="415">
        <v>7.4212E-2</v>
      </c>
      <c r="F15" s="415">
        <v>1.7200000000000001E-4</v>
      </c>
    </row>
    <row r="16" spans="1:7" ht="13.8" thickBot="1">
      <c r="C16" s="411" t="s">
        <v>616</v>
      </c>
      <c r="D16" s="420">
        <f>D14*D15</f>
        <v>1.4257858312E-2</v>
      </c>
      <c r="E16" s="420">
        <f>E14*E15</f>
        <v>7.4137788000000005E-3</v>
      </c>
      <c r="F16" s="420">
        <f>F14*F15</f>
        <v>1.1180000000000001E-5</v>
      </c>
      <c r="G16" s="420">
        <f>SUM(D16:F16)</f>
        <v>2.1682817112E-2</v>
      </c>
    </row>
    <row r="17" ht="13.8" thickTop="1"/>
  </sheetData>
  <pageMargins left="0.7" right="0.7" top="0.75" bottom="0.75" header="0.3" footer="0.3"/>
  <pageSetup scale="6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E18"/>
  <sheetViews>
    <sheetView view="pageBreakPreview" zoomScale="65" zoomScaleNormal="75" zoomScaleSheetLayoutView="65" workbookViewId="0">
      <selection activeCell="A12" sqref="A12"/>
    </sheetView>
  </sheetViews>
  <sheetFormatPr defaultColWidth="8.90625" defaultRowHeight="15"/>
  <cols>
    <col min="1" max="1" width="150.81640625" style="336" customWidth="1"/>
    <col min="2" max="2" width="1.36328125" style="337" customWidth="1"/>
    <col min="3" max="3" width="13.90625" style="337" customWidth="1"/>
    <col min="4" max="4" width="1.453125" style="337" customWidth="1"/>
    <col min="5" max="5" width="15.90625" style="337" customWidth="1"/>
    <col min="6" max="16384" width="8.90625" style="337"/>
  </cols>
  <sheetData>
    <row r="1" spans="1:5" ht="15.6">
      <c r="A1" s="13" t="s">
        <v>471</v>
      </c>
      <c r="B1" s="281"/>
    </row>
    <row r="2" spans="1:5" ht="15.6">
      <c r="A2" s="13" t="s">
        <v>280</v>
      </c>
      <c r="B2" s="338"/>
    </row>
    <row r="3" spans="1:5" ht="15.6">
      <c r="A3" s="75" t="str">
        <f>'Attachment H-21-A ATSI '!K4</f>
        <v>For the 12 months ended 12/31/2019</v>
      </c>
      <c r="B3" s="338"/>
    </row>
    <row r="5" spans="1:5" ht="15.6">
      <c r="A5" s="384" t="s">
        <v>229</v>
      </c>
    </row>
    <row r="15" spans="1:5">
      <c r="B15" s="282"/>
      <c r="C15" s="282"/>
      <c r="D15" s="282"/>
      <c r="E15" s="282"/>
    </row>
    <row r="17" spans="2:5">
      <c r="B17" s="339"/>
      <c r="C17" s="339"/>
      <c r="D17" s="339"/>
      <c r="E17" s="339"/>
    </row>
    <row r="18" spans="2:5">
      <c r="B18" s="339"/>
      <c r="C18" s="339"/>
      <c r="D18" s="339"/>
      <c r="E18" s="339"/>
    </row>
  </sheetData>
  <customSheetViews>
    <customSheetView guid="{E1861F40-EBD5-44AE-868B-FDE0ED504D72}" scale="75" fitToPage="1">
      <selection activeCell="C18" sqref="C18"/>
      <pageMargins left="0.75" right="0.75" top="1" bottom="1" header="0.5" footer="0.5"/>
      <pageSetup scale="70" orientation="portrait" r:id="rId1"/>
      <headerFooter alignWithMargins="0"/>
    </customSheetView>
  </customSheetViews>
  <phoneticPr fontId="59" type="noConversion"/>
  <printOptions horizontalCentered="1"/>
  <pageMargins left="0.7" right="0.7" top="0.75" bottom="0.75" header="0.3" footer="0.3"/>
  <pageSetup scale="45" fitToWidth="0" fitToHeight="0" orientation="portrait"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H5"/>
  <sheetViews>
    <sheetView view="pageBreakPreview" zoomScale="65" zoomScaleNormal="75" zoomScaleSheetLayoutView="65" workbookViewId="0">
      <selection activeCell="A3" sqref="A3"/>
    </sheetView>
  </sheetViews>
  <sheetFormatPr defaultRowHeight="15"/>
  <cols>
    <col min="1" max="1" width="150.81640625" customWidth="1"/>
  </cols>
  <sheetData>
    <row r="1" spans="1:8" ht="15.6">
      <c r="A1" s="13" t="s">
        <v>313</v>
      </c>
    </row>
    <row r="2" spans="1:8" ht="15.6">
      <c r="A2" s="13" t="s">
        <v>280</v>
      </c>
    </row>
    <row r="3" spans="1:8" ht="15.6">
      <c r="A3" s="75" t="str">
        <f>'Attachment H-21-A ATSI '!K4</f>
        <v>For the 12 months ended 12/31/2019</v>
      </c>
    </row>
    <row r="5" spans="1:8" ht="15.6">
      <c r="A5" s="384" t="s">
        <v>229</v>
      </c>
      <c r="B5" s="25"/>
      <c r="C5" s="25"/>
      <c r="D5" s="25"/>
      <c r="E5" s="25"/>
      <c r="F5" s="25"/>
      <c r="G5" s="4"/>
      <c r="H5" s="4"/>
    </row>
  </sheetData>
  <customSheetViews>
    <customSheetView guid="{E1861F40-EBD5-44AE-868B-FDE0ED504D72}" scale="75" fitToPage="1">
      <selection activeCell="A5" sqref="A5:D5"/>
      <pageMargins left="0.75" right="0.75" top="1" bottom="1" header="0.5" footer="0.5"/>
      <pageSetup scale="70" orientation="portrait" r:id="rId1"/>
      <headerFooter alignWithMargins="0"/>
    </customSheetView>
  </customSheetViews>
  <phoneticPr fontId="59" type="noConversion"/>
  <printOptions horizontalCentered="1"/>
  <pageMargins left="0.7" right="0.7" top="0.75" bottom="0.75" header="0.3" footer="0.3"/>
  <pageSetup scale="45" fitToWidth="0" fitToHeight="0" orientation="portrait"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N281"/>
  <sheetViews>
    <sheetView view="pageBreakPreview" zoomScale="80" zoomScaleNormal="85" zoomScaleSheetLayoutView="80" workbookViewId="0"/>
  </sheetViews>
  <sheetFormatPr defaultColWidth="8.90625" defaultRowHeight="15.6"/>
  <cols>
    <col min="1" max="1" width="6" style="84" customWidth="1"/>
    <col min="2" max="2" width="1.453125" style="84" customWidth="1"/>
    <col min="3" max="3" width="51.453125" style="84" customWidth="1"/>
    <col min="4" max="4" width="12" style="84" customWidth="1"/>
    <col min="5" max="5" width="14.453125" style="84" customWidth="1"/>
    <col min="6" max="6" width="11.90625" style="84" customWidth="1"/>
    <col min="7" max="7" width="15.08984375" style="84" customWidth="1"/>
    <col min="8" max="8" width="13.90625" style="84" customWidth="1"/>
    <col min="9" max="10" width="12.81640625" style="84" customWidth="1"/>
    <col min="11" max="11" width="13.54296875" style="84" customWidth="1"/>
    <col min="12" max="12" width="15.36328125" style="84" customWidth="1"/>
    <col min="13" max="13" width="13.81640625" style="84" customWidth="1"/>
    <col min="14" max="14" width="28.81640625" style="84" customWidth="1"/>
    <col min="15" max="16384" width="8.90625" style="84"/>
  </cols>
  <sheetData>
    <row r="1" spans="1:14">
      <c r="N1" s="13" t="s">
        <v>314</v>
      </c>
    </row>
    <row r="2" spans="1:14">
      <c r="G2" s="147"/>
      <c r="N2" s="13" t="s">
        <v>283</v>
      </c>
    </row>
    <row r="3" spans="1:14">
      <c r="N3" s="75" t="str">
        <f>'Attachment H-21-A ATSI '!K4</f>
        <v>For the 12 months ended 12/31/2019</v>
      </c>
    </row>
    <row r="5" spans="1:14">
      <c r="A5" s="524" t="s">
        <v>301</v>
      </c>
      <c r="B5" s="524"/>
      <c r="C5" s="524"/>
      <c r="D5" s="524"/>
      <c r="E5" s="524"/>
      <c r="F5" s="524"/>
      <c r="G5" s="524"/>
      <c r="H5" s="524"/>
      <c r="I5" s="524"/>
      <c r="J5" s="524"/>
      <c r="K5" s="524"/>
      <c r="L5" s="524"/>
      <c r="M5" s="524"/>
      <c r="N5" s="524"/>
    </row>
    <row r="6" spans="1:14">
      <c r="A6" s="525" t="s">
        <v>319</v>
      </c>
      <c r="B6" s="525"/>
      <c r="C6" s="525"/>
      <c r="D6" s="525"/>
      <c r="E6" s="525"/>
      <c r="F6" s="525"/>
      <c r="G6" s="525"/>
      <c r="H6" s="525"/>
      <c r="I6" s="525"/>
      <c r="J6" s="525"/>
      <c r="K6" s="525"/>
      <c r="L6" s="525"/>
      <c r="M6" s="525"/>
      <c r="N6" s="525"/>
    </row>
    <row r="7" spans="1:14">
      <c r="A7" s="525"/>
      <c r="B7" s="525"/>
      <c r="C7" s="525"/>
      <c r="D7" s="525"/>
      <c r="E7" s="525"/>
      <c r="F7" s="525"/>
      <c r="G7" s="525"/>
      <c r="H7" s="525"/>
      <c r="I7" s="525"/>
      <c r="J7" s="525"/>
      <c r="K7" s="525"/>
      <c r="L7" s="525"/>
    </row>
    <row r="8" spans="1:14">
      <c r="A8" s="479"/>
      <c r="C8" s="77"/>
      <c r="D8" s="77"/>
      <c r="F8" s="77"/>
      <c r="H8" s="77"/>
      <c r="I8" s="77"/>
      <c r="J8" s="77"/>
      <c r="K8" s="77"/>
      <c r="L8" s="77"/>
    </row>
    <row r="9" spans="1:14">
      <c r="A9" s="479"/>
      <c r="C9" s="77"/>
      <c r="D9" s="77"/>
      <c r="E9" s="77"/>
      <c r="F9" s="77"/>
      <c r="G9" s="127"/>
      <c r="H9" s="77"/>
      <c r="I9" s="77"/>
      <c r="J9" s="77"/>
      <c r="K9" s="77"/>
      <c r="L9" s="77"/>
    </row>
    <row r="10" spans="1:14">
      <c r="A10" s="479"/>
      <c r="D10" s="77"/>
      <c r="E10" s="77"/>
      <c r="F10" s="77"/>
      <c r="G10" s="127"/>
      <c r="H10" s="77"/>
      <c r="I10" s="77"/>
      <c r="J10" s="77"/>
      <c r="K10" s="77"/>
      <c r="L10" s="77"/>
    </row>
    <row r="11" spans="1:14">
      <c r="A11" s="479"/>
      <c r="C11" s="77"/>
      <c r="D11" s="77"/>
      <c r="E11" s="77"/>
      <c r="F11" s="77"/>
      <c r="G11" s="127"/>
      <c r="L11" s="77"/>
    </row>
    <row r="12" spans="1:14">
      <c r="A12" s="479"/>
      <c r="C12" s="77"/>
      <c r="D12" s="77"/>
      <c r="E12" s="77"/>
      <c r="F12" s="77"/>
      <c r="G12" s="77"/>
      <c r="L12" s="21"/>
    </row>
    <row r="13" spans="1:14">
      <c r="C13" s="78" t="s">
        <v>27</v>
      </c>
      <c r="D13" s="78"/>
      <c r="E13" s="78" t="s">
        <v>28</v>
      </c>
      <c r="F13" s="78"/>
      <c r="G13" s="78" t="s">
        <v>29</v>
      </c>
      <c r="I13" s="82" t="s">
        <v>30</v>
      </c>
    </row>
    <row r="14" spans="1:14">
      <c r="C14" s="129"/>
      <c r="D14" s="129"/>
      <c r="E14" s="128"/>
      <c r="F14" s="128"/>
      <c r="G14" s="80"/>
    </row>
    <row r="15" spans="1:14">
      <c r="A15" s="479" t="s">
        <v>5</v>
      </c>
      <c r="C15" s="129"/>
      <c r="D15" s="129"/>
      <c r="E15" s="476" t="s">
        <v>282</v>
      </c>
      <c r="F15" s="476"/>
      <c r="G15" s="142" t="s">
        <v>33</v>
      </c>
      <c r="I15" s="142" t="s">
        <v>12</v>
      </c>
    </row>
    <row r="16" spans="1:14">
      <c r="A16" s="479" t="s">
        <v>7</v>
      </c>
      <c r="C16" s="130"/>
      <c r="D16" s="130"/>
      <c r="E16" s="80"/>
      <c r="F16" s="80"/>
      <c r="G16" s="80"/>
      <c r="I16" s="80"/>
    </row>
    <row r="17" spans="1:9">
      <c r="A17" s="143"/>
      <c r="C17" s="129"/>
      <c r="D17" s="129"/>
      <c r="E17" s="80"/>
      <c r="F17" s="80"/>
      <c r="G17" s="80"/>
      <c r="I17" s="80"/>
    </row>
    <row r="18" spans="1:9">
      <c r="A18" s="478">
        <v>1</v>
      </c>
      <c r="C18" s="129" t="s">
        <v>236</v>
      </c>
      <c r="D18" s="129"/>
      <c r="E18" s="478" t="s">
        <v>321</v>
      </c>
      <c r="F18" s="478"/>
      <c r="G18" s="133">
        <f>'Attachment H-21-A ATSI '!I66</f>
        <v>4585332961.1830788</v>
      </c>
    </row>
    <row r="19" spans="1:9">
      <c r="A19" s="478">
        <v>2</v>
      </c>
      <c r="C19" s="129" t="s">
        <v>237</v>
      </c>
      <c r="D19" s="129"/>
      <c r="E19" s="478" t="s">
        <v>322</v>
      </c>
      <c r="F19" s="478"/>
      <c r="G19" s="133">
        <f>'Attachment H-21-A ATSI '!I82</f>
        <v>3555593095.8275352</v>
      </c>
    </row>
    <row r="20" spans="1:9">
      <c r="A20" s="478"/>
      <c r="E20" s="478"/>
      <c r="F20" s="478"/>
    </row>
    <row r="21" spans="1:9">
      <c r="A21" s="478"/>
      <c r="C21" s="129" t="s">
        <v>238</v>
      </c>
      <c r="D21" s="129"/>
      <c r="E21" s="478"/>
      <c r="F21" s="478"/>
      <c r="G21" s="80"/>
      <c r="I21" s="80"/>
    </row>
    <row r="22" spans="1:9">
      <c r="A22" s="478">
        <v>3</v>
      </c>
      <c r="C22" s="129" t="s">
        <v>239</v>
      </c>
      <c r="D22" s="129"/>
      <c r="E22" s="478" t="s">
        <v>323</v>
      </c>
      <c r="F22" s="478"/>
      <c r="G22" s="133">
        <f>'Attachment H-21-A ATSI '!I146</f>
        <v>143622109.60319611</v>
      </c>
    </row>
    <row r="23" spans="1:9">
      <c r="A23" s="478">
        <v>4</v>
      </c>
      <c r="C23" s="129" t="s">
        <v>240</v>
      </c>
      <c r="D23" s="129"/>
      <c r="E23" s="478" t="s">
        <v>284</v>
      </c>
      <c r="F23" s="478"/>
      <c r="G23" s="190">
        <f>IF(G22=0,0,G22/G18)</f>
        <v>3.1322067736197647E-2</v>
      </c>
      <c r="I23" s="191">
        <f>G23</f>
        <v>3.1322067736197647E-2</v>
      </c>
    </row>
    <row r="24" spans="1:9">
      <c r="A24" s="478"/>
      <c r="E24" s="478"/>
      <c r="F24" s="478"/>
      <c r="I24" s="190"/>
    </row>
    <row r="25" spans="1:9">
      <c r="A25" s="82"/>
      <c r="C25" s="129" t="s">
        <v>241</v>
      </c>
      <c r="D25" s="129"/>
      <c r="E25" s="146"/>
      <c r="F25" s="146"/>
      <c r="G25" s="80"/>
      <c r="I25" s="190"/>
    </row>
    <row r="26" spans="1:9">
      <c r="A26" s="82" t="s">
        <v>242</v>
      </c>
      <c r="C26" s="129" t="s">
        <v>243</v>
      </c>
      <c r="D26" s="129"/>
      <c r="E26" s="478" t="s">
        <v>320</v>
      </c>
      <c r="F26" s="478"/>
      <c r="G26" s="133">
        <f>'Attachment H-21-A ATSI '!I163</f>
        <v>186418497</v>
      </c>
      <c r="I26" s="190"/>
    </row>
    <row r="27" spans="1:9">
      <c r="A27" s="82" t="s">
        <v>244</v>
      </c>
      <c r="C27" s="129" t="s">
        <v>245</v>
      </c>
      <c r="D27" s="129"/>
      <c r="E27" s="478" t="s">
        <v>285</v>
      </c>
      <c r="F27" s="478"/>
      <c r="G27" s="190">
        <f>IF(G26=0,0,G26/G18)</f>
        <v>4.0655389385703733E-2</v>
      </c>
      <c r="I27" s="191">
        <f>G27</f>
        <v>4.0655389385703733E-2</v>
      </c>
    </row>
    <row r="28" spans="1:9">
      <c r="A28" s="82"/>
      <c r="C28" s="129"/>
      <c r="D28" s="129"/>
      <c r="E28" s="478"/>
      <c r="F28" s="478"/>
      <c r="G28" s="80"/>
      <c r="I28" s="190"/>
    </row>
    <row r="29" spans="1:9">
      <c r="A29" s="477" t="s">
        <v>246</v>
      </c>
      <c r="B29" s="147"/>
      <c r="C29" s="130" t="s">
        <v>247</v>
      </c>
      <c r="D29" s="130"/>
      <c r="E29" s="128" t="s">
        <v>248</v>
      </c>
      <c r="F29" s="128"/>
      <c r="G29" s="85"/>
      <c r="I29" s="192">
        <f>I23+I27</f>
        <v>7.1977457121901373E-2</v>
      </c>
    </row>
    <row r="30" spans="1:9">
      <c r="A30" s="82"/>
      <c r="C30" s="129"/>
      <c r="D30" s="129"/>
      <c r="E30" s="478"/>
      <c r="F30" s="478"/>
      <c r="G30" s="80"/>
      <c r="I30" s="190"/>
    </row>
    <row r="31" spans="1:9">
      <c r="A31" s="82"/>
      <c r="C31" s="80" t="s">
        <v>249</v>
      </c>
      <c r="D31" s="80"/>
      <c r="E31" s="478"/>
      <c r="F31" s="478"/>
      <c r="G31" s="80"/>
      <c r="I31" s="190"/>
    </row>
    <row r="32" spans="1:9">
      <c r="A32" s="82" t="s">
        <v>250</v>
      </c>
      <c r="C32" s="80" t="s">
        <v>94</v>
      </c>
      <c r="D32" s="80"/>
      <c r="E32" s="478" t="s">
        <v>324</v>
      </c>
      <c r="F32" s="478"/>
      <c r="G32" s="133">
        <f>'Attachment H-21-A ATSI '!I175</f>
        <v>53313860.615227073</v>
      </c>
      <c r="I32" s="190"/>
    </row>
    <row r="33" spans="1:14">
      <c r="A33" s="82" t="s">
        <v>251</v>
      </c>
      <c r="C33" s="80" t="s">
        <v>252</v>
      </c>
      <c r="D33" s="80"/>
      <c r="E33" s="478" t="s">
        <v>286</v>
      </c>
      <c r="F33" s="478"/>
      <c r="G33" s="190">
        <f>IF(G32=0,0,G32/G19)</f>
        <v>1.4994364984505829E-2</v>
      </c>
      <c r="I33" s="191">
        <f>G33</f>
        <v>1.4994364984505829E-2</v>
      </c>
    </row>
    <row r="34" spans="1:14">
      <c r="A34" s="82"/>
      <c r="C34" s="80"/>
      <c r="D34" s="80"/>
      <c r="E34" s="478"/>
      <c r="F34" s="478"/>
      <c r="G34" s="80"/>
      <c r="I34" s="190"/>
    </row>
    <row r="35" spans="1:14">
      <c r="A35" s="82"/>
      <c r="C35" s="129" t="s">
        <v>96</v>
      </c>
      <c r="D35" s="129"/>
      <c r="E35" s="86"/>
      <c r="F35" s="86"/>
      <c r="I35" s="190"/>
    </row>
    <row r="36" spans="1:14">
      <c r="A36" s="82" t="s">
        <v>253</v>
      </c>
      <c r="C36" s="129" t="s">
        <v>254</v>
      </c>
      <c r="D36" s="129"/>
      <c r="E36" s="478" t="s">
        <v>325</v>
      </c>
      <c r="F36" s="478"/>
      <c r="G36" s="133">
        <f>'Attachment H-21-A ATSI '!I177</f>
        <v>242562401.82957971</v>
      </c>
      <c r="I36" s="190"/>
    </row>
    <row r="37" spans="1:14">
      <c r="A37" s="82" t="s">
        <v>255</v>
      </c>
      <c r="C37" s="80" t="s">
        <v>256</v>
      </c>
      <c r="D37" s="80"/>
      <c r="E37" s="478" t="s">
        <v>287</v>
      </c>
      <c r="F37" s="478"/>
      <c r="G37" s="191">
        <f>IF(G36=0,0,G36/G19)</f>
        <v>6.8219955234536001E-2</v>
      </c>
      <c r="I37" s="191">
        <f>G37</f>
        <v>6.8219955234536001E-2</v>
      </c>
    </row>
    <row r="38" spans="1:14">
      <c r="A38" s="82"/>
      <c r="C38" s="129"/>
      <c r="D38" s="129"/>
      <c r="E38" s="478"/>
      <c r="F38" s="478"/>
      <c r="G38" s="80"/>
      <c r="I38" s="190"/>
    </row>
    <row r="39" spans="1:14">
      <c r="A39" s="477" t="s">
        <v>257</v>
      </c>
      <c r="B39" s="147"/>
      <c r="C39" s="130" t="s">
        <v>258</v>
      </c>
      <c r="D39" s="130"/>
      <c r="E39" s="128" t="s">
        <v>259</v>
      </c>
      <c r="F39" s="128"/>
      <c r="G39" s="85"/>
      <c r="I39" s="192">
        <f>I33+I37</f>
        <v>8.3214320219041835E-2</v>
      </c>
    </row>
    <row r="42" spans="1:14">
      <c r="A42" s="479"/>
      <c r="G42" s="80"/>
    </row>
    <row r="43" spans="1:14">
      <c r="N43" s="141" t="str">
        <f>N1</f>
        <v>Attachment  H-21A, Appendix D</v>
      </c>
    </row>
    <row r="44" spans="1:14">
      <c r="N44" s="141" t="s">
        <v>288</v>
      </c>
    </row>
    <row r="45" spans="1:14">
      <c r="N45" s="141" t="str">
        <f>N3</f>
        <v>For the 12 months ended 12/31/2019</v>
      </c>
    </row>
    <row r="46" spans="1:14">
      <c r="A46" s="479"/>
      <c r="G46" s="80"/>
    </row>
    <row r="47" spans="1:14">
      <c r="A47" s="479"/>
      <c r="C47" s="129"/>
      <c r="D47" s="129"/>
    </row>
    <row r="48" spans="1:14">
      <c r="A48" s="479"/>
      <c r="C48" s="129"/>
      <c r="D48" s="129"/>
      <c r="L48" s="80"/>
    </row>
    <row r="49" spans="1:14" ht="14.25" customHeight="1">
      <c r="A49" s="479"/>
    </row>
    <row r="50" spans="1:14">
      <c r="A50" s="528" t="str">
        <f>A5</f>
        <v>Transmission Enhancement Credit</v>
      </c>
      <c r="B50" s="528"/>
      <c r="C50" s="528"/>
      <c r="D50" s="528"/>
      <c r="E50" s="528"/>
      <c r="F50" s="528"/>
      <c r="G50" s="528"/>
      <c r="H50" s="528"/>
      <c r="I50" s="528"/>
      <c r="J50" s="528"/>
      <c r="K50" s="528"/>
      <c r="L50" s="528"/>
      <c r="M50" s="528"/>
      <c r="N50" s="528"/>
    </row>
    <row r="51" spans="1:14">
      <c r="A51" s="529" t="str">
        <f>A6</f>
        <v>To be completed in conjunction with Attachment H-21A</v>
      </c>
      <c r="B51" s="529"/>
      <c r="C51" s="529"/>
      <c r="D51" s="529"/>
      <c r="E51" s="529"/>
      <c r="F51" s="529"/>
      <c r="G51" s="529"/>
      <c r="H51" s="529"/>
      <c r="I51" s="529"/>
      <c r="J51" s="529"/>
      <c r="K51" s="529"/>
      <c r="L51" s="529"/>
      <c r="M51" s="529"/>
      <c r="N51" s="529"/>
    </row>
    <row r="52" spans="1:14">
      <c r="A52" s="479"/>
      <c r="E52" s="130"/>
      <c r="H52" s="77"/>
      <c r="I52" s="77"/>
      <c r="J52" s="77"/>
      <c r="K52" s="77"/>
      <c r="L52" s="77"/>
    </row>
    <row r="53" spans="1:14">
      <c r="A53" s="479"/>
      <c r="E53" s="130"/>
      <c r="F53" s="130"/>
      <c r="H53" s="77"/>
      <c r="I53" s="77"/>
      <c r="J53" s="77"/>
      <c r="K53" s="77"/>
      <c r="L53" s="77"/>
    </row>
    <row r="54" spans="1:14">
      <c r="A54" s="479"/>
      <c r="C54" s="150">
        <v>-1</v>
      </c>
      <c r="D54" s="150">
        <v>-2</v>
      </c>
      <c r="E54" s="150">
        <v>-3</v>
      </c>
      <c r="F54" s="150">
        <v>-4</v>
      </c>
      <c r="G54" s="150">
        <v>-5</v>
      </c>
      <c r="H54" s="150">
        <v>-6</v>
      </c>
      <c r="I54" s="150">
        <v>-7</v>
      </c>
      <c r="J54" s="150">
        <v>-8</v>
      </c>
      <c r="K54" s="150">
        <v>-9</v>
      </c>
      <c r="L54" s="150">
        <v>-10</v>
      </c>
      <c r="M54" s="150">
        <v>-11</v>
      </c>
    </row>
    <row r="55" spans="1:14" ht="62.4">
      <c r="A55" s="151" t="s">
        <v>260</v>
      </c>
      <c r="B55" s="152"/>
      <c r="C55" s="186" t="s">
        <v>261</v>
      </c>
      <c r="D55" s="153" t="s">
        <v>302</v>
      </c>
      <c r="E55" s="154" t="s">
        <v>496</v>
      </c>
      <c r="F55" s="154" t="s">
        <v>247</v>
      </c>
      <c r="G55" s="155" t="s">
        <v>264</v>
      </c>
      <c r="H55" s="154" t="s">
        <v>265</v>
      </c>
      <c r="I55" s="154" t="s">
        <v>258</v>
      </c>
      <c r="J55" s="155" t="s">
        <v>266</v>
      </c>
      <c r="K55" s="154" t="s">
        <v>267</v>
      </c>
      <c r="L55" s="156" t="s">
        <v>418</v>
      </c>
      <c r="M55" s="156" t="s">
        <v>526</v>
      </c>
    </row>
    <row r="56" spans="1:14" ht="46.5" customHeight="1">
      <c r="A56" s="158"/>
      <c r="B56" s="159"/>
      <c r="C56" s="159"/>
      <c r="D56" s="159"/>
      <c r="E56" s="160" t="s">
        <v>21</v>
      </c>
      <c r="F56" s="160" t="s">
        <v>291</v>
      </c>
      <c r="G56" s="161" t="s">
        <v>269</v>
      </c>
      <c r="H56" s="160" t="s">
        <v>22</v>
      </c>
      <c r="I56" s="160" t="s">
        <v>292</v>
      </c>
      <c r="J56" s="161" t="s">
        <v>270</v>
      </c>
      <c r="K56" s="160" t="s">
        <v>189</v>
      </c>
      <c r="L56" s="340" t="s">
        <v>614</v>
      </c>
      <c r="M56" s="340" t="s">
        <v>497</v>
      </c>
    </row>
    <row r="57" spans="1:14">
      <c r="A57" s="164"/>
      <c r="B57" s="77"/>
      <c r="C57" s="77"/>
      <c r="D57" s="77"/>
      <c r="E57" s="77"/>
      <c r="F57" s="77"/>
      <c r="G57" s="165"/>
      <c r="H57" s="77"/>
      <c r="I57" s="77"/>
      <c r="J57" s="165"/>
      <c r="K57" s="77"/>
      <c r="L57" s="165"/>
      <c r="M57" s="165"/>
    </row>
    <row r="58" spans="1:14">
      <c r="A58" s="187" t="s">
        <v>9</v>
      </c>
      <c r="B58" s="146"/>
      <c r="C58" s="455" t="s">
        <v>637</v>
      </c>
      <c r="D58" s="168" t="s">
        <v>638</v>
      </c>
      <c r="E58" s="495">
        <v>11512495.054615386</v>
      </c>
      <c r="F58" s="191">
        <f t="shared" ref="F58:F65" si="0">$I$29</f>
        <v>7.1977457121901373E-2</v>
      </c>
      <c r="G58" s="185">
        <f t="shared" ref="G58:G65" si="1">E58*F58</f>
        <v>828640.11915968056</v>
      </c>
      <c r="H58" s="495">
        <v>10599044.584980892</v>
      </c>
      <c r="I58" s="191">
        <f t="shared" ref="I58:I65" si="2">$I$39</f>
        <v>8.3214320219041835E-2</v>
      </c>
      <c r="J58" s="185">
        <f t="shared" ref="J58:J65" si="3">H58*I58</f>
        <v>881992.29011050134</v>
      </c>
      <c r="K58" s="495">
        <v>295977.47859510995</v>
      </c>
      <c r="L58" s="496"/>
      <c r="M58" s="185">
        <f t="shared" ref="M58:M65" si="4">G58+J58+K58+L58</f>
        <v>2006609.8878652917</v>
      </c>
    </row>
    <row r="59" spans="1:14">
      <c r="A59" s="187" t="s">
        <v>272</v>
      </c>
      <c r="B59" s="146"/>
      <c r="C59" s="455" t="s">
        <v>639</v>
      </c>
      <c r="D59" s="168" t="s">
        <v>640</v>
      </c>
      <c r="E59" s="495">
        <v>18648744.519230768</v>
      </c>
      <c r="F59" s="191">
        <f t="shared" si="0"/>
        <v>7.1977457121901373E-2</v>
      </c>
      <c r="G59" s="185">
        <f t="shared" si="1"/>
        <v>1342289.2090102257</v>
      </c>
      <c r="H59" s="495">
        <v>15858743.618258717</v>
      </c>
      <c r="I59" s="191">
        <f t="shared" si="2"/>
        <v>8.3214320219041835E-2</v>
      </c>
      <c r="J59" s="185">
        <f t="shared" si="3"/>
        <v>1319674.5697214669</v>
      </c>
      <c r="K59" s="495">
        <v>525075.54288031999</v>
      </c>
      <c r="L59" s="496"/>
      <c r="M59" s="185">
        <f t="shared" si="4"/>
        <v>3187039.3216120126</v>
      </c>
    </row>
    <row r="60" spans="1:14">
      <c r="A60" s="187" t="s">
        <v>273</v>
      </c>
      <c r="B60" s="146"/>
      <c r="C60" s="455" t="s">
        <v>641</v>
      </c>
      <c r="D60" s="168" t="s">
        <v>642</v>
      </c>
      <c r="E60" s="495">
        <v>37209403.742307693</v>
      </c>
      <c r="F60" s="191">
        <f t="shared" si="0"/>
        <v>7.1977457121901373E-2</v>
      </c>
      <c r="G60" s="185">
        <f t="shared" si="1"/>
        <v>2678238.2623934685</v>
      </c>
      <c r="H60" s="495">
        <v>33224750.964935951</v>
      </c>
      <c r="I60" s="191">
        <f t="shared" si="2"/>
        <v>8.3214320219041835E-2</v>
      </c>
      <c r="J60" s="185">
        <f t="shared" si="3"/>
        <v>2764775.0659940992</v>
      </c>
      <c r="K60" s="495">
        <v>885912.53517944994</v>
      </c>
      <c r="L60" s="496"/>
      <c r="M60" s="185">
        <f t="shared" si="4"/>
        <v>6328925.863567018</v>
      </c>
    </row>
    <row r="61" spans="1:14">
      <c r="A61" s="187" t="s">
        <v>652</v>
      </c>
      <c r="B61" s="146"/>
      <c r="C61" s="455" t="s">
        <v>651</v>
      </c>
      <c r="D61" s="168" t="s">
        <v>653</v>
      </c>
      <c r="E61" s="495">
        <v>84266841.31923078</v>
      </c>
      <c r="F61" s="191">
        <f t="shared" si="0"/>
        <v>7.1977457121901373E-2</v>
      </c>
      <c r="G61" s="185">
        <f t="shared" si="1"/>
        <v>6065312.9578530006</v>
      </c>
      <c r="H61" s="495">
        <v>81596198.929305345</v>
      </c>
      <c r="I61" s="191">
        <f t="shared" si="2"/>
        <v>8.3214320219041835E-2</v>
      </c>
      <c r="J61" s="185">
        <f t="shared" si="3"/>
        <v>6789972.2263598535</v>
      </c>
      <c r="K61" s="495">
        <v>2407247.5618216898</v>
      </c>
      <c r="L61" s="496"/>
      <c r="M61" s="185">
        <f t="shared" si="4"/>
        <v>15262532.746034544</v>
      </c>
    </row>
    <row r="62" spans="1:14">
      <c r="A62" s="187" t="s">
        <v>666</v>
      </c>
      <c r="B62" s="146"/>
      <c r="C62" s="455" t="s">
        <v>658</v>
      </c>
      <c r="D62" s="168" t="s">
        <v>659</v>
      </c>
      <c r="E62" s="495">
        <v>8794104.4215384629</v>
      </c>
      <c r="F62" s="191">
        <f t="shared" si="0"/>
        <v>7.1977457121901373E-2</v>
      </c>
      <c r="G62" s="185">
        <f t="shared" si="1"/>
        <v>632977.27392680803</v>
      </c>
      <c r="H62" s="495">
        <v>7806318.9841708709</v>
      </c>
      <c r="I62" s="191">
        <f t="shared" si="2"/>
        <v>8.3214320219041835E-2</v>
      </c>
      <c r="J62" s="185">
        <f t="shared" si="3"/>
        <v>649597.52768078016</v>
      </c>
      <c r="K62" s="495">
        <v>267078.657482985</v>
      </c>
      <c r="L62" s="496"/>
      <c r="M62" s="185">
        <f t="shared" si="4"/>
        <v>1549653.4590905732</v>
      </c>
    </row>
    <row r="63" spans="1:14">
      <c r="A63" s="187" t="s">
        <v>667</v>
      </c>
      <c r="B63" s="146"/>
      <c r="C63" s="455" t="s">
        <v>660</v>
      </c>
      <c r="D63" s="168" t="s">
        <v>661</v>
      </c>
      <c r="E63" s="495">
        <v>2764577.4900000012</v>
      </c>
      <c r="F63" s="191">
        <f>$I$29</f>
        <v>7.1977457121901373E-2</v>
      </c>
      <c r="G63" s="185">
        <f t="shared" si="1"/>
        <v>198987.2577466488</v>
      </c>
      <c r="H63" s="495">
        <v>2586653.6291909376</v>
      </c>
      <c r="I63" s="191">
        <f t="shared" si="2"/>
        <v>8.3214320219041835E-2</v>
      </c>
      <c r="J63" s="185">
        <f t="shared" si="3"/>
        <v>215246.62339524139</v>
      </c>
      <c r="K63" s="495">
        <v>56961.354603960004</v>
      </c>
      <c r="L63" s="496"/>
      <c r="M63" s="185">
        <f t="shared" si="4"/>
        <v>471195.23574585019</v>
      </c>
    </row>
    <row r="64" spans="1:14">
      <c r="A64" s="187" t="s">
        <v>668</v>
      </c>
      <c r="B64" s="146"/>
      <c r="C64" s="455" t="s">
        <v>662</v>
      </c>
      <c r="D64" s="168" t="s">
        <v>663</v>
      </c>
      <c r="E64" s="495">
        <v>6188499.7346153846</v>
      </c>
      <c r="F64" s="191">
        <f t="shared" si="0"/>
        <v>7.1977457121901373E-2</v>
      </c>
      <c r="G64" s="185">
        <f t="shared" si="1"/>
        <v>445432.47429717687</v>
      </c>
      <c r="H64" s="495">
        <v>5757003.5908000013</v>
      </c>
      <c r="I64" s="191">
        <f t="shared" si="2"/>
        <v>8.3214320219041835E-2</v>
      </c>
      <c r="J64" s="185">
        <f t="shared" si="3"/>
        <v>479065.14030700497</v>
      </c>
      <c r="K64" s="495">
        <v>131227.25794308004</v>
      </c>
      <c r="L64" s="496"/>
      <c r="M64" s="185">
        <f t="shared" si="4"/>
        <v>1055724.8725472619</v>
      </c>
    </row>
    <row r="65" spans="1:13">
      <c r="A65" s="187" t="s">
        <v>669</v>
      </c>
      <c r="B65" s="146"/>
      <c r="C65" s="455" t="s">
        <v>664</v>
      </c>
      <c r="D65" s="168" t="s">
        <v>665</v>
      </c>
      <c r="E65" s="495">
        <v>326303.33384615381</v>
      </c>
      <c r="F65" s="191">
        <f t="shared" si="0"/>
        <v>7.1977457121901373E-2</v>
      </c>
      <c r="G65" s="185">
        <f t="shared" si="1"/>
        <v>23486.484220645005</v>
      </c>
      <c r="H65" s="495">
        <v>325937.54780891229</v>
      </c>
      <c r="I65" s="191">
        <f t="shared" si="2"/>
        <v>8.3214320219041835E-2</v>
      </c>
      <c r="J65" s="185">
        <f t="shared" si="3"/>
        <v>27122.671474780083</v>
      </c>
      <c r="K65" s="495">
        <v>4755.2184841400003</v>
      </c>
      <c r="L65" s="496"/>
      <c r="M65" s="185">
        <f t="shared" si="4"/>
        <v>55364.374179565086</v>
      </c>
    </row>
    <row r="66" spans="1:13">
      <c r="A66" s="167"/>
      <c r="C66" s="169"/>
      <c r="D66" s="169"/>
      <c r="E66" s="169"/>
      <c r="F66" s="169"/>
      <c r="G66" s="170"/>
      <c r="H66" s="169"/>
      <c r="I66" s="169"/>
      <c r="J66" s="170"/>
      <c r="K66" s="169"/>
      <c r="L66" s="170"/>
      <c r="M66" s="170"/>
    </row>
    <row r="67" spans="1:13">
      <c r="A67" s="167"/>
      <c r="C67" s="169"/>
      <c r="D67" s="169"/>
      <c r="E67" s="169"/>
      <c r="F67" s="169"/>
      <c r="G67" s="170"/>
      <c r="H67" s="169"/>
      <c r="I67" s="169"/>
      <c r="J67" s="170"/>
      <c r="K67" s="169"/>
      <c r="L67" s="170"/>
      <c r="M67" s="170"/>
    </row>
    <row r="68" spans="1:13">
      <c r="A68" s="167"/>
      <c r="C68" s="169"/>
      <c r="D68" s="169"/>
      <c r="E68" s="169"/>
      <c r="F68" s="169"/>
      <c r="G68" s="170"/>
      <c r="H68" s="169"/>
      <c r="I68" s="169"/>
      <c r="J68" s="170"/>
      <c r="K68" s="169"/>
      <c r="L68" s="170"/>
      <c r="M68" s="170"/>
    </row>
    <row r="69" spans="1:13">
      <c r="A69" s="167"/>
      <c r="C69" s="169"/>
      <c r="D69" s="169"/>
      <c r="E69" s="169"/>
      <c r="F69" s="169"/>
      <c r="G69" s="170"/>
      <c r="H69" s="169"/>
      <c r="I69" s="169"/>
      <c r="J69" s="170"/>
      <c r="K69" s="169"/>
      <c r="L69" s="170"/>
      <c r="M69" s="170"/>
    </row>
    <row r="70" spans="1:13">
      <c r="A70" s="167"/>
      <c r="C70" s="169"/>
      <c r="D70" s="169"/>
      <c r="E70" s="169"/>
      <c r="F70" s="169"/>
      <c r="G70" s="170"/>
      <c r="H70" s="169"/>
      <c r="I70" s="169"/>
      <c r="J70" s="170"/>
      <c r="K70" s="169"/>
      <c r="L70" s="170"/>
      <c r="M70" s="170"/>
    </row>
    <row r="71" spans="1:13">
      <c r="A71" s="167"/>
      <c r="C71" s="169"/>
      <c r="D71" s="169"/>
      <c r="E71" s="169"/>
      <c r="F71" s="169"/>
      <c r="G71" s="170"/>
      <c r="H71" s="169"/>
      <c r="I71" s="169"/>
      <c r="J71" s="170"/>
      <c r="K71" s="169"/>
      <c r="L71" s="170"/>
      <c r="M71" s="170"/>
    </row>
    <row r="72" spans="1:13">
      <c r="A72" s="167"/>
      <c r="C72" s="169"/>
      <c r="D72" s="169"/>
      <c r="E72" s="169"/>
      <c r="F72" s="169"/>
      <c r="G72" s="170"/>
      <c r="H72" s="169"/>
      <c r="I72" s="169"/>
      <c r="J72" s="170"/>
      <c r="K72" s="169"/>
      <c r="L72" s="170"/>
      <c r="M72" s="170"/>
    </row>
    <row r="73" spans="1:13">
      <c r="A73" s="167"/>
      <c r="C73" s="169"/>
      <c r="D73" s="169"/>
      <c r="E73" s="169"/>
      <c r="F73" s="169"/>
      <c r="G73" s="170"/>
      <c r="H73" s="169"/>
      <c r="I73" s="169"/>
      <c r="J73" s="170"/>
      <c r="K73" s="169"/>
      <c r="L73" s="170"/>
      <c r="M73" s="170"/>
    </row>
    <row r="74" spans="1:13">
      <c r="A74" s="171"/>
      <c r="B74" s="172"/>
      <c r="C74" s="173"/>
      <c r="D74" s="173"/>
      <c r="E74" s="173"/>
      <c r="F74" s="173"/>
      <c r="G74" s="174"/>
      <c r="H74" s="173"/>
      <c r="I74" s="173"/>
      <c r="J74" s="174"/>
      <c r="K74" s="173"/>
      <c r="L74" s="174"/>
      <c r="M74" s="174"/>
    </row>
    <row r="75" spans="1:13">
      <c r="A75" s="82" t="s">
        <v>274</v>
      </c>
      <c r="C75" s="84" t="s">
        <v>326</v>
      </c>
      <c r="D75" s="129"/>
      <c r="E75" s="146"/>
      <c r="F75" s="146"/>
      <c r="G75" s="80"/>
      <c r="H75" s="80"/>
      <c r="I75" s="80"/>
      <c r="J75" s="80"/>
      <c r="K75" s="80"/>
      <c r="L75" s="133"/>
      <c r="M75" s="321">
        <f>SUM(M58:M74)-SUM(L58:L74)</f>
        <v>29917045.760642115</v>
      </c>
    </row>
    <row r="76" spans="1:13">
      <c r="A76" s="169"/>
      <c r="B76" s="169"/>
      <c r="C76" s="169"/>
      <c r="D76" s="169"/>
      <c r="E76" s="169"/>
      <c r="F76" s="169"/>
      <c r="G76" s="169"/>
      <c r="H76" s="169"/>
      <c r="I76" s="169"/>
      <c r="J76" s="169"/>
      <c r="K76" s="169"/>
      <c r="L76" s="169"/>
    </row>
    <row r="77" spans="1:13">
      <c r="A77" s="184" t="s">
        <v>303</v>
      </c>
      <c r="B77" s="169"/>
      <c r="C77" s="169"/>
      <c r="D77" s="169"/>
      <c r="E77" s="169"/>
      <c r="F77" s="169"/>
      <c r="G77" s="169"/>
      <c r="H77" s="169"/>
      <c r="I77" s="169"/>
      <c r="J77" s="169"/>
      <c r="K77" s="169"/>
      <c r="L77" s="169"/>
    </row>
    <row r="78" spans="1:13">
      <c r="A78" s="146" t="s">
        <v>144</v>
      </c>
      <c r="C78" s="527" t="s">
        <v>327</v>
      </c>
      <c r="D78" s="527"/>
      <c r="E78" s="527"/>
      <c r="F78" s="527"/>
      <c r="G78" s="527"/>
      <c r="H78" s="527"/>
      <c r="I78" s="527"/>
      <c r="J78" s="527"/>
      <c r="K78" s="527"/>
      <c r="L78" s="527"/>
    </row>
    <row r="79" spans="1:13">
      <c r="A79" s="146" t="s">
        <v>145</v>
      </c>
      <c r="C79" s="527" t="s">
        <v>328</v>
      </c>
      <c r="D79" s="527"/>
      <c r="E79" s="527"/>
      <c r="F79" s="527"/>
      <c r="G79" s="527"/>
      <c r="H79" s="527"/>
      <c r="I79" s="527"/>
      <c r="J79" s="527"/>
      <c r="K79" s="527"/>
      <c r="L79" s="527"/>
    </row>
    <row r="80" spans="1:13" ht="33" customHeight="1">
      <c r="A80" s="177" t="s">
        <v>146</v>
      </c>
      <c r="C80" s="526" t="s">
        <v>307</v>
      </c>
      <c r="D80" s="526"/>
      <c r="E80" s="526"/>
      <c r="F80" s="526"/>
      <c r="G80" s="526"/>
      <c r="H80" s="526"/>
      <c r="I80" s="526"/>
      <c r="J80" s="526"/>
      <c r="K80" s="526"/>
      <c r="L80" s="526"/>
    </row>
    <row r="81" spans="1:12">
      <c r="A81" s="177" t="s">
        <v>147</v>
      </c>
      <c r="C81" s="526" t="s">
        <v>276</v>
      </c>
      <c r="D81" s="526"/>
      <c r="E81" s="526"/>
      <c r="F81" s="526"/>
      <c r="G81" s="526"/>
      <c r="H81" s="526"/>
      <c r="I81" s="526"/>
      <c r="J81" s="526"/>
      <c r="K81" s="526"/>
      <c r="L81" s="526"/>
    </row>
    <row r="82" spans="1:12">
      <c r="A82" s="146" t="s">
        <v>148</v>
      </c>
      <c r="C82" s="527" t="s">
        <v>329</v>
      </c>
      <c r="D82" s="527"/>
      <c r="E82" s="527"/>
      <c r="F82" s="527"/>
      <c r="G82" s="527"/>
      <c r="H82" s="527"/>
      <c r="I82" s="527"/>
      <c r="J82" s="527"/>
      <c r="K82" s="527"/>
      <c r="L82" s="527"/>
    </row>
    <row r="83" spans="1:12">
      <c r="A83" s="178"/>
      <c r="B83" s="169"/>
      <c r="C83" s="169"/>
      <c r="D83" s="169"/>
      <c r="E83" s="169"/>
      <c r="F83" s="169"/>
      <c r="G83" s="169"/>
      <c r="H83" s="169"/>
      <c r="I83" s="169"/>
      <c r="J83" s="169"/>
      <c r="K83" s="169"/>
      <c r="L83" s="169"/>
    </row>
    <row r="84" spans="1:12">
      <c r="A84" s="81"/>
      <c r="C84" s="82"/>
      <c r="D84" s="82"/>
      <c r="E84" s="146"/>
      <c r="F84" s="146"/>
      <c r="G84" s="80"/>
      <c r="J84" s="144"/>
    </row>
    <row r="85" spans="1:12">
      <c r="A85" s="81"/>
      <c r="C85" s="82"/>
      <c r="D85" s="82"/>
      <c r="E85" s="146"/>
      <c r="F85" s="146"/>
      <c r="G85" s="80"/>
      <c r="J85" s="144"/>
    </row>
    <row r="86" spans="1:12">
      <c r="C86" s="169"/>
      <c r="D86" s="169"/>
      <c r="E86" s="169"/>
      <c r="F86" s="169"/>
      <c r="G86" s="169"/>
      <c r="H86" s="169"/>
      <c r="I86" s="169"/>
      <c r="J86" s="169"/>
      <c r="K86" s="169"/>
      <c r="L86" s="169"/>
    </row>
    <row r="87" spans="1:12">
      <c r="C87" s="169"/>
      <c r="D87" s="169"/>
      <c r="E87" s="169"/>
      <c r="F87" s="169"/>
      <c r="G87" s="169"/>
      <c r="H87" s="169"/>
      <c r="I87" s="169"/>
      <c r="J87" s="169"/>
      <c r="K87" s="169"/>
      <c r="L87" s="169"/>
    </row>
    <row r="88" spans="1:12">
      <c r="C88" s="169"/>
      <c r="D88" s="169"/>
      <c r="E88" s="169"/>
      <c r="F88" s="169"/>
      <c r="G88" s="169"/>
      <c r="H88" s="169"/>
      <c r="I88" s="169"/>
      <c r="J88" s="169"/>
      <c r="K88" s="169"/>
      <c r="L88" s="169"/>
    </row>
    <row r="89" spans="1:12">
      <c r="C89" s="169"/>
      <c r="D89" s="169"/>
      <c r="E89" s="169"/>
      <c r="F89" s="169"/>
      <c r="G89" s="169"/>
      <c r="H89" s="169"/>
      <c r="I89" s="169"/>
      <c r="J89" s="169"/>
      <c r="K89" s="169"/>
      <c r="L89" s="169"/>
    </row>
    <row r="90" spans="1:12">
      <c r="C90" s="169"/>
      <c r="D90" s="169"/>
      <c r="E90" s="169"/>
      <c r="F90" s="169"/>
      <c r="G90" s="169"/>
      <c r="H90" s="169"/>
      <c r="I90" s="169"/>
      <c r="J90" s="169"/>
      <c r="K90" s="169"/>
      <c r="L90" s="169"/>
    </row>
    <row r="91" spans="1:12">
      <c r="C91" s="169"/>
      <c r="D91" s="169"/>
      <c r="E91" s="169"/>
      <c r="F91" s="169"/>
      <c r="G91" s="169"/>
      <c r="H91" s="169"/>
      <c r="I91" s="169"/>
      <c r="J91" s="169"/>
      <c r="K91" s="169"/>
      <c r="L91" s="169"/>
    </row>
    <row r="92" spans="1:12">
      <c r="C92" s="169"/>
      <c r="D92" s="169"/>
      <c r="E92" s="169"/>
      <c r="F92" s="169"/>
      <c r="G92" s="169"/>
      <c r="H92" s="169"/>
      <c r="I92" s="169"/>
      <c r="J92" s="169"/>
      <c r="K92" s="169"/>
      <c r="L92" s="169"/>
    </row>
    <row r="93" spans="1:12">
      <c r="C93" s="169"/>
      <c r="D93" s="169"/>
      <c r="E93" s="169"/>
      <c r="F93" s="169"/>
      <c r="G93" s="169"/>
      <c r="H93" s="169"/>
      <c r="I93" s="169"/>
      <c r="J93" s="169"/>
      <c r="K93" s="169"/>
      <c r="L93" s="169"/>
    </row>
    <row r="94" spans="1:12">
      <c r="C94" s="169"/>
      <c r="D94" s="169"/>
      <c r="E94" s="169"/>
      <c r="F94" s="169"/>
      <c r="G94" s="169"/>
      <c r="H94" s="169"/>
      <c r="I94" s="169"/>
      <c r="J94" s="169"/>
      <c r="K94" s="169"/>
      <c r="L94" s="169"/>
    </row>
    <row r="95" spans="1:12">
      <c r="C95" s="169"/>
      <c r="D95" s="169"/>
      <c r="E95" s="169"/>
      <c r="F95" s="169"/>
      <c r="G95" s="169"/>
      <c r="H95" s="169"/>
      <c r="I95" s="169"/>
      <c r="J95" s="169"/>
      <c r="K95" s="169"/>
      <c r="L95" s="169"/>
    </row>
    <row r="96" spans="1:12">
      <c r="C96" s="169"/>
      <c r="D96" s="169"/>
      <c r="E96" s="169"/>
      <c r="F96" s="169"/>
      <c r="G96" s="169"/>
      <c r="H96" s="169"/>
      <c r="I96" s="169"/>
      <c r="J96" s="169"/>
      <c r="K96" s="169"/>
      <c r="L96" s="169"/>
    </row>
    <row r="97" spans="3:12">
      <c r="C97" s="169"/>
      <c r="D97" s="169"/>
      <c r="E97" s="169"/>
      <c r="F97" s="169"/>
      <c r="G97" s="169"/>
      <c r="H97" s="169"/>
      <c r="I97" s="169"/>
      <c r="J97" s="169"/>
      <c r="K97" s="169"/>
      <c r="L97" s="169"/>
    </row>
    <row r="98" spans="3:12">
      <c r="C98" s="169"/>
      <c r="D98" s="169"/>
      <c r="E98" s="169"/>
      <c r="F98" s="169"/>
      <c r="G98" s="169"/>
      <c r="H98" s="169"/>
      <c r="I98" s="169"/>
      <c r="J98" s="169"/>
      <c r="K98" s="169"/>
      <c r="L98" s="169"/>
    </row>
    <row r="99" spans="3:12">
      <c r="C99" s="169"/>
      <c r="D99" s="169"/>
      <c r="E99" s="169"/>
      <c r="F99" s="169"/>
      <c r="G99" s="169"/>
      <c r="H99" s="169"/>
      <c r="I99" s="169"/>
      <c r="J99" s="169"/>
      <c r="K99" s="169"/>
      <c r="L99" s="169"/>
    </row>
    <row r="100" spans="3:12">
      <c r="C100" s="169"/>
      <c r="D100" s="169"/>
      <c r="E100" s="169"/>
      <c r="F100" s="169"/>
      <c r="G100" s="169"/>
      <c r="H100" s="169"/>
      <c r="I100" s="169"/>
      <c r="J100" s="169"/>
      <c r="K100" s="169"/>
      <c r="L100" s="169"/>
    </row>
    <row r="101" spans="3:12">
      <c r="C101" s="169"/>
      <c r="D101" s="169"/>
      <c r="E101" s="169"/>
      <c r="F101" s="169"/>
      <c r="G101" s="169"/>
      <c r="H101" s="169"/>
      <c r="I101" s="169"/>
      <c r="J101" s="169"/>
      <c r="K101" s="169"/>
      <c r="L101" s="169"/>
    </row>
    <row r="102" spans="3:12">
      <c r="C102" s="169"/>
      <c r="D102" s="169"/>
      <c r="E102" s="169"/>
      <c r="F102" s="169"/>
      <c r="G102" s="169"/>
      <c r="H102" s="169"/>
      <c r="I102" s="169"/>
      <c r="J102" s="169"/>
      <c r="K102" s="169"/>
      <c r="L102" s="169"/>
    </row>
    <row r="103" spans="3:12">
      <c r="C103" s="169"/>
      <c r="D103" s="169"/>
      <c r="E103" s="169"/>
      <c r="F103" s="169"/>
      <c r="G103" s="169"/>
      <c r="H103" s="169"/>
      <c r="I103" s="169"/>
      <c r="J103" s="169"/>
      <c r="K103" s="169"/>
      <c r="L103" s="169"/>
    </row>
    <row r="104" spans="3:12">
      <c r="C104" s="169"/>
      <c r="D104" s="169"/>
      <c r="E104" s="169"/>
      <c r="F104" s="169"/>
      <c r="G104" s="169"/>
      <c r="H104" s="169"/>
      <c r="I104" s="169"/>
      <c r="J104" s="169"/>
      <c r="K104" s="169"/>
      <c r="L104" s="169"/>
    </row>
    <row r="105" spans="3:12">
      <c r="C105" s="169"/>
      <c r="D105" s="169"/>
      <c r="E105" s="169"/>
      <c r="F105" s="169"/>
      <c r="G105" s="169"/>
      <c r="H105" s="169"/>
      <c r="I105" s="169"/>
      <c r="J105" s="169"/>
      <c r="K105" s="169"/>
      <c r="L105" s="169"/>
    </row>
    <row r="106" spans="3:12">
      <c r="C106" s="169"/>
      <c r="D106" s="169"/>
      <c r="E106" s="169"/>
      <c r="F106" s="169"/>
      <c r="G106" s="169"/>
      <c r="H106" s="169"/>
      <c r="I106" s="169"/>
      <c r="J106" s="169"/>
      <c r="K106" s="169"/>
      <c r="L106" s="169"/>
    </row>
    <row r="107" spans="3:12">
      <c r="C107" s="169"/>
      <c r="D107" s="169"/>
      <c r="E107" s="169"/>
      <c r="F107" s="169"/>
      <c r="G107" s="169"/>
      <c r="H107" s="169"/>
      <c r="I107" s="169"/>
      <c r="J107" s="169"/>
      <c r="K107" s="169"/>
      <c r="L107" s="169"/>
    </row>
    <row r="108" spans="3:12">
      <c r="C108" s="169"/>
      <c r="D108" s="169"/>
      <c r="E108" s="169"/>
      <c r="F108" s="169"/>
      <c r="G108" s="169"/>
      <c r="H108" s="169"/>
      <c r="I108" s="169"/>
      <c r="J108" s="169"/>
      <c r="K108" s="169"/>
      <c r="L108" s="169"/>
    </row>
    <row r="109" spans="3:12">
      <c r="C109" s="169"/>
      <c r="D109" s="169"/>
      <c r="E109" s="169"/>
      <c r="F109" s="169"/>
      <c r="G109" s="169"/>
      <c r="H109" s="169"/>
      <c r="I109" s="169"/>
      <c r="J109" s="169"/>
      <c r="K109" s="169"/>
      <c r="L109" s="169"/>
    </row>
    <row r="110" spans="3:12">
      <c r="C110" s="169"/>
      <c r="D110" s="169"/>
      <c r="E110" s="169"/>
      <c r="F110" s="169"/>
      <c r="G110" s="169"/>
      <c r="H110" s="169"/>
      <c r="I110" s="169"/>
      <c r="J110" s="169"/>
      <c r="K110" s="169"/>
      <c r="L110" s="169"/>
    </row>
    <row r="111" spans="3:12">
      <c r="C111" s="169"/>
      <c r="D111" s="169"/>
      <c r="E111" s="169"/>
      <c r="F111" s="169"/>
      <c r="G111" s="169"/>
      <c r="H111" s="169"/>
      <c r="I111" s="169"/>
      <c r="J111" s="169"/>
      <c r="K111" s="169"/>
      <c r="L111" s="169"/>
    </row>
    <row r="112" spans="3:12">
      <c r="C112" s="169"/>
      <c r="D112" s="169"/>
      <c r="E112" s="169"/>
      <c r="F112" s="169"/>
      <c r="G112" s="169"/>
      <c r="H112" s="169"/>
      <c r="I112" s="169"/>
      <c r="J112" s="169"/>
      <c r="K112" s="169"/>
      <c r="L112" s="169"/>
    </row>
    <row r="113" spans="3:12">
      <c r="C113" s="169"/>
      <c r="D113" s="169"/>
      <c r="E113" s="169"/>
      <c r="F113" s="169"/>
      <c r="G113" s="169"/>
      <c r="H113" s="169"/>
      <c r="I113" s="169"/>
      <c r="J113" s="169"/>
      <c r="K113" s="169"/>
      <c r="L113" s="169"/>
    </row>
    <row r="114" spans="3:12">
      <c r="C114" s="169"/>
      <c r="D114" s="169"/>
      <c r="E114" s="169"/>
      <c r="F114" s="169"/>
      <c r="G114" s="169"/>
      <c r="H114" s="169"/>
      <c r="I114" s="169"/>
      <c r="J114" s="169"/>
      <c r="K114" s="169"/>
      <c r="L114" s="169"/>
    </row>
    <row r="115" spans="3:12">
      <c r="C115" s="169"/>
      <c r="D115" s="169"/>
      <c r="E115" s="169"/>
      <c r="F115" s="169"/>
      <c r="G115" s="169"/>
      <c r="H115" s="169"/>
      <c r="I115" s="169"/>
      <c r="J115" s="169"/>
      <c r="K115" s="169"/>
      <c r="L115" s="169"/>
    </row>
    <row r="116" spans="3:12">
      <c r="C116" s="169"/>
      <c r="D116" s="169"/>
      <c r="E116" s="169"/>
      <c r="F116" s="169"/>
      <c r="G116" s="169"/>
      <c r="H116" s="169"/>
      <c r="I116" s="169"/>
      <c r="J116" s="169"/>
      <c r="K116" s="169"/>
      <c r="L116" s="169"/>
    </row>
    <row r="117" spans="3:12">
      <c r="C117" s="169"/>
      <c r="D117" s="169"/>
      <c r="E117" s="169"/>
      <c r="F117" s="169"/>
      <c r="G117" s="169"/>
      <c r="H117" s="169"/>
      <c r="I117" s="169"/>
      <c r="J117" s="169"/>
      <c r="K117" s="169"/>
      <c r="L117" s="169"/>
    </row>
    <row r="118" spans="3:12">
      <c r="C118" s="169"/>
      <c r="D118" s="169"/>
      <c r="E118" s="169"/>
      <c r="F118" s="169"/>
      <c r="G118" s="169"/>
      <c r="H118" s="169"/>
      <c r="I118" s="169"/>
      <c r="J118" s="169"/>
      <c r="K118" s="169"/>
      <c r="L118" s="169"/>
    </row>
    <row r="119" spans="3:12">
      <c r="C119" s="169"/>
      <c r="D119" s="169"/>
      <c r="E119" s="169"/>
      <c r="F119" s="169"/>
      <c r="G119" s="169"/>
      <c r="H119" s="169"/>
      <c r="I119" s="169"/>
      <c r="J119" s="169"/>
      <c r="K119" s="169"/>
      <c r="L119" s="169"/>
    </row>
    <row r="120" spans="3:12">
      <c r="C120" s="169"/>
      <c r="D120" s="169"/>
      <c r="E120" s="169"/>
      <c r="F120" s="169"/>
      <c r="G120" s="169"/>
      <c r="H120" s="169"/>
      <c r="I120" s="169"/>
      <c r="J120" s="169"/>
      <c r="K120" s="169"/>
      <c r="L120" s="169"/>
    </row>
    <row r="121" spans="3:12">
      <c r="C121" s="169"/>
      <c r="D121" s="169"/>
      <c r="E121" s="169"/>
      <c r="F121" s="169"/>
      <c r="G121" s="169"/>
      <c r="H121" s="169"/>
      <c r="I121" s="169"/>
      <c r="J121" s="169"/>
      <c r="K121" s="169"/>
      <c r="L121" s="169"/>
    </row>
    <row r="122" spans="3:12">
      <c r="C122" s="169"/>
      <c r="D122" s="169"/>
      <c r="E122" s="169"/>
      <c r="F122" s="169"/>
      <c r="G122" s="169"/>
      <c r="H122" s="169"/>
      <c r="I122" s="169"/>
      <c r="J122" s="169"/>
      <c r="K122" s="169"/>
      <c r="L122" s="169"/>
    </row>
    <row r="123" spans="3:12">
      <c r="C123" s="169"/>
      <c r="D123" s="169"/>
      <c r="E123" s="169"/>
      <c r="F123" s="169"/>
      <c r="G123" s="169"/>
      <c r="H123" s="169"/>
      <c r="I123" s="169"/>
      <c r="J123" s="169"/>
      <c r="K123" s="169"/>
      <c r="L123" s="169"/>
    </row>
    <row r="124" spans="3:12">
      <c r="C124" s="169"/>
      <c r="D124" s="169"/>
      <c r="E124" s="169"/>
      <c r="F124" s="169"/>
      <c r="G124" s="169"/>
      <c r="H124" s="169"/>
      <c r="I124" s="169"/>
      <c r="J124" s="169"/>
      <c r="K124" s="169"/>
      <c r="L124" s="169"/>
    </row>
    <row r="125" spans="3:12">
      <c r="C125" s="169"/>
      <c r="D125" s="169"/>
      <c r="E125" s="169"/>
      <c r="F125" s="169"/>
      <c r="G125" s="169"/>
      <c r="H125" s="169"/>
      <c r="I125" s="169"/>
      <c r="J125" s="169"/>
      <c r="K125" s="169"/>
      <c r="L125" s="169"/>
    </row>
    <row r="126" spans="3:12">
      <c r="C126" s="169"/>
      <c r="D126" s="169"/>
      <c r="E126" s="169"/>
      <c r="F126" s="169"/>
      <c r="G126" s="169"/>
      <c r="H126" s="169"/>
      <c r="I126" s="169"/>
      <c r="J126" s="169"/>
      <c r="K126" s="169"/>
      <c r="L126" s="169"/>
    </row>
    <row r="127" spans="3:12">
      <c r="C127" s="169"/>
      <c r="D127" s="169"/>
      <c r="E127" s="169"/>
      <c r="F127" s="169"/>
      <c r="G127" s="169"/>
      <c r="H127" s="169"/>
      <c r="I127" s="169"/>
      <c r="J127" s="169"/>
      <c r="K127" s="169"/>
      <c r="L127" s="169"/>
    </row>
    <row r="128" spans="3:12">
      <c r="C128" s="169"/>
      <c r="D128" s="169"/>
      <c r="E128" s="169"/>
      <c r="F128" s="169"/>
      <c r="G128" s="169"/>
      <c r="H128" s="169"/>
      <c r="I128" s="169"/>
      <c r="J128" s="169"/>
      <c r="K128" s="169"/>
      <c r="L128" s="169"/>
    </row>
    <row r="129" spans="3:12">
      <c r="C129" s="169"/>
      <c r="D129" s="169"/>
      <c r="E129" s="169"/>
      <c r="F129" s="169"/>
      <c r="G129" s="169"/>
      <c r="H129" s="169"/>
      <c r="I129" s="169"/>
      <c r="J129" s="169"/>
      <c r="K129" s="169"/>
      <c r="L129" s="169"/>
    </row>
    <row r="130" spans="3:12">
      <c r="C130" s="169"/>
      <c r="D130" s="169"/>
      <c r="E130" s="169"/>
      <c r="F130" s="169"/>
      <c r="G130" s="169"/>
      <c r="H130" s="169"/>
      <c r="I130" s="169"/>
      <c r="J130" s="169"/>
      <c r="K130" s="169"/>
      <c r="L130" s="169"/>
    </row>
    <row r="131" spans="3:12">
      <c r="C131" s="169"/>
      <c r="D131" s="169"/>
      <c r="E131" s="169"/>
      <c r="F131" s="169"/>
      <c r="G131" s="169"/>
      <c r="H131" s="169"/>
      <c r="I131" s="169"/>
      <c r="J131" s="169"/>
      <c r="K131" s="169"/>
      <c r="L131" s="169"/>
    </row>
    <row r="132" spans="3:12">
      <c r="C132" s="169"/>
      <c r="D132" s="169"/>
      <c r="E132" s="169"/>
      <c r="F132" s="169"/>
      <c r="G132" s="169"/>
      <c r="H132" s="169"/>
      <c r="I132" s="169"/>
      <c r="J132" s="169"/>
      <c r="K132" s="169"/>
      <c r="L132" s="169"/>
    </row>
    <row r="133" spans="3:12">
      <c r="C133" s="169"/>
      <c r="D133" s="169"/>
      <c r="E133" s="169"/>
      <c r="F133" s="169"/>
      <c r="G133" s="169"/>
      <c r="H133" s="169"/>
      <c r="I133" s="169"/>
      <c r="J133" s="169"/>
      <c r="K133" s="169"/>
      <c r="L133" s="169"/>
    </row>
    <row r="134" spans="3:12">
      <c r="C134" s="169"/>
      <c r="D134" s="169"/>
      <c r="E134" s="169"/>
      <c r="F134" s="169"/>
      <c r="G134" s="169"/>
      <c r="H134" s="169"/>
      <c r="I134" s="169"/>
      <c r="J134" s="169"/>
      <c r="K134" s="169"/>
      <c r="L134" s="169"/>
    </row>
    <row r="135" spans="3:12">
      <c r="C135" s="169"/>
      <c r="D135" s="169"/>
      <c r="E135" s="169"/>
      <c r="F135" s="169"/>
      <c r="G135" s="169"/>
      <c r="H135" s="169"/>
      <c r="I135" s="169"/>
      <c r="J135" s="169"/>
      <c r="K135" s="169"/>
      <c r="L135" s="169"/>
    </row>
    <row r="136" spans="3:12">
      <c r="C136" s="169"/>
      <c r="D136" s="169"/>
      <c r="E136" s="169"/>
      <c r="F136" s="169"/>
      <c r="G136" s="169"/>
      <c r="H136" s="169"/>
      <c r="I136" s="169"/>
      <c r="J136" s="169"/>
      <c r="K136" s="169"/>
      <c r="L136" s="169"/>
    </row>
    <row r="137" spans="3:12">
      <c r="C137" s="169"/>
      <c r="D137" s="169"/>
      <c r="E137" s="169"/>
      <c r="F137" s="169"/>
      <c r="G137" s="169"/>
      <c r="H137" s="169"/>
      <c r="I137" s="169"/>
      <c r="J137" s="169"/>
      <c r="K137" s="169"/>
      <c r="L137" s="169"/>
    </row>
    <row r="138" spans="3:12">
      <c r="C138" s="169"/>
      <c r="D138" s="169"/>
      <c r="E138" s="169"/>
      <c r="F138" s="169"/>
      <c r="G138" s="169"/>
      <c r="H138" s="169"/>
      <c r="I138" s="169"/>
      <c r="J138" s="169"/>
      <c r="K138" s="169"/>
      <c r="L138" s="169"/>
    </row>
    <row r="139" spans="3:12">
      <c r="C139" s="169"/>
      <c r="D139" s="169"/>
      <c r="E139" s="169"/>
      <c r="F139" s="169"/>
      <c r="G139" s="169"/>
      <c r="H139" s="169"/>
      <c r="I139" s="169"/>
      <c r="J139" s="169"/>
      <c r="K139" s="169"/>
      <c r="L139" s="169"/>
    </row>
    <row r="140" spans="3:12">
      <c r="C140" s="169"/>
      <c r="D140" s="169"/>
      <c r="E140" s="169"/>
      <c r="F140" s="169"/>
      <c r="G140" s="169"/>
      <c r="H140" s="169"/>
      <c r="I140" s="169"/>
      <c r="J140" s="169"/>
      <c r="K140" s="169"/>
      <c r="L140" s="169"/>
    </row>
    <row r="141" spans="3:12">
      <c r="C141" s="169"/>
      <c r="D141" s="169"/>
      <c r="E141" s="169"/>
      <c r="F141" s="169"/>
      <c r="G141" s="169"/>
      <c r="H141" s="169"/>
      <c r="I141" s="169"/>
      <c r="J141" s="169"/>
      <c r="K141" s="169"/>
      <c r="L141" s="169"/>
    </row>
    <row r="142" spans="3:12">
      <c r="C142" s="169"/>
      <c r="D142" s="169"/>
      <c r="E142" s="169"/>
      <c r="F142" s="169"/>
      <c r="G142" s="169"/>
      <c r="H142" s="169"/>
      <c r="I142" s="169"/>
      <c r="J142" s="169"/>
      <c r="K142" s="169"/>
      <c r="L142" s="169"/>
    </row>
    <row r="143" spans="3:12">
      <c r="C143" s="169"/>
      <c r="D143" s="169"/>
      <c r="E143" s="169"/>
      <c r="F143" s="169"/>
      <c r="G143" s="169"/>
      <c r="H143" s="169"/>
      <c r="I143" s="169"/>
      <c r="J143" s="169"/>
      <c r="K143" s="169"/>
      <c r="L143" s="169"/>
    </row>
    <row r="144" spans="3:12">
      <c r="C144" s="169"/>
      <c r="D144" s="169"/>
      <c r="E144" s="169"/>
      <c r="F144" s="169"/>
      <c r="G144" s="169"/>
      <c r="H144" s="169"/>
      <c r="I144" s="169"/>
      <c r="J144" s="169"/>
      <c r="K144" s="169"/>
      <c r="L144" s="169"/>
    </row>
    <row r="145" spans="3:12">
      <c r="C145" s="169"/>
      <c r="D145" s="169"/>
      <c r="E145" s="169"/>
      <c r="F145" s="169"/>
      <c r="G145" s="169"/>
      <c r="H145" s="169"/>
      <c r="I145" s="169"/>
      <c r="J145" s="169"/>
      <c r="K145" s="169"/>
      <c r="L145" s="169"/>
    </row>
    <row r="146" spans="3:12">
      <c r="C146" s="169"/>
      <c r="D146" s="169"/>
      <c r="E146" s="169"/>
      <c r="F146" s="169"/>
      <c r="G146" s="169"/>
      <c r="H146" s="169"/>
      <c r="I146" s="169"/>
      <c r="J146" s="169"/>
      <c r="K146" s="169"/>
      <c r="L146" s="169"/>
    </row>
    <row r="147" spans="3:12">
      <c r="C147" s="169"/>
      <c r="D147" s="169"/>
      <c r="E147" s="169"/>
      <c r="F147" s="169"/>
      <c r="G147" s="169"/>
      <c r="H147" s="169"/>
      <c r="I147" s="169"/>
      <c r="J147" s="169"/>
      <c r="K147" s="169"/>
      <c r="L147" s="169"/>
    </row>
    <row r="148" spans="3:12">
      <c r="C148" s="169"/>
      <c r="D148" s="169"/>
      <c r="E148" s="169"/>
      <c r="F148" s="169"/>
      <c r="G148" s="169"/>
      <c r="H148" s="169"/>
      <c r="I148" s="169"/>
      <c r="J148" s="169"/>
      <c r="K148" s="169"/>
      <c r="L148" s="169"/>
    </row>
    <row r="149" spans="3:12">
      <c r="C149" s="169"/>
      <c r="D149" s="169"/>
      <c r="E149" s="169"/>
      <c r="F149" s="169"/>
      <c r="G149" s="169"/>
      <c r="H149" s="169"/>
      <c r="I149" s="169"/>
      <c r="J149" s="169"/>
      <c r="K149" s="169"/>
      <c r="L149" s="169"/>
    </row>
    <row r="150" spans="3:12">
      <c r="C150" s="169"/>
      <c r="D150" s="169"/>
      <c r="E150" s="169"/>
      <c r="F150" s="169"/>
      <c r="G150" s="169"/>
      <c r="H150" s="169"/>
      <c r="I150" s="169"/>
      <c r="J150" s="169"/>
      <c r="K150" s="169"/>
      <c r="L150" s="169"/>
    </row>
    <row r="151" spans="3:12">
      <c r="C151" s="169"/>
      <c r="D151" s="169"/>
      <c r="E151" s="169"/>
      <c r="F151" s="169"/>
      <c r="G151" s="169"/>
      <c r="H151" s="169"/>
      <c r="I151" s="169"/>
      <c r="J151" s="169"/>
      <c r="K151" s="169"/>
      <c r="L151" s="169"/>
    </row>
    <row r="152" spans="3:12">
      <c r="C152" s="169"/>
      <c r="D152" s="169"/>
      <c r="E152" s="169"/>
      <c r="F152" s="169"/>
      <c r="G152" s="169"/>
      <c r="H152" s="169"/>
      <c r="I152" s="169"/>
      <c r="J152" s="169"/>
      <c r="K152" s="169"/>
      <c r="L152" s="169"/>
    </row>
    <row r="153" spans="3:12">
      <c r="C153" s="169"/>
      <c r="D153" s="169"/>
      <c r="E153" s="169"/>
      <c r="F153" s="169"/>
      <c r="G153" s="169"/>
      <c r="H153" s="169"/>
      <c r="I153" s="169"/>
      <c r="J153" s="169"/>
      <c r="K153" s="169"/>
      <c r="L153" s="169"/>
    </row>
    <row r="154" spans="3:12">
      <c r="C154" s="169"/>
      <c r="D154" s="169"/>
      <c r="E154" s="169"/>
      <c r="F154" s="169"/>
      <c r="G154" s="169"/>
      <c r="H154" s="169"/>
      <c r="I154" s="169"/>
      <c r="J154" s="169"/>
      <c r="K154" s="169"/>
      <c r="L154" s="169"/>
    </row>
    <row r="155" spans="3:12">
      <c r="C155" s="169"/>
      <c r="D155" s="169"/>
      <c r="E155" s="169"/>
      <c r="F155" s="169"/>
      <c r="G155" s="169"/>
      <c r="H155" s="169"/>
      <c r="I155" s="169"/>
      <c r="J155" s="169"/>
      <c r="K155" s="169"/>
      <c r="L155" s="169"/>
    </row>
    <row r="156" spans="3:12">
      <c r="C156" s="169"/>
      <c r="D156" s="169"/>
      <c r="E156" s="169"/>
      <c r="F156" s="169"/>
      <c r="G156" s="169"/>
      <c r="H156" s="169"/>
      <c r="I156" s="169"/>
      <c r="J156" s="169"/>
      <c r="K156" s="169"/>
      <c r="L156" s="169"/>
    </row>
    <row r="157" spans="3:12">
      <c r="C157" s="169"/>
      <c r="D157" s="169"/>
      <c r="E157" s="169"/>
      <c r="F157" s="169"/>
      <c r="G157" s="169"/>
      <c r="H157" s="169"/>
      <c r="I157" s="169"/>
      <c r="J157" s="169"/>
      <c r="K157" s="169"/>
      <c r="L157" s="169"/>
    </row>
    <row r="158" spans="3:12">
      <c r="C158" s="169"/>
      <c r="D158" s="169"/>
      <c r="E158" s="169"/>
      <c r="F158" s="169"/>
      <c r="G158" s="169"/>
      <c r="H158" s="169"/>
      <c r="I158" s="169"/>
      <c r="J158" s="169"/>
      <c r="K158" s="169"/>
      <c r="L158" s="169"/>
    </row>
    <row r="159" spans="3:12">
      <c r="C159" s="169"/>
      <c r="D159" s="169"/>
      <c r="E159" s="169"/>
      <c r="F159" s="169"/>
      <c r="G159" s="169"/>
      <c r="H159" s="169"/>
      <c r="I159" s="169"/>
      <c r="J159" s="169"/>
      <c r="K159" s="169"/>
      <c r="L159" s="169"/>
    </row>
    <row r="160" spans="3:12">
      <c r="C160" s="169"/>
      <c r="D160" s="169"/>
      <c r="E160" s="169"/>
      <c r="F160" s="169"/>
      <c r="G160" s="169"/>
      <c r="H160" s="169"/>
      <c r="I160" s="169"/>
      <c r="J160" s="169"/>
      <c r="K160" s="169"/>
      <c r="L160" s="169"/>
    </row>
    <row r="161" spans="3:12">
      <c r="C161" s="169"/>
      <c r="D161" s="169"/>
      <c r="E161" s="169"/>
      <c r="F161" s="169"/>
      <c r="G161" s="169"/>
      <c r="H161" s="169"/>
      <c r="I161" s="169"/>
      <c r="J161" s="169"/>
      <c r="K161" s="169"/>
      <c r="L161" s="169"/>
    </row>
    <row r="162" spans="3:12">
      <c r="C162" s="169"/>
      <c r="D162" s="169"/>
      <c r="E162" s="169"/>
      <c r="F162" s="169"/>
      <c r="G162" s="169"/>
      <c r="H162" s="169"/>
      <c r="I162" s="169"/>
      <c r="J162" s="169"/>
      <c r="K162" s="169"/>
      <c r="L162" s="169"/>
    </row>
    <row r="163" spans="3:12">
      <c r="C163" s="169"/>
      <c r="D163" s="169"/>
      <c r="E163" s="169"/>
      <c r="F163" s="169"/>
      <c r="G163" s="169"/>
      <c r="H163" s="169"/>
      <c r="I163" s="169"/>
      <c r="J163" s="169"/>
      <c r="K163" s="169"/>
      <c r="L163" s="169"/>
    </row>
    <row r="164" spans="3:12">
      <c r="C164" s="169"/>
      <c r="D164" s="169"/>
      <c r="E164" s="169"/>
      <c r="F164" s="169"/>
      <c r="G164" s="169"/>
      <c r="H164" s="169"/>
      <c r="I164" s="169"/>
      <c r="J164" s="169"/>
      <c r="K164" s="169"/>
      <c r="L164" s="169"/>
    </row>
    <row r="165" spans="3:12">
      <c r="C165" s="169"/>
      <c r="D165" s="169"/>
      <c r="E165" s="169"/>
      <c r="F165" s="169"/>
      <c r="G165" s="169"/>
      <c r="H165" s="169"/>
      <c r="I165" s="169"/>
      <c r="J165" s="169"/>
      <c r="K165" s="169"/>
      <c r="L165" s="169"/>
    </row>
    <row r="166" spans="3:12">
      <c r="C166" s="169"/>
      <c r="D166" s="169"/>
      <c r="E166" s="169"/>
      <c r="F166" s="169"/>
      <c r="G166" s="169"/>
      <c r="H166" s="169"/>
      <c r="I166" s="169"/>
      <c r="J166" s="169"/>
      <c r="K166" s="169"/>
      <c r="L166" s="169"/>
    </row>
    <row r="167" spans="3:12">
      <c r="C167" s="169"/>
      <c r="D167" s="169"/>
      <c r="E167" s="169"/>
      <c r="F167" s="169"/>
      <c r="G167" s="169"/>
      <c r="H167" s="169"/>
      <c r="I167" s="169"/>
      <c r="J167" s="169"/>
      <c r="K167" s="169"/>
      <c r="L167" s="169"/>
    </row>
    <row r="168" spans="3:12">
      <c r="C168" s="169"/>
      <c r="D168" s="169"/>
      <c r="E168" s="169"/>
      <c r="F168" s="169"/>
      <c r="G168" s="169"/>
      <c r="H168" s="169"/>
      <c r="I168" s="169"/>
      <c r="J168" s="169"/>
      <c r="K168" s="169"/>
      <c r="L168" s="169"/>
    </row>
    <row r="169" spans="3:12">
      <c r="C169" s="169"/>
      <c r="D169" s="169"/>
      <c r="E169" s="169"/>
      <c r="F169" s="169"/>
      <c r="G169" s="169"/>
      <c r="H169" s="169"/>
      <c r="I169" s="169"/>
      <c r="J169" s="169"/>
      <c r="K169" s="169"/>
      <c r="L169" s="169"/>
    </row>
    <row r="170" spans="3:12">
      <c r="C170" s="169"/>
      <c r="D170" s="169"/>
      <c r="E170" s="169"/>
      <c r="F170" s="169"/>
      <c r="G170" s="169"/>
      <c r="H170" s="169"/>
      <c r="I170" s="169"/>
      <c r="J170" s="169"/>
      <c r="K170" s="169"/>
      <c r="L170" s="169"/>
    </row>
    <row r="171" spans="3:12">
      <c r="C171" s="169"/>
      <c r="D171" s="169"/>
      <c r="E171" s="169"/>
      <c r="F171" s="169"/>
      <c r="G171" s="169"/>
      <c r="H171" s="169"/>
      <c r="I171" s="169"/>
      <c r="J171" s="169"/>
      <c r="K171" s="169"/>
      <c r="L171" s="169"/>
    </row>
    <row r="172" spans="3:12">
      <c r="C172" s="169"/>
      <c r="D172" s="169"/>
      <c r="E172" s="169"/>
      <c r="F172" s="169"/>
      <c r="G172" s="169"/>
      <c r="H172" s="169"/>
      <c r="I172" s="169"/>
      <c r="J172" s="169"/>
      <c r="K172" s="169"/>
      <c r="L172" s="169"/>
    </row>
    <row r="173" spans="3:12">
      <c r="C173" s="169"/>
      <c r="D173" s="169"/>
      <c r="E173" s="169"/>
      <c r="F173" s="169"/>
      <c r="G173" s="169"/>
      <c r="H173" s="169"/>
      <c r="I173" s="169"/>
      <c r="J173" s="169"/>
      <c r="K173" s="169"/>
      <c r="L173" s="169"/>
    </row>
    <row r="174" spans="3:12">
      <c r="C174" s="169"/>
      <c r="D174" s="169"/>
      <c r="E174" s="169"/>
      <c r="F174" s="169"/>
      <c r="G174" s="169"/>
      <c r="H174" s="169"/>
      <c r="I174" s="169"/>
      <c r="J174" s="169"/>
      <c r="K174" s="169"/>
      <c r="L174" s="169"/>
    </row>
    <row r="175" spans="3:12">
      <c r="C175" s="169"/>
      <c r="D175" s="169"/>
      <c r="E175" s="169"/>
      <c r="F175" s="169"/>
      <c r="G175" s="169"/>
      <c r="H175" s="169"/>
      <c r="I175" s="169"/>
      <c r="J175" s="169"/>
      <c r="K175" s="169"/>
      <c r="L175" s="169"/>
    </row>
    <row r="176" spans="3:12">
      <c r="C176" s="169"/>
      <c r="D176" s="169"/>
      <c r="E176" s="169"/>
      <c r="F176" s="169"/>
      <c r="G176" s="169"/>
      <c r="H176" s="169"/>
      <c r="I176" s="169"/>
      <c r="J176" s="169"/>
      <c r="K176" s="169"/>
      <c r="L176" s="169"/>
    </row>
    <row r="177" spans="3:12">
      <c r="C177" s="169"/>
      <c r="D177" s="169"/>
      <c r="E177" s="169"/>
      <c r="F177" s="169"/>
      <c r="G177" s="169"/>
      <c r="H177" s="169"/>
      <c r="I177" s="169"/>
      <c r="J177" s="169"/>
      <c r="K177" s="169"/>
      <c r="L177" s="169"/>
    </row>
    <row r="178" spans="3:12">
      <c r="C178" s="169"/>
      <c r="D178" s="169"/>
      <c r="E178" s="169"/>
      <c r="F178" s="169"/>
      <c r="G178" s="169"/>
      <c r="H178" s="169"/>
      <c r="I178" s="169"/>
      <c r="J178" s="169"/>
      <c r="K178" s="169"/>
      <c r="L178" s="169"/>
    </row>
    <row r="179" spans="3:12">
      <c r="C179" s="169"/>
      <c r="D179" s="169"/>
      <c r="E179" s="169"/>
      <c r="F179" s="169"/>
      <c r="G179" s="169"/>
      <c r="H179" s="169"/>
      <c r="I179" s="169"/>
      <c r="J179" s="169"/>
      <c r="K179" s="169"/>
      <c r="L179" s="169"/>
    </row>
    <row r="180" spans="3:12">
      <c r="C180" s="169"/>
      <c r="D180" s="169"/>
      <c r="E180" s="169"/>
      <c r="F180" s="169"/>
      <c r="G180" s="169"/>
      <c r="H180" s="169"/>
      <c r="I180" s="169"/>
      <c r="J180" s="169"/>
      <c r="K180" s="169"/>
      <c r="L180" s="169"/>
    </row>
    <row r="181" spans="3:12">
      <c r="C181" s="169"/>
      <c r="D181" s="169"/>
      <c r="E181" s="169"/>
      <c r="F181" s="169"/>
      <c r="G181" s="169"/>
      <c r="H181" s="169"/>
      <c r="I181" s="169"/>
      <c r="J181" s="169"/>
      <c r="K181" s="169"/>
      <c r="L181" s="169"/>
    </row>
    <row r="182" spans="3:12">
      <c r="C182" s="169"/>
      <c r="D182" s="169"/>
      <c r="E182" s="169"/>
      <c r="F182" s="169"/>
      <c r="G182" s="169"/>
      <c r="H182" s="169"/>
      <c r="I182" s="169"/>
      <c r="J182" s="169"/>
      <c r="K182" s="169"/>
      <c r="L182" s="169"/>
    </row>
    <row r="183" spans="3:12">
      <c r="C183" s="169"/>
      <c r="D183" s="169"/>
      <c r="E183" s="169"/>
      <c r="F183" s="169"/>
      <c r="G183" s="169"/>
      <c r="H183" s="169"/>
      <c r="I183" s="169"/>
      <c r="J183" s="169"/>
      <c r="K183" s="169"/>
      <c r="L183" s="169"/>
    </row>
    <row r="184" spans="3:12">
      <c r="C184" s="169"/>
      <c r="D184" s="169"/>
      <c r="E184" s="169"/>
      <c r="F184" s="169"/>
      <c r="G184" s="169"/>
      <c r="H184" s="169"/>
      <c r="I184" s="169"/>
      <c r="J184" s="169"/>
      <c r="K184" s="169"/>
      <c r="L184" s="169"/>
    </row>
    <row r="185" spans="3:12">
      <c r="C185" s="169"/>
      <c r="D185" s="169"/>
      <c r="E185" s="169"/>
      <c r="F185" s="169"/>
      <c r="G185" s="169"/>
      <c r="H185" s="169"/>
      <c r="I185" s="169"/>
      <c r="J185" s="169"/>
      <c r="K185" s="169"/>
      <c r="L185" s="169"/>
    </row>
    <row r="186" spans="3:12">
      <c r="C186" s="169"/>
      <c r="D186" s="169"/>
      <c r="E186" s="169"/>
      <c r="F186" s="169"/>
      <c r="G186" s="169"/>
      <c r="H186" s="169"/>
      <c r="I186" s="169"/>
      <c r="J186" s="169"/>
      <c r="K186" s="169"/>
      <c r="L186" s="169"/>
    </row>
    <row r="187" spans="3:12">
      <c r="C187" s="169"/>
      <c r="D187" s="169"/>
      <c r="E187" s="169"/>
      <c r="F187" s="169"/>
      <c r="G187" s="169"/>
      <c r="H187" s="169"/>
      <c r="I187" s="169"/>
      <c r="J187" s="169"/>
      <c r="K187" s="169"/>
      <c r="L187" s="169"/>
    </row>
    <row r="188" spans="3:12">
      <c r="C188" s="169"/>
      <c r="D188" s="169"/>
      <c r="E188" s="169"/>
      <c r="F188" s="169"/>
      <c r="G188" s="169"/>
      <c r="H188" s="169"/>
      <c r="I188" s="169"/>
      <c r="J188" s="169"/>
      <c r="K188" s="169"/>
      <c r="L188" s="169"/>
    </row>
    <row r="189" spans="3:12">
      <c r="C189" s="169"/>
      <c r="D189" s="169"/>
      <c r="E189" s="169"/>
      <c r="F189" s="169"/>
      <c r="G189" s="169"/>
      <c r="H189" s="169"/>
      <c r="I189" s="169"/>
      <c r="J189" s="169"/>
      <c r="K189" s="169"/>
      <c r="L189" s="169"/>
    </row>
    <row r="190" spans="3:12">
      <c r="C190" s="169"/>
      <c r="D190" s="169"/>
      <c r="E190" s="169"/>
      <c r="F190" s="169"/>
      <c r="G190" s="169"/>
      <c r="H190" s="169"/>
      <c r="I190" s="169"/>
      <c r="J190" s="169"/>
      <c r="K190" s="169"/>
      <c r="L190" s="169"/>
    </row>
    <row r="191" spans="3:12">
      <c r="C191" s="169"/>
      <c r="D191" s="169"/>
      <c r="E191" s="169"/>
      <c r="F191" s="169"/>
      <c r="G191" s="169"/>
      <c r="H191" s="169"/>
      <c r="I191" s="169"/>
      <c r="J191" s="169"/>
      <c r="K191" s="169"/>
      <c r="L191" s="169"/>
    </row>
    <row r="192" spans="3:12">
      <c r="C192" s="169"/>
      <c r="D192" s="169"/>
      <c r="E192" s="169"/>
      <c r="F192" s="169"/>
      <c r="G192" s="169"/>
      <c r="H192" s="169"/>
      <c r="I192" s="169"/>
      <c r="J192" s="169"/>
      <c r="K192" s="169"/>
      <c r="L192" s="169"/>
    </row>
    <row r="193" spans="3:12">
      <c r="C193" s="169"/>
      <c r="D193" s="169"/>
      <c r="E193" s="169"/>
      <c r="F193" s="169"/>
      <c r="G193" s="169"/>
      <c r="H193" s="169"/>
      <c r="I193" s="169"/>
      <c r="J193" s="169"/>
      <c r="K193" s="169"/>
      <c r="L193" s="169"/>
    </row>
    <row r="194" spans="3:12">
      <c r="C194" s="169"/>
      <c r="D194" s="169"/>
      <c r="E194" s="169"/>
      <c r="F194" s="169"/>
      <c r="G194" s="169"/>
      <c r="H194" s="169"/>
      <c r="I194" s="169"/>
      <c r="J194" s="169"/>
      <c r="K194" s="169"/>
      <c r="L194" s="169"/>
    </row>
    <row r="195" spans="3:12">
      <c r="C195" s="169"/>
      <c r="D195" s="169"/>
      <c r="E195" s="169"/>
      <c r="F195" s="169"/>
      <c r="G195" s="169"/>
      <c r="H195" s="169"/>
      <c r="I195" s="169"/>
      <c r="J195" s="169"/>
      <c r="K195" s="169"/>
      <c r="L195" s="169"/>
    </row>
    <row r="196" spans="3:12">
      <c r="C196" s="169"/>
      <c r="D196" s="169"/>
      <c r="E196" s="169"/>
      <c r="F196" s="169"/>
      <c r="G196" s="169"/>
      <c r="H196" s="169"/>
      <c r="I196" s="169"/>
      <c r="J196" s="169"/>
      <c r="K196" s="169"/>
      <c r="L196" s="169"/>
    </row>
    <row r="197" spans="3:12">
      <c r="C197" s="169"/>
      <c r="D197" s="169"/>
      <c r="E197" s="169"/>
      <c r="F197" s="169"/>
      <c r="G197" s="169"/>
      <c r="H197" s="169"/>
      <c r="I197" s="169"/>
      <c r="J197" s="169"/>
      <c r="K197" s="169"/>
      <c r="L197" s="169"/>
    </row>
    <row r="198" spans="3:12">
      <c r="C198" s="169"/>
      <c r="D198" s="169"/>
      <c r="E198" s="169"/>
      <c r="F198" s="169"/>
      <c r="G198" s="169"/>
      <c r="H198" s="169"/>
      <c r="I198" s="169"/>
      <c r="J198" s="169"/>
      <c r="K198" s="169"/>
      <c r="L198" s="169"/>
    </row>
    <row r="199" spans="3:12">
      <c r="C199" s="169"/>
      <c r="D199" s="169"/>
      <c r="E199" s="169"/>
      <c r="F199" s="169"/>
      <c r="G199" s="169"/>
      <c r="H199" s="169"/>
      <c r="I199" s="169"/>
      <c r="J199" s="169"/>
      <c r="K199" s="169"/>
      <c r="L199" s="169"/>
    </row>
    <row r="200" spans="3:12">
      <c r="C200" s="169"/>
      <c r="D200" s="169"/>
      <c r="E200" s="169"/>
      <c r="F200" s="169"/>
      <c r="G200" s="169"/>
      <c r="H200" s="169"/>
      <c r="I200" s="169"/>
      <c r="J200" s="169"/>
      <c r="K200" s="169"/>
      <c r="L200" s="169"/>
    </row>
    <row r="201" spans="3:12">
      <c r="C201" s="169"/>
      <c r="D201" s="169"/>
      <c r="E201" s="169"/>
      <c r="F201" s="169"/>
      <c r="G201" s="169"/>
      <c r="H201" s="169"/>
      <c r="I201" s="169"/>
      <c r="J201" s="169"/>
      <c r="K201" s="169"/>
      <c r="L201" s="169"/>
    </row>
    <row r="202" spans="3:12">
      <c r="C202" s="169"/>
      <c r="D202" s="169"/>
      <c r="E202" s="169"/>
      <c r="F202" s="169"/>
      <c r="G202" s="169"/>
      <c r="H202" s="169"/>
      <c r="I202" s="169"/>
      <c r="J202" s="169"/>
      <c r="K202" s="169"/>
      <c r="L202" s="169"/>
    </row>
    <row r="203" spans="3:12">
      <c r="C203" s="169"/>
      <c r="D203" s="169"/>
      <c r="E203" s="169"/>
      <c r="F203" s="169"/>
      <c r="G203" s="169"/>
      <c r="H203" s="169"/>
      <c r="I203" s="169"/>
      <c r="J203" s="169"/>
      <c r="K203" s="169"/>
      <c r="L203" s="169"/>
    </row>
    <row r="204" spans="3:12">
      <c r="C204" s="169"/>
      <c r="D204" s="169"/>
      <c r="E204" s="169"/>
      <c r="F204" s="169"/>
      <c r="G204" s="169"/>
      <c r="H204" s="169"/>
      <c r="I204" s="169"/>
      <c r="J204" s="169"/>
      <c r="K204" s="169"/>
      <c r="L204" s="169"/>
    </row>
    <row r="205" spans="3:12">
      <c r="C205" s="169"/>
      <c r="D205" s="169"/>
      <c r="E205" s="169"/>
      <c r="F205" s="169"/>
      <c r="G205" s="169"/>
      <c r="H205" s="169"/>
      <c r="I205" s="169"/>
      <c r="J205" s="169"/>
      <c r="K205" s="169"/>
      <c r="L205" s="169"/>
    </row>
    <row r="206" spans="3:12">
      <c r="C206" s="169"/>
      <c r="D206" s="169"/>
      <c r="E206" s="169"/>
      <c r="F206" s="169"/>
      <c r="G206" s="169"/>
      <c r="H206" s="169"/>
      <c r="I206" s="169"/>
      <c r="J206" s="169"/>
      <c r="K206" s="169"/>
      <c r="L206" s="169"/>
    </row>
    <row r="207" spans="3:12">
      <c r="C207" s="169"/>
      <c r="D207" s="169"/>
      <c r="E207" s="169"/>
      <c r="F207" s="169"/>
      <c r="G207" s="169"/>
      <c r="H207" s="169"/>
      <c r="I207" s="169"/>
      <c r="J207" s="169"/>
      <c r="K207" s="169"/>
      <c r="L207" s="169"/>
    </row>
    <row r="208" spans="3:12">
      <c r="C208" s="169"/>
      <c r="D208" s="169"/>
      <c r="E208" s="169"/>
      <c r="F208" s="169"/>
      <c r="G208" s="169"/>
      <c r="H208" s="169"/>
      <c r="I208" s="169"/>
      <c r="J208" s="169"/>
      <c r="K208" s="169"/>
      <c r="L208" s="169"/>
    </row>
    <row r="209" spans="3:12">
      <c r="C209" s="169"/>
      <c r="D209" s="169"/>
      <c r="E209" s="169"/>
      <c r="F209" s="169"/>
      <c r="G209" s="169"/>
      <c r="H209" s="169"/>
      <c r="I209" s="169"/>
      <c r="J209" s="169"/>
      <c r="K209" s="169"/>
      <c r="L209" s="169"/>
    </row>
    <row r="210" spans="3:12">
      <c r="C210" s="169"/>
      <c r="D210" s="169"/>
      <c r="E210" s="169"/>
      <c r="F210" s="169"/>
      <c r="G210" s="169"/>
      <c r="H210" s="169"/>
      <c r="I210" s="169"/>
      <c r="J210" s="169"/>
      <c r="K210" s="169"/>
      <c r="L210" s="169"/>
    </row>
    <row r="211" spans="3:12">
      <c r="C211" s="169"/>
      <c r="D211" s="169"/>
      <c r="E211" s="169"/>
      <c r="F211" s="169"/>
      <c r="G211" s="169"/>
      <c r="H211" s="169"/>
      <c r="I211" s="169"/>
      <c r="J211" s="169"/>
      <c r="K211" s="169"/>
      <c r="L211" s="169"/>
    </row>
    <row r="212" spans="3:12">
      <c r="C212" s="169"/>
      <c r="D212" s="169"/>
      <c r="E212" s="169"/>
      <c r="F212" s="169"/>
      <c r="G212" s="169"/>
      <c r="H212" s="169"/>
      <c r="I212" s="169"/>
      <c r="J212" s="169"/>
      <c r="K212" s="169"/>
      <c r="L212" s="169"/>
    </row>
    <row r="213" spans="3:12">
      <c r="C213" s="169"/>
      <c r="D213" s="169"/>
      <c r="E213" s="169"/>
      <c r="F213" s="169"/>
      <c r="G213" s="169"/>
      <c r="H213" s="169"/>
      <c r="I213" s="169"/>
      <c r="J213" s="169"/>
      <c r="K213" s="169"/>
      <c r="L213" s="169"/>
    </row>
    <row r="214" spans="3:12">
      <c r="C214" s="169"/>
      <c r="D214" s="169"/>
      <c r="E214" s="169"/>
      <c r="F214" s="169"/>
      <c r="G214" s="169"/>
      <c r="H214" s="169"/>
      <c r="I214" s="169"/>
      <c r="J214" s="169"/>
      <c r="K214" s="169"/>
      <c r="L214" s="169"/>
    </row>
    <row r="215" spans="3:12">
      <c r="C215" s="169"/>
      <c r="D215" s="169"/>
      <c r="E215" s="169"/>
      <c r="F215" s="169"/>
      <c r="G215" s="169"/>
      <c r="H215" s="169"/>
      <c r="I215" s="169"/>
      <c r="J215" s="169"/>
      <c r="K215" s="169"/>
      <c r="L215" s="169"/>
    </row>
    <row r="216" spans="3:12">
      <c r="C216" s="169"/>
      <c r="D216" s="169"/>
      <c r="E216" s="169"/>
      <c r="F216" s="169"/>
      <c r="G216" s="169"/>
      <c r="H216" s="169"/>
      <c r="I216" s="169"/>
      <c r="J216" s="169"/>
      <c r="K216" s="169"/>
      <c r="L216" s="169"/>
    </row>
    <row r="217" spans="3:12">
      <c r="C217" s="169"/>
      <c r="D217" s="169"/>
      <c r="E217" s="169"/>
      <c r="F217" s="169"/>
      <c r="G217" s="169"/>
      <c r="H217" s="169"/>
      <c r="I217" s="169"/>
      <c r="J217" s="169"/>
      <c r="K217" s="169"/>
      <c r="L217" s="169"/>
    </row>
    <row r="218" spans="3:12">
      <c r="C218" s="169"/>
      <c r="D218" s="169"/>
      <c r="E218" s="169"/>
      <c r="F218" s="169"/>
      <c r="G218" s="169"/>
      <c r="H218" s="169"/>
      <c r="I218" s="169"/>
      <c r="J218" s="169"/>
      <c r="K218" s="169"/>
      <c r="L218" s="169"/>
    </row>
    <row r="219" spans="3:12">
      <c r="C219" s="169"/>
      <c r="D219" s="169"/>
      <c r="E219" s="169"/>
      <c r="F219" s="169"/>
      <c r="G219" s="169"/>
      <c r="H219" s="169"/>
      <c r="I219" s="169"/>
      <c r="J219" s="169"/>
      <c r="K219" s="169"/>
      <c r="L219" s="169"/>
    </row>
    <row r="220" spans="3:12">
      <c r="C220" s="169"/>
      <c r="D220" s="169"/>
      <c r="E220" s="169"/>
      <c r="F220" s="169"/>
      <c r="G220" s="169"/>
      <c r="H220" s="169"/>
      <c r="I220" s="169"/>
      <c r="J220" s="169"/>
      <c r="K220" s="169"/>
      <c r="L220" s="169"/>
    </row>
    <row r="221" spans="3:12">
      <c r="C221" s="169"/>
      <c r="D221" s="169"/>
      <c r="E221" s="169"/>
      <c r="F221" s="169"/>
      <c r="G221" s="169"/>
      <c r="H221" s="169"/>
      <c r="I221" s="169"/>
      <c r="J221" s="169"/>
      <c r="K221" s="169"/>
      <c r="L221" s="169"/>
    </row>
    <row r="222" spans="3:12">
      <c r="C222" s="169"/>
      <c r="D222" s="169"/>
      <c r="E222" s="169"/>
      <c r="F222" s="169"/>
      <c r="G222" s="169"/>
      <c r="H222" s="169"/>
      <c r="I222" s="169"/>
      <c r="J222" s="169"/>
      <c r="K222" s="169"/>
      <c r="L222" s="169"/>
    </row>
    <row r="223" spans="3:12">
      <c r="C223" s="169"/>
      <c r="D223" s="169"/>
      <c r="E223" s="169"/>
      <c r="F223" s="169"/>
      <c r="G223" s="169"/>
      <c r="H223" s="169"/>
      <c r="I223" s="169"/>
      <c r="J223" s="169"/>
      <c r="K223" s="169"/>
      <c r="L223" s="169"/>
    </row>
    <row r="224" spans="3:12">
      <c r="C224" s="169"/>
      <c r="D224" s="169"/>
      <c r="E224" s="169"/>
      <c r="F224" s="169"/>
      <c r="G224" s="169"/>
      <c r="H224" s="169"/>
      <c r="I224" s="169"/>
      <c r="J224" s="169"/>
      <c r="K224" s="169"/>
      <c r="L224" s="169"/>
    </row>
    <row r="225" spans="3:12">
      <c r="C225" s="169"/>
      <c r="D225" s="169"/>
      <c r="E225" s="169"/>
      <c r="F225" s="169"/>
      <c r="G225" s="169"/>
      <c r="H225" s="169"/>
      <c r="I225" s="169"/>
      <c r="J225" s="169"/>
      <c r="K225" s="169"/>
      <c r="L225" s="169"/>
    </row>
    <row r="226" spans="3:12">
      <c r="C226" s="169"/>
      <c r="D226" s="169"/>
      <c r="E226" s="169"/>
      <c r="F226" s="169"/>
      <c r="G226" s="169"/>
      <c r="H226" s="169"/>
      <c r="I226" s="169"/>
      <c r="J226" s="169"/>
      <c r="K226" s="169"/>
      <c r="L226" s="169"/>
    </row>
    <row r="227" spans="3:12">
      <c r="C227" s="169"/>
      <c r="D227" s="169"/>
      <c r="E227" s="169"/>
      <c r="F227" s="169"/>
      <c r="G227" s="169"/>
      <c r="H227" s="169"/>
      <c r="I227" s="169"/>
      <c r="J227" s="169"/>
      <c r="K227" s="169"/>
      <c r="L227" s="169"/>
    </row>
    <row r="228" spans="3:12">
      <c r="C228" s="169"/>
      <c r="D228" s="169"/>
      <c r="E228" s="169"/>
      <c r="F228" s="169"/>
      <c r="G228" s="169"/>
      <c r="H228" s="169"/>
      <c r="I228" s="169"/>
      <c r="J228" s="169"/>
      <c r="K228" s="169"/>
      <c r="L228" s="169"/>
    </row>
    <row r="229" spans="3:12">
      <c r="C229" s="169"/>
      <c r="D229" s="169"/>
      <c r="E229" s="169"/>
      <c r="F229" s="169"/>
      <c r="G229" s="169"/>
      <c r="H229" s="169"/>
      <c r="I229" s="169"/>
      <c r="J229" s="169"/>
      <c r="K229" s="169"/>
      <c r="L229" s="169"/>
    </row>
    <row r="230" spans="3:12">
      <c r="C230" s="169"/>
      <c r="D230" s="169"/>
      <c r="E230" s="169"/>
      <c r="F230" s="169"/>
      <c r="G230" s="169"/>
      <c r="H230" s="169"/>
      <c r="I230" s="169"/>
      <c r="J230" s="169"/>
      <c r="K230" s="169"/>
      <c r="L230" s="169"/>
    </row>
    <row r="231" spans="3:12">
      <c r="C231" s="169"/>
      <c r="D231" s="169"/>
      <c r="E231" s="169"/>
      <c r="F231" s="169"/>
      <c r="G231" s="169"/>
      <c r="H231" s="169"/>
      <c r="I231" s="169"/>
      <c r="J231" s="169"/>
      <c r="K231" s="169"/>
      <c r="L231" s="169"/>
    </row>
    <row r="232" spans="3:12">
      <c r="C232" s="169"/>
      <c r="D232" s="169"/>
      <c r="E232" s="169"/>
      <c r="F232" s="169"/>
      <c r="G232" s="169"/>
      <c r="H232" s="169"/>
      <c r="I232" s="169"/>
      <c r="J232" s="169"/>
      <c r="K232" s="169"/>
      <c r="L232" s="169"/>
    </row>
    <row r="233" spans="3:12">
      <c r="C233" s="169"/>
      <c r="D233" s="169"/>
      <c r="E233" s="169"/>
      <c r="F233" s="169"/>
      <c r="G233" s="169"/>
      <c r="H233" s="169"/>
      <c r="I233" s="169"/>
      <c r="J233" s="169"/>
      <c r="K233" s="169"/>
      <c r="L233" s="169"/>
    </row>
    <row r="234" spans="3:12">
      <c r="C234" s="169"/>
      <c r="D234" s="169"/>
      <c r="E234" s="169"/>
      <c r="F234" s="169"/>
      <c r="G234" s="169"/>
      <c r="H234" s="169"/>
      <c r="I234" s="169"/>
      <c r="J234" s="169"/>
      <c r="K234" s="169"/>
      <c r="L234" s="169"/>
    </row>
    <row r="235" spans="3:12">
      <c r="C235" s="169"/>
      <c r="D235" s="169"/>
      <c r="E235" s="169"/>
      <c r="F235" s="169"/>
      <c r="G235" s="169"/>
      <c r="H235" s="169"/>
      <c r="I235" s="169"/>
      <c r="J235" s="169"/>
      <c r="K235" s="169"/>
      <c r="L235" s="169"/>
    </row>
    <row r="236" spans="3:12">
      <c r="C236" s="169"/>
      <c r="D236" s="169"/>
      <c r="E236" s="169"/>
      <c r="F236" s="169"/>
      <c r="G236" s="169"/>
      <c r="H236" s="169"/>
      <c r="I236" s="169"/>
      <c r="J236" s="169"/>
      <c r="K236" s="169"/>
      <c r="L236" s="169"/>
    </row>
    <row r="237" spans="3:12">
      <c r="C237" s="169"/>
      <c r="D237" s="169"/>
      <c r="E237" s="169"/>
      <c r="F237" s="169"/>
      <c r="G237" s="169"/>
      <c r="H237" s="169"/>
      <c r="I237" s="169"/>
      <c r="J237" s="169"/>
      <c r="K237" s="169"/>
      <c r="L237" s="169"/>
    </row>
    <row r="238" spans="3:12">
      <c r="C238" s="169"/>
      <c r="D238" s="169"/>
      <c r="E238" s="169"/>
      <c r="F238" s="169"/>
      <c r="G238" s="169"/>
      <c r="H238" s="169"/>
      <c r="I238" s="169"/>
      <c r="J238" s="169"/>
      <c r="K238" s="169"/>
      <c r="L238" s="169"/>
    </row>
    <row r="239" spans="3:12">
      <c r="C239" s="169"/>
      <c r="D239" s="169"/>
      <c r="E239" s="169"/>
      <c r="F239" s="169"/>
      <c r="G239" s="169"/>
      <c r="H239" s="169"/>
      <c r="I239" s="169"/>
      <c r="J239" s="169"/>
      <c r="K239" s="169"/>
      <c r="L239" s="169"/>
    </row>
    <row r="240" spans="3:12">
      <c r="C240" s="169"/>
      <c r="D240" s="169"/>
      <c r="E240" s="169"/>
      <c r="F240" s="169"/>
      <c r="G240" s="169"/>
      <c r="H240" s="169"/>
      <c r="I240" s="169"/>
      <c r="J240" s="169"/>
      <c r="K240" s="169"/>
      <c r="L240" s="169"/>
    </row>
    <row r="241" spans="3:12">
      <c r="C241" s="169"/>
      <c r="D241" s="169"/>
      <c r="E241" s="169"/>
      <c r="F241" s="169"/>
      <c r="G241" s="169"/>
      <c r="H241" s="169"/>
      <c r="I241" s="169"/>
      <c r="J241" s="169"/>
      <c r="K241" s="169"/>
      <c r="L241" s="169"/>
    </row>
    <row r="242" spans="3:12">
      <c r="C242" s="169"/>
      <c r="D242" s="169"/>
      <c r="E242" s="169"/>
      <c r="F242" s="169"/>
      <c r="G242" s="169"/>
      <c r="H242" s="169"/>
      <c r="I242" s="169"/>
      <c r="J242" s="169"/>
      <c r="K242" s="169"/>
      <c r="L242" s="169"/>
    </row>
    <row r="243" spans="3:12">
      <c r="C243" s="169"/>
      <c r="D243" s="169"/>
      <c r="E243" s="169"/>
      <c r="F243" s="169"/>
      <c r="G243" s="169"/>
      <c r="H243" s="169"/>
      <c r="I243" s="169"/>
      <c r="J243" s="169"/>
      <c r="K243" s="169"/>
      <c r="L243" s="169"/>
    </row>
    <row r="244" spans="3:12">
      <c r="C244" s="169"/>
      <c r="D244" s="169"/>
      <c r="E244" s="169"/>
      <c r="F244" s="169"/>
      <c r="G244" s="169"/>
      <c r="H244" s="169"/>
      <c r="I244" s="169"/>
      <c r="J244" s="169"/>
      <c r="K244" s="169"/>
      <c r="L244" s="169"/>
    </row>
    <row r="245" spans="3:12">
      <c r="C245" s="169"/>
      <c r="D245" s="169"/>
      <c r="E245" s="169"/>
      <c r="F245" s="169"/>
      <c r="G245" s="169"/>
      <c r="H245" s="169"/>
      <c r="I245" s="169"/>
      <c r="J245" s="169"/>
      <c r="K245" s="169"/>
      <c r="L245" s="169"/>
    </row>
    <row r="246" spans="3:12">
      <c r="C246" s="169"/>
      <c r="D246" s="169"/>
      <c r="E246" s="169"/>
      <c r="F246" s="169"/>
      <c r="G246" s="169"/>
      <c r="H246" s="169"/>
      <c r="I246" s="169"/>
      <c r="J246" s="169"/>
      <c r="K246" s="169"/>
      <c r="L246" s="169"/>
    </row>
    <row r="247" spans="3:12">
      <c r="C247" s="169"/>
      <c r="D247" s="169"/>
      <c r="E247" s="169"/>
      <c r="F247" s="169"/>
      <c r="G247" s="169"/>
      <c r="H247" s="169"/>
      <c r="I247" s="169"/>
      <c r="J247" s="169"/>
      <c r="K247" s="169"/>
      <c r="L247" s="169"/>
    </row>
    <row r="248" spans="3:12">
      <c r="C248" s="169"/>
      <c r="D248" s="169"/>
      <c r="E248" s="169"/>
      <c r="F248" s="169"/>
      <c r="G248" s="169"/>
      <c r="H248" s="169"/>
      <c r="I248" s="169"/>
      <c r="J248" s="169"/>
      <c r="K248" s="169"/>
      <c r="L248" s="169"/>
    </row>
    <row r="249" spans="3:12">
      <c r="C249" s="169"/>
      <c r="D249" s="169"/>
      <c r="E249" s="169"/>
      <c r="F249" s="169"/>
      <c r="G249" s="169"/>
      <c r="H249" s="169"/>
      <c r="I249" s="169"/>
      <c r="J249" s="169"/>
      <c r="K249" s="169"/>
      <c r="L249" s="169"/>
    </row>
    <row r="250" spans="3:12">
      <c r="C250" s="169"/>
      <c r="D250" s="169"/>
      <c r="E250" s="169"/>
      <c r="F250" s="169"/>
      <c r="G250" s="169"/>
      <c r="H250" s="169"/>
      <c r="I250" s="169"/>
      <c r="J250" s="169"/>
      <c r="K250" s="169"/>
      <c r="L250" s="169"/>
    </row>
    <row r="251" spans="3:12">
      <c r="C251" s="169"/>
      <c r="D251" s="169"/>
      <c r="E251" s="169"/>
      <c r="F251" s="169"/>
      <c r="G251" s="169"/>
      <c r="H251" s="169"/>
      <c r="I251" s="169"/>
      <c r="J251" s="169"/>
      <c r="K251" s="169"/>
      <c r="L251" s="169"/>
    </row>
    <row r="252" spans="3:12">
      <c r="C252" s="169"/>
      <c r="D252" s="169"/>
      <c r="E252" s="169"/>
      <c r="F252" s="169"/>
      <c r="G252" s="169"/>
      <c r="H252" s="169"/>
      <c r="I252" s="169"/>
      <c r="J252" s="169"/>
      <c r="K252" s="169"/>
      <c r="L252" s="169"/>
    </row>
    <row r="253" spans="3:12">
      <c r="C253" s="169"/>
      <c r="D253" s="169"/>
      <c r="E253" s="169"/>
      <c r="F253" s="169"/>
      <c r="G253" s="169"/>
      <c r="H253" s="169"/>
      <c r="I253" s="169"/>
      <c r="J253" s="169"/>
      <c r="K253" s="169"/>
      <c r="L253" s="169"/>
    </row>
    <row r="254" spans="3:12">
      <c r="C254" s="169"/>
      <c r="D254" s="169"/>
      <c r="E254" s="169"/>
      <c r="F254" s="169"/>
      <c r="G254" s="169"/>
      <c r="H254" s="169"/>
      <c r="I254" s="169"/>
      <c r="J254" s="169"/>
      <c r="K254" s="169"/>
      <c r="L254" s="169"/>
    </row>
    <row r="255" spans="3:12">
      <c r="C255" s="169"/>
      <c r="D255" s="169"/>
      <c r="E255" s="169"/>
      <c r="F255" s="169"/>
      <c r="G255" s="169"/>
      <c r="H255" s="169"/>
      <c r="I255" s="169"/>
      <c r="J255" s="169"/>
      <c r="K255" s="169"/>
      <c r="L255" s="169"/>
    </row>
    <row r="256" spans="3:12">
      <c r="C256" s="169"/>
      <c r="D256" s="169"/>
      <c r="E256" s="169"/>
      <c r="F256" s="169"/>
      <c r="G256" s="169"/>
      <c r="H256" s="169"/>
      <c r="I256" s="169"/>
      <c r="J256" s="169"/>
      <c r="K256" s="169"/>
      <c r="L256" s="169"/>
    </row>
    <row r="257" spans="3:12">
      <c r="C257" s="169"/>
      <c r="D257" s="169"/>
      <c r="E257" s="169"/>
      <c r="F257" s="169"/>
      <c r="G257" s="169"/>
      <c r="H257" s="169"/>
      <c r="I257" s="169"/>
      <c r="J257" s="169"/>
      <c r="K257" s="169"/>
      <c r="L257" s="169"/>
    </row>
    <row r="258" spans="3:12">
      <c r="C258" s="169"/>
      <c r="D258" s="169"/>
      <c r="E258" s="169"/>
      <c r="F258" s="169"/>
      <c r="G258" s="169"/>
      <c r="H258" s="169"/>
      <c r="I258" s="169"/>
      <c r="J258" s="169"/>
      <c r="K258" s="169"/>
      <c r="L258" s="169"/>
    </row>
    <row r="259" spans="3:12">
      <c r="C259" s="169"/>
      <c r="D259" s="169"/>
      <c r="E259" s="169"/>
      <c r="F259" s="169"/>
      <c r="G259" s="169"/>
      <c r="H259" s="169"/>
      <c r="I259" s="169"/>
      <c r="J259" s="169"/>
      <c r="K259" s="169"/>
      <c r="L259" s="169"/>
    </row>
    <row r="260" spans="3:12">
      <c r="C260" s="169"/>
      <c r="D260" s="169"/>
      <c r="E260" s="169"/>
      <c r="F260" s="169"/>
      <c r="G260" s="169"/>
      <c r="H260" s="169"/>
      <c r="I260" s="169"/>
      <c r="J260" s="169"/>
      <c r="K260" s="169"/>
      <c r="L260" s="169"/>
    </row>
    <row r="261" spans="3:12">
      <c r="C261" s="169"/>
      <c r="D261" s="169"/>
      <c r="E261" s="169"/>
      <c r="F261" s="169"/>
      <c r="G261" s="169"/>
      <c r="H261" s="169"/>
      <c r="I261" s="169"/>
      <c r="J261" s="169"/>
      <c r="K261" s="169"/>
      <c r="L261" s="169"/>
    </row>
    <row r="262" spans="3:12">
      <c r="C262" s="169"/>
      <c r="D262" s="169"/>
      <c r="E262" s="169"/>
      <c r="F262" s="169"/>
      <c r="G262" s="169"/>
      <c r="H262" s="169"/>
      <c r="I262" s="169"/>
      <c r="J262" s="169"/>
      <c r="K262" s="169"/>
      <c r="L262" s="169"/>
    </row>
    <row r="263" spans="3:12">
      <c r="C263" s="169"/>
      <c r="D263" s="169"/>
      <c r="E263" s="169"/>
      <c r="F263" s="169"/>
      <c r="G263" s="169"/>
      <c r="H263" s="169"/>
      <c r="I263" s="169"/>
      <c r="J263" s="169"/>
      <c r="K263" s="169"/>
      <c r="L263" s="169"/>
    </row>
    <row r="264" spans="3:12">
      <c r="C264" s="169"/>
      <c r="D264" s="169"/>
      <c r="E264" s="169"/>
      <c r="F264" s="169"/>
      <c r="G264" s="169"/>
      <c r="H264" s="169"/>
      <c r="I264" s="169"/>
      <c r="J264" s="169"/>
      <c r="K264" s="169"/>
      <c r="L264" s="169"/>
    </row>
    <row r="265" spans="3:12">
      <c r="C265" s="169"/>
      <c r="D265" s="169"/>
      <c r="E265" s="169"/>
      <c r="F265" s="169"/>
      <c r="G265" s="169"/>
      <c r="H265" s="169"/>
      <c r="I265" s="169"/>
      <c r="J265" s="169"/>
      <c r="K265" s="169"/>
      <c r="L265" s="169"/>
    </row>
    <row r="266" spans="3:12">
      <c r="C266" s="169"/>
      <c r="D266" s="169"/>
      <c r="E266" s="169"/>
      <c r="F266" s="169"/>
      <c r="G266" s="169"/>
      <c r="H266" s="169"/>
      <c r="I266" s="169"/>
      <c r="J266" s="169"/>
      <c r="K266" s="169"/>
      <c r="L266" s="169"/>
    </row>
    <row r="267" spans="3:12">
      <c r="C267" s="169"/>
      <c r="D267" s="169"/>
      <c r="E267" s="169"/>
      <c r="F267" s="169"/>
      <c r="G267" s="169"/>
      <c r="H267" s="169"/>
      <c r="I267" s="169"/>
      <c r="J267" s="169"/>
      <c r="K267" s="169"/>
      <c r="L267" s="169"/>
    </row>
    <row r="268" spans="3:12">
      <c r="C268" s="169"/>
      <c r="D268" s="169"/>
      <c r="E268" s="169"/>
      <c r="F268" s="169"/>
      <c r="G268" s="169"/>
      <c r="H268" s="169"/>
      <c r="I268" s="169"/>
      <c r="J268" s="169"/>
      <c r="K268" s="169"/>
      <c r="L268" s="169"/>
    </row>
    <row r="269" spans="3:12">
      <c r="C269" s="169"/>
      <c r="D269" s="169"/>
      <c r="E269" s="169"/>
      <c r="F269" s="169"/>
      <c r="G269" s="169"/>
      <c r="H269" s="169"/>
      <c r="I269" s="169"/>
      <c r="J269" s="169"/>
      <c r="K269" s="169"/>
      <c r="L269" s="169"/>
    </row>
    <row r="270" spans="3:12">
      <c r="C270" s="169"/>
      <c r="D270" s="169"/>
      <c r="E270" s="169"/>
      <c r="F270" s="169"/>
      <c r="G270" s="169"/>
      <c r="H270" s="169"/>
      <c r="I270" s="169"/>
      <c r="J270" s="169"/>
      <c r="K270" s="169"/>
      <c r="L270" s="169"/>
    </row>
    <row r="271" spans="3:12">
      <c r="C271" s="169"/>
      <c r="D271" s="169"/>
      <c r="E271" s="169"/>
      <c r="F271" s="169"/>
      <c r="G271" s="169"/>
      <c r="H271" s="169"/>
      <c r="I271" s="169"/>
      <c r="J271" s="169"/>
      <c r="K271" s="169"/>
      <c r="L271" s="169"/>
    </row>
    <row r="272" spans="3:12">
      <c r="C272" s="169"/>
      <c r="D272" s="169"/>
      <c r="E272" s="169"/>
      <c r="F272" s="169"/>
      <c r="G272" s="169"/>
      <c r="H272" s="169"/>
      <c r="I272" s="169"/>
      <c r="J272" s="169"/>
      <c r="K272" s="169"/>
      <c r="L272" s="169"/>
    </row>
    <row r="273" spans="3:12">
      <c r="C273" s="169"/>
      <c r="D273" s="169"/>
      <c r="E273" s="169"/>
      <c r="F273" s="169"/>
      <c r="G273" s="169"/>
      <c r="H273" s="169"/>
      <c r="I273" s="169"/>
      <c r="J273" s="169"/>
      <c r="K273" s="169"/>
      <c r="L273" s="169"/>
    </row>
    <row r="274" spans="3:12">
      <c r="C274" s="169"/>
      <c r="D274" s="169"/>
      <c r="E274" s="169"/>
      <c r="F274" s="169"/>
      <c r="G274" s="169"/>
      <c r="H274" s="169"/>
      <c r="I274" s="169"/>
      <c r="J274" s="169"/>
      <c r="K274" s="169"/>
      <c r="L274" s="169"/>
    </row>
    <row r="275" spans="3:12">
      <c r="C275" s="169"/>
      <c r="D275" s="169"/>
      <c r="E275" s="169"/>
      <c r="F275" s="169"/>
      <c r="G275" s="169"/>
      <c r="H275" s="169"/>
      <c r="I275" s="169"/>
      <c r="J275" s="169"/>
      <c r="K275" s="169"/>
      <c r="L275" s="169"/>
    </row>
    <row r="276" spans="3:12">
      <c r="C276" s="169"/>
      <c r="D276" s="169"/>
      <c r="E276" s="169"/>
      <c r="F276" s="169"/>
      <c r="G276" s="169"/>
      <c r="H276" s="169"/>
      <c r="I276" s="169"/>
      <c r="J276" s="169"/>
      <c r="K276" s="169"/>
      <c r="L276" s="169"/>
    </row>
    <row r="277" spans="3:12">
      <c r="C277" s="169"/>
      <c r="D277" s="169"/>
      <c r="E277" s="169"/>
      <c r="F277" s="169"/>
      <c r="G277" s="169"/>
      <c r="H277" s="169"/>
      <c r="I277" s="169"/>
      <c r="J277" s="169"/>
      <c r="K277" s="169"/>
      <c r="L277" s="169"/>
    </row>
    <row r="278" spans="3:12">
      <c r="C278" s="169"/>
      <c r="D278" s="169"/>
      <c r="E278" s="169"/>
      <c r="F278" s="169"/>
      <c r="G278" s="169"/>
      <c r="H278" s="169"/>
      <c r="I278" s="169"/>
      <c r="J278" s="169"/>
      <c r="K278" s="169"/>
      <c r="L278" s="169"/>
    </row>
    <row r="279" spans="3:12">
      <c r="C279" s="169"/>
      <c r="D279" s="169"/>
      <c r="E279" s="169"/>
      <c r="F279" s="169"/>
      <c r="G279" s="169"/>
      <c r="H279" s="169"/>
      <c r="I279" s="169"/>
      <c r="J279" s="169"/>
      <c r="K279" s="169"/>
      <c r="L279" s="169"/>
    </row>
    <row r="280" spans="3:12">
      <c r="C280" s="169"/>
      <c r="D280" s="169"/>
      <c r="E280" s="169"/>
      <c r="F280" s="169"/>
      <c r="G280" s="169"/>
      <c r="H280" s="169"/>
      <c r="I280" s="169"/>
      <c r="J280" s="169"/>
      <c r="K280" s="169"/>
      <c r="L280" s="169"/>
    </row>
    <row r="281" spans="3:12">
      <c r="C281" s="169"/>
      <c r="D281" s="169"/>
      <c r="E281" s="169"/>
      <c r="F281" s="169"/>
      <c r="G281" s="169"/>
      <c r="H281" s="169"/>
      <c r="I281" s="169"/>
      <c r="J281" s="169"/>
      <c r="K281" s="169"/>
      <c r="L281" s="169"/>
    </row>
  </sheetData>
  <customSheetViews>
    <customSheetView guid="{E1861F40-EBD5-44AE-868B-FDE0ED504D72}" scale="65" showPageBreaks="1" printArea="1" view="pageBreakPreview" topLeftCell="A43">
      <selection activeCell="N56" sqref="N56"/>
      <rowBreaks count="1" manualBreakCount="1">
        <brk id="41" max="13" man="1"/>
      </rowBreaks>
      <pageMargins left="0.25" right="0.25" top="0.75" bottom="0.25" header="0.4" footer="0.5"/>
      <printOptions horizontalCentered="1"/>
      <pageSetup scale="51" fitToHeight="3" orientation="landscape" r:id="rId1"/>
      <headerFooter alignWithMargins="0"/>
    </customSheetView>
  </customSheetViews>
  <mergeCells count="10">
    <mergeCell ref="C82:L82"/>
    <mergeCell ref="C78:L78"/>
    <mergeCell ref="C79:L79"/>
    <mergeCell ref="A50:N50"/>
    <mergeCell ref="A51:N51"/>
    <mergeCell ref="A5:N5"/>
    <mergeCell ref="A6:N6"/>
    <mergeCell ref="A7:L7"/>
    <mergeCell ref="C80:L80"/>
    <mergeCell ref="C81:L81"/>
  </mergeCells>
  <phoneticPr fontId="6" type="noConversion"/>
  <printOptions horizontalCentered="1"/>
  <pageMargins left="0.7" right="0.7" top="0.75" bottom="0.75" header="0.3" footer="0.3"/>
  <pageSetup scale="35" fitToHeight="0" orientation="landscape" r:id="rId2"/>
  <headerFooter alignWithMargins="0"/>
  <rowBreaks count="1" manualBreakCount="1">
    <brk id="42"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M242"/>
  <sheetViews>
    <sheetView view="pageBreakPreview" zoomScale="65" zoomScaleNormal="75" zoomScaleSheetLayoutView="65" workbookViewId="0"/>
  </sheetViews>
  <sheetFormatPr defaultColWidth="8.90625" defaultRowHeight="15.6"/>
  <cols>
    <col min="1" max="1" width="6" style="84" customWidth="1"/>
    <col min="2" max="2" width="3.36328125" style="84" customWidth="1"/>
    <col min="3" max="3" width="39.08984375" style="84" customWidth="1"/>
    <col min="4" max="4" width="12" style="84" customWidth="1"/>
    <col min="5" max="5" width="14.453125" style="84" customWidth="1"/>
    <col min="6" max="6" width="14.453125" style="84" bestFit="1" customWidth="1"/>
    <col min="7" max="7" width="14.08984375" style="84" customWidth="1"/>
    <col min="8" max="8" width="13.90625" style="84" customWidth="1"/>
    <col min="9" max="9" width="13.36328125" style="84" customWidth="1"/>
    <col min="10" max="10" width="13.08984375" style="84" customWidth="1"/>
    <col min="11" max="11" width="13.54296875" style="84" customWidth="1"/>
    <col min="12" max="12" width="15.36328125" style="84" customWidth="1"/>
    <col min="13" max="13" width="38.81640625" style="84" customWidth="1"/>
    <col min="14" max="16384" width="8.90625" style="84"/>
  </cols>
  <sheetData>
    <row r="1" spans="1:13">
      <c r="M1" s="141" t="s">
        <v>419</v>
      </c>
    </row>
    <row r="2" spans="1:13">
      <c r="M2" s="141" t="s">
        <v>280</v>
      </c>
    </row>
    <row r="3" spans="1:13">
      <c r="M3" s="261" t="s">
        <v>443</v>
      </c>
    </row>
    <row r="4" spans="1:13">
      <c r="A4" s="479"/>
      <c r="G4" s="80"/>
    </row>
    <row r="5" spans="1:13">
      <c r="A5" s="479"/>
      <c r="C5" s="129"/>
      <c r="D5" s="129"/>
    </row>
    <row r="6" spans="1:13">
      <c r="A6" s="479"/>
      <c r="C6" s="129"/>
      <c r="D6" s="129"/>
      <c r="L6" s="80"/>
    </row>
    <row r="7" spans="1:13" ht="14.25" customHeight="1">
      <c r="A7" s="479"/>
    </row>
    <row r="8" spans="1:13">
      <c r="A8" s="528" t="s">
        <v>427</v>
      </c>
      <c r="B8" s="528"/>
      <c r="C8" s="528"/>
      <c r="D8" s="528"/>
      <c r="E8" s="528"/>
      <c r="F8" s="528"/>
      <c r="G8" s="528"/>
      <c r="H8" s="528"/>
      <c r="I8" s="528"/>
      <c r="J8" s="528"/>
      <c r="K8" s="528"/>
      <c r="L8" s="528"/>
    </row>
    <row r="9" spans="1:13">
      <c r="A9" s="529" t="s">
        <v>426</v>
      </c>
      <c r="B9" s="530"/>
      <c r="C9" s="530"/>
      <c r="D9" s="530"/>
      <c r="E9" s="530"/>
      <c r="F9" s="530"/>
      <c r="G9" s="530"/>
      <c r="H9" s="530"/>
      <c r="I9" s="530"/>
      <c r="J9" s="530"/>
      <c r="K9" s="530"/>
      <c r="L9" s="530"/>
    </row>
    <row r="10" spans="1:13">
      <c r="A10" s="479"/>
      <c r="E10" s="130"/>
      <c r="H10" s="77"/>
      <c r="I10" s="77"/>
      <c r="J10" s="77"/>
      <c r="K10" s="77"/>
      <c r="L10" s="77"/>
    </row>
    <row r="11" spans="1:13">
      <c r="A11" s="479"/>
      <c r="E11" s="130"/>
      <c r="F11" s="130"/>
      <c r="H11" s="77"/>
      <c r="I11" s="77"/>
      <c r="J11" s="77"/>
      <c r="K11" s="77"/>
      <c r="L11" s="77"/>
    </row>
    <row r="12" spans="1:13">
      <c r="A12" s="479"/>
      <c r="C12" s="150" t="s">
        <v>432</v>
      </c>
      <c r="D12" s="150" t="s">
        <v>433</v>
      </c>
      <c r="E12" s="150" t="s">
        <v>434</v>
      </c>
      <c r="F12" s="150" t="s">
        <v>435</v>
      </c>
      <c r="G12" s="150" t="s">
        <v>436</v>
      </c>
      <c r="H12" s="150" t="s">
        <v>437</v>
      </c>
      <c r="I12" s="150" t="s">
        <v>438</v>
      </c>
      <c r="J12" s="150" t="s">
        <v>439</v>
      </c>
      <c r="K12" s="150" t="s">
        <v>440</v>
      </c>
    </row>
    <row r="13" spans="1:13" s="247" customFormat="1" ht="80.099999999999994" customHeight="1">
      <c r="A13" s="151" t="s">
        <v>260</v>
      </c>
      <c r="B13" s="246"/>
      <c r="C13" s="153" t="s">
        <v>261</v>
      </c>
      <c r="D13" s="153" t="s">
        <v>302</v>
      </c>
      <c r="E13" s="154" t="s">
        <v>430</v>
      </c>
      <c r="F13" s="154" t="s">
        <v>420</v>
      </c>
      <c r="G13" s="153" t="s">
        <v>421</v>
      </c>
      <c r="H13" s="154" t="s">
        <v>422</v>
      </c>
      <c r="I13" s="154" t="s">
        <v>423</v>
      </c>
      <c r="J13" s="153" t="s">
        <v>602</v>
      </c>
      <c r="K13" s="403" t="s">
        <v>603</v>
      </c>
    </row>
    <row r="14" spans="1:13" ht="46.5" customHeight="1">
      <c r="A14" s="158"/>
      <c r="B14" s="159"/>
      <c r="C14" s="159"/>
      <c r="D14" s="159"/>
      <c r="E14" s="160"/>
      <c r="F14" s="251" t="s">
        <v>599</v>
      </c>
      <c r="G14" s="251" t="s">
        <v>441</v>
      </c>
      <c r="H14" s="251" t="s">
        <v>600</v>
      </c>
      <c r="I14" s="160" t="s">
        <v>442</v>
      </c>
      <c r="J14" s="251" t="s">
        <v>601</v>
      </c>
      <c r="K14" s="404" t="s">
        <v>604</v>
      </c>
    </row>
    <row r="15" spans="1:13">
      <c r="A15" s="164"/>
      <c r="B15" s="77"/>
      <c r="C15" s="77"/>
      <c r="D15" s="77"/>
      <c r="E15" s="248"/>
      <c r="F15" s="248"/>
      <c r="G15" s="248"/>
      <c r="H15" s="248"/>
      <c r="I15" s="248"/>
      <c r="J15" s="248"/>
      <c r="K15" s="249"/>
    </row>
    <row r="16" spans="1:13">
      <c r="A16" s="250">
        <v>1</v>
      </c>
      <c r="B16" s="77" t="s">
        <v>372</v>
      </c>
      <c r="C16" s="77" t="s">
        <v>428</v>
      </c>
      <c r="D16" s="77"/>
      <c r="E16" s="498">
        <v>25992055.799999993</v>
      </c>
      <c r="F16" s="207"/>
      <c r="G16" s="207"/>
      <c r="H16" s="207"/>
      <c r="I16" s="207"/>
      <c r="J16" s="207"/>
      <c r="K16" s="253"/>
      <c r="L16" s="147"/>
    </row>
    <row r="17" spans="1:12">
      <c r="A17" s="164"/>
      <c r="B17" s="77"/>
      <c r="C17" s="77"/>
      <c r="D17" s="77"/>
      <c r="E17" s="207"/>
      <c r="F17" s="207"/>
      <c r="G17" s="207"/>
      <c r="H17" s="207"/>
      <c r="I17" s="207"/>
      <c r="J17" s="207"/>
      <c r="K17" s="253"/>
      <c r="L17" s="147"/>
    </row>
    <row r="18" spans="1:12">
      <c r="A18" s="187" t="s">
        <v>337</v>
      </c>
      <c r="B18" s="146"/>
      <c r="C18" s="497" t="s">
        <v>637</v>
      </c>
      <c r="D18" s="168" t="s">
        <v>638</v>
      </c>
      <c r="E18" s="254"/>
      <c r="F18" s="355">
        <v>1948007.8325615958</v>
      </c>
      <c r="G18" s="254">
        <f>IF(F35&gt;0,(E16*(F18/F35)),0)</f>
        <v>1948007.8367418854</v>
      </c>
      <c r="H18" s="355">
        <f>'Appendix D-TEC'!M58</f>
        <v>2006609.8878652917</v>
      </c>
      <c r="I18" s="321">
        <f t="shared" ref="I18:I25" si="0">H18-G18</f>
        <v>58602.051123406272</v>
      </c>
      <c r="J18" s="322">
        <f>IF(I$38=0,0,(I18*((I$37/I$38)-1)))</f>
        <v>6538.6914726622135</v>
      </c>
      <c r="K18" s="460">
        <f t="shared" ref="K18:K25" si="1">I18+J18</f>
        <v>65140.742596068485</v>
      </c>
    </row>
    <row r="19" spans="1:12">
      <c r="A19" s="187" t="s">
        <v>360</v>
      </c>
      <c r="B19" s="146"/>
      <c r="C19" s="497" t="s">
        <v>639</v>
      </c>
      <c r="D19" s="168" t="s">
        <v>640</v>
      </c>
      <c r="E19" s="254"/>
      <c r="F19" s="355">
        <v>3130976.0518476749</v>
      </c>
      <c r="G19" s="254">
        <f>IF(F35&gt;0,(E16*(F19/F35)),0)</f>
        <v>3130976.0585665321</v>
      </c>
      <c r="H19" s="355">
        <f>'Appendix D-TEC'!M59</f>
        <v>3187039.3216120126</v>
      </c>
      <c r="I19" s="321">
        <f t="shared" si="0"/>
        <v>56063.263045480475</v>
      </c>
      <c r="J19" s="322">
        <f t="shared" ref="J19:J25" si="2">IF(I$38=0,0,(I19*((I$37/I$38)-1)))</f>
        <v>6255.4189312101689</v>
      </c>
      <c r="K19" s="460">
        <f t="shared" si="1"/>
        <v>62318.681976690641</v>
      </c>
    </row>
    <row r="20" spans="1:12">
      <c r="A20" s="187" t="s">
        <v>361</v>
      </c>
      <c r="B20" s="146"/>
      <c r="C20" s="497" t="s">
        <v>641</v>
      </c>
      <c r="D20" s="168" t="s">
        <v>642</v>
      </c>
      <c r="E20" s="254"/>
      <c r="F20" s="355">
        <v>6244545.8508738745</v>
      </c>
      <c r="G20" s="254">
        <f>IF(F35&gt;0,(E16*(F20/F35)),0)</f>
        <v>6244545.8642742364</v>
      </c>
      <c r="H20" s="355">
        <f>'Appendix D-TEC'!M60</f>
        <v>6328925.863567018</v>
      </c>
      <c r="I20" s="321">
        <f t="shared" si="0"/>
        <v>84379.999292781577</v>
      </c>
      <c r="J20" s="322">
        <f t="shared" si="2"/>
        <v>9414.9397719389017</v>
      </c>
      <c r="K20" s="460">
        <f t="shared" si="1"/>
        <v>93794.939064720471</v>
      </c>
    </row>
    <row r="21" spans="1:12">
      <c r="A21" s="187" t="s">
        <v>654</v>
      </c>
      <c r="B21" s="146"/>
      <c r="C21" s="497" t="s">
        <v>651</v>
      </c>
      <c r="D21" s="168" t="s">
        <v>653</v>
      </c>
      <c r="E21" s="254"/>
      <c r="F21" s="355">
        <v>14647464.311732627</v>
      </c>
      <c r="G21" s="254">
        <f>IF(F35&gt;0,(E16*(F21/F35)),0)</f>
        <v>14647464.343165068</v>
      </c>
      <c r="H21" s="355">
        <f>'Appendix D-TEC'!M61</f>
        <v>15262532.746034544</v>
      </c>
      <c r="I21" s="321">
        <f t="shared" si="0"/>
        <v>615068.40286947601</v>
      </c>
      <c r="J21" s="322">
        <f t="shared" si="2"/>
        <v>68628.016321092276</v>
      </c>
      <c r="K21" s="460">
        <f t="shared" si="1"/>
        <v>683696.41919056827</v>
      </c>
    </row>
    <row r="22" spans="1:12">
      <c r="A22" s="187" t="s">
        <v>670</v>
      </c>
      <c r="B22" s="146"/>
      <c r="C22" s="497" t="s">
        <v>658</v>
      </c>
      <c r="D22" s="168" t="s">
        <v>659</v>
      </c>
      <c r="E22" s="254"/>
      <c r="F22" s="355">
        <v>0</v>
      </c>
      <c r="G22" s="254">
        <f>IF(F36&gt;0,(E17*(F22/F36)),0)</f>
        <v>0</v>
      </c>
      <c r="H22" s="355">
        <f>'Appendix D-TEC'!M62</f>
        <v>1549653.4590905732</v>
      </c>
      <c r="I22" s="321">
        <f t="shared" si="0"/>
        <v>1549653.4590905732</v>
      </c>
      <c r="J22" s="322">
        <f t="shared" si="2"/>
        <v>172907.01714858448</v>
      </c>
      <c r="K22" s="460">
        <f t="shared" si="1"/>
        <v>1722560.4762391578</v>
      </c>
    </row>
    <row r="23" spans="1:12">
      <c r="A23" s="187" t="s">
        <v>671</v>
      </c>
      <c r="B23" s="146"/>
      <c r="C23" s="497" t="s">
        <v>660</v>
      </c>
      <c r="D23" s="168" t="s">
        <v>661</v>
      </c>
      <c r="E23" s="254"/>
      <c r="F23" s="355">
        <v>0</v>
      </c>
      <c r="G23" s="254">
        <f>IF(F37&gt;0,(E18*(F23/F37)),0)</f>
        <v>0</v>
      </c>
      <c r="H23" s="355">
        <f>'Appendix D-TEC'!M63</f>
        <v>471195.23574585019</v>
      </c>
      <c r="I23" s="321">
        <f t="shared" si="0"/>
        <v>471195.23574585019</v>
      </c>
      <c r="J23" s="322">
        <f t="shared" si="2"/>
        <v>52574.95618101101</v>
      </c>
      <c r="K23" s="460">
        <f t="shared" si="1"/>
        <v>523770.19192686118</v>
      </c>
    </row>
    <row r="24" spans="1:12">
      <c r="A24" s="187" t="s">
        <v>672</v>
      </c>
      <c r="B24" s="146"/>
      <c r="C24" s="497" t="s">
        <v>662</v>
      </c>
      <c r="D24" s="168" t="s">
        <v>663</v>
      </c>
      <c r="E24" s="254"/>
      <c r="F24" s="355">
        <v>0</v>
      </c>
      <c r="G24" s="254">
        <f>IF(F38&gt;0,(E19*(F24/F38)),0)</f>
        <v>0</v>
      </c>
      <c r="H24" s="355">
        <f>'Appendix D-TEC'!M64</f>
        <v>1055724.8725472619</v>
      </c>
      <c r="I24" s="321">
        <f t="shared" si="0"/>
        <v>1055724.8725472619</v>
      </c>
      <c r="J24" s="322">
        <f t="shared" si="2"/>
        <v>117795.52232848432</v>
      </c>
      <c r="K24" s="460">
        <f t="shared" si="1"/>
        <v>1173520.3948757462</v>
      </c>
    </row>
    <row r="25" spans="1:12">
      <c r="A25" s="187" t="s">
        <v>673</v>
      </c>
      <c r="B25" s="146"/>
      <c r="C25" s="497" t="s">
        <v>664</v>
      </c>
      <c r="D25" s="168" t="s">
        <v>665</v>
      </c>
      <c r="E25" s="254"/>
      <c r="F25" s="355">
        <v>21061.697207075045</v>
      </c>
      <c r="G25" s="254">
        <f>IF(F39&gt;0,(E20*(F25/F39)),0)</f>
        <v>0</v>
      </c>
      <c r="H25" s="355">
        <f>'Appendix D-TEC'!M65</f>
        <v>55364.374179565086</v>
      </c>
      <c r="I25" s="321">
        <f t="shared" si="0"/>
        <v>55364.374179565086</v>
      </c>
      <c r="J25" s="322">
        <f t="shared" si="2"/>
        <v>6177.4384069743155</v>
      </c>
      <c r="K25" s="460">
        <f t="shared" si="1"/>
        <v>61541.812586539403</v>
      </c>
    </row>
    <row r="26" spans="1:12">
      <c r="A26" s="167"/>
      <c r="C26" s="169"/>
      <c r="D26" s="169"/>
      <c r="E26" s="256"/>
      <c r="F26" s="256"/>
      <c r="G26" s="256"/>
      <c r="H26" s="457"/>
      <c r="I26" s="457"/>
      <c r="J26" s="256"/>
      <c r="K26" s="257"/>
    </row>
    <row r="27" spans="1:12">
      <c r="A27" s="167"/>
      <c r="C27" s="169"/>
      <c r="D27" s="169"/>
      <c r="E27" s="256"/>
      <c r="F27" s="256"/>
      <c r="G27" s="256"/>
      <c r="H27" s="457"/>
      <c r="I27" s="457"/>
      <c r="J27" s="256"/>
      <c r="K27" s="257"/>
    </row>
    <row r="28" spans="1:12">
      <c r="A28" s="167"/>
      <c r="C28" s="169"/>
      <c r="D28" s="169"/>
      <c r="E28" s="256"/>
      <c r="F28" s="256"/>
      <c r="G28" s="256"/>
      <c r="H28" s="457"/>
      <c r="I28" s="457"/>
      <c r="J28" s="256"/>
      <c r="K28" s="257"/>
    </row>
    <row r="29" spans="1:12">
      <c r="A29" s="167"/>
      <c r="C29" s="169"/>
      <c r="D29" s="169"/>
      <c r="E29" s="256"/>
      <c r="F29" s="256"/>
      <c r="G29" s="256"/>
      <c r="H29" s="457"/>
      <c r="I29" s="457"/>
      <c r="J29" s="256"/>
      <c r="K29" s="257"/>
    </row>
    <row r="30" spans="1:12">
      <c r="A30" s="167"/>
      <c r="C30" s="169"/>
      <c r="D30" s="169"/>
      <c r="E30" s="256"/>
      <c r="F30" s="256"/>
      <c r="G30" s="256"/>
      <c r="H30" s="457"/>
      <c r="I30" s="457"/>
      <c r="J30" s="256"/>
      <c r="K30" s="257"/>
    </row>
    <row r="31" spans="1:12">
      <c r="A31" s="167"/>
      <c r="C31" s="169"/>
      <c r="D31" s="169"/>
      <c r="E31" s="256"/>
      <c r="F31" s="256"/>
      <c r="G31" s="256"/>
      <c r="H31" s="457"/>
      <c r="I31" s="457"/>
      <c r="J31" s="256"/>
      <c r="K31" s="257"/>
    </row>
    <row r="32" spans="1:12">
      <c r="A32" s="167"/>
      <c r="C32" s="169"/>
      <c r="D32" s="169"/>
      <c r="E32" s="256"/>
      <c r="F32" s="256"/>
      <c r="G32" s="256"/>
      <c r="H32" s="457"/>
      <c r="I32" s="457"/>
      <c r="J32" s="256"/>
      <c r="K32" s="257"/>
    </row>
    <row r="33" spans="1:12">
      <c r="A33" s="167"/>
      <c r="C33" s="169"/>
      <c r="D33" s="169"/>
      <c r="E33" s="256"/>
      <c r="F33" s="256"/>
      <c r="G33" s="256"/>
      <c r="H33" s="457"/>
      <c r="I33" s="457"/>
      <c r="J33" s="256"/>
      <c r="K33" s="257"/>
    </row>
    <row r="34" spans="1:12">
      <c r="A34" s="171"/>
      <c r="B34" s="172"/>
      <c r="C34" s="173"/>
      <c r="D34" s="173"/>
      <c r="E34" s="258"/>
      <c r="F34" s="258"/>
      <c r="G34" s="258"/>
      <c r="H34" s="458"/>
      <c r="I34" s="458"/>
      <c r="J34" s="258"/>
      <c r="K34" s="259"/>
    </row>
    <row r="35" spans="1:12">
      <c r="A35" s="82" t="s">
        <v>353</v>
      </c>
      <c r="B35" s="148"/>
      <c r="C35" s="84" t="s">
        <v>431</v>
      </c>
      <c r="D35" s="129"/>
      <c r="E35" s="146"/>
      <c r="F35" s="252">
        <f>SUM(F18:F34)</f>
        <v>25992055.744222846</v>
      </c>
      <c r="G35" s="252">
        <f>SUM(G18:G34)</f>
        <v>25970994.102747723</v>
      </c>
      <c r="H35" s="459">
        <f>SUM(H18:H34)</f>
        <v>29917045.760642115</v>
      </c>
      <c r="I35" s="321"/>
      <c r="J35" s="254"/>
      <c r="K35" s="254"/>
      <c r="L35" s="254"/>
    </row>
    <row r="36" spans="1:12">
      <c r="A36" s="169"/>
      <c r="B36" s="169"/>
      <c r="E36" s="169"/>
    </row>
    <row r="37" spans="1:12">
      <c r="A37" s="146" t="s">
        <v>227</v>
      </c>
      <c r="C37" s="84" t="s">
        <v>493</v>
      </c>
      <c r="I37" s="321">
        <f>-'Appendix H-Rev Req True-up Adj'!H51</f>
        <v>39079712.075151183</v>
      </c>
    </row>
    <row r="38" spans="1:12">
      <c r="A38" s="146" t="s">
        <v>228</v>
      </c>
      <c r="C38" s="84" t="s">
        <v>494</v>
      </c>
      <c r="I38" s="321">
        <f>-'Appendix H-Rev Req True-up Adj'!H52</f>
        <v>35156972.328624129</v>
      </c>
    </row>
    <row r="39" spans="1:12">
      <c r="A39" s="146"/>
    </row>
    <row r="40" spans="1:12">
      <c r="A40" s="260"/>
      <c r="I40" s="254"/>
    </row>
    <row r="41" spans="1:12">
      <c r="C41" s="320"/>
    </row>
    <row r="43" spans="1:12">
      <c r="A43" s="169" t="s">
        <v>444</v>
      </c>
      <c r="B43" s="169"/>
      <c r="C43" s="169"/>
      <c r="D43" s="169"/>
      <c r="E43" s="169"/>
      <c r="F43" s="169"/>
      <c r="G43" s="169"/>
      <c r="H43" s="169"/>
      <c r="I43" s="169"/>
      <c r="J43" s="169"/>
      <c r="K43" s="169"/>
      <c r="L43" s="169"/>
    </row>
    <row r="44" spans="1:12">
      <c r="A44" s="184"/>
      <c r="B44" s="169" t="s">
        <v>372</v>
      </c>
      <c r="C44" s="169" t="s">
        <v>429</v>
      </c>
      <c r="D44" s="169"/>
      <c r="E44" s="169"/>
      <c r="F44" s="169"/>
      <c r="G44" s="169"/>
      <c r="H44" s="169"/>
      <c r="I44" s="169"/>
      <c r="J44" s="169"/>
      <c r="K44" s="169"/>
      <c r="L44" s="169"/>
    </row>
    <row r="45" spans="1:12">
      <c r="A45" s="81"/>
      <c r="C45" s="82"/>
      <c r="D45" s="82"/>
      <c r="E45" s="146"/>
      <c r="F45" s="146"/>
      <c r="G45" s="80"/>
      <c r="J45" s="144"/>
    </row>
    <row r="46" spans="1:12">
      <c r="A46" s="81"/>
      <c r="C46" s="82"/>
      <c r="D46" s="82"/>
      <c r="E46" s="146"/>
      <c r="F46" s="146"/>
      <c r="G46" s="80"/>
      <c r="J46" s="144"/>
    </row>
    <row r="47" spans="1:12">
      <c r="C47" s="169"/>
      <c r="D47" s="169"/>
      <c r="E47" s="169"/>
      <c r="F47" s="169"/>
      <c r="G47" s="169"/>
      <c r="H47" s="169"/>
      <c r="I47" s="169"/>
      <c r="J47" s="169"/>
      <c r="K47" s="169"/>
      <c r="L47" s="169"/>
    </row>
    <row r="48" spans="1:12">
      <c r="C48" s="169"/>
      <c r="D48" s="169"/>
      <c r="E48" s="169"/>
      <c r="F48" s="169"/>
      <c r="G48" s="169"/>
      <c r="H48" s="169"/>
      <c r="I48" s="169"/>
      <c r="J48" s="169"/>
      <c r="K48" s="169"/>
      <c r="L48" s="169"/>
    </row>
    <row r="49" spans="3:12">
      <c r="C49" s="169"/>
      <c r="D49" s="169"/>
      <c r="E49" s="169"/>
      <c r="F49" s="169"/>
      <c r="G49" s="169"/>
      <c r="H49" s="169"/>
      <c r="I49" s="169"/>
      <c r="J49" s="169"/>
      <c r="K49" s="169"/>
      <c r="L49" s="169"/>
    </row>
    <row r="50" spans="3:12">
      <c r="C50" s="169"/>
      <c r="D50" s="169"/>
      <c r="E50" s="169"/>
      <c r="F50" s="169"/>
      <c r="G50" s="169"/>
      <c r="H50" s="169"/>
      <c r="I50" s="169"/>
      <c r="J50" s="169"/>
      <c r="K50" s="169"/>
      <c r="L50" s="169"/>
    </row>
    <row r="51" spans="3:12">
      <c r="C51" s="169"/>
      <c r="D51" s="169"/>
      <c r="E51" s="169"/>
      <c r="F51" s="169"/>
      <c r="G51" s="169"/>
      <c r="H51" s="169"/>
      <c r="I51" s="169"/>
      <c r="J51" s="169"/>
      <c r="K51" s="169"/>
      <c r="L51" s="169"/>
    </row>
    <row r="52" spans="3:12">
      <c r="C52" s="169"/>
      <c r="D52" s="169"/>
      <c r="E52" s="169"/>
      <c r="F52" s="169"/>
      <c r="G52" s="169"/>
      <c r="H52" s="169"/>
      <c r="I52" s="169"/>
      <c r="J52" s="169"/>
      <c r="K52" s="169"/>
      <c r="L52" s="169"/>
    </row>
    <row r="53" spans="3:12">
      <c r="C53" s="169"/>
      <c r="D53" s="169"/>
      <c r="E53" s="169"/>
      <c r="F53" s="169"/>
      <c r="G53" s="169"/>
      <c r="H53" s="169"/>
      <c r="I53" s="169"/>
      <c r="J53" s="169"/>
      <c r="K53" s="169"/>
      <c r="L53" s="169"/>
    </row>
    <row r="54" spans="3:12">
      <c r="C54" s="169"/>
      <c r="D54" s="169"/>
      <c r="E54" s="169"/>
      <c r="F54" s="169"/>
      <c r="G54" s="169"/>
      <c r="H54" s="169"/>
      <c r="I54" s="169"/>
      <c r="J54" s="169"/>
      <c r="K54" s="169"/>
      <c r="L54" s="169"/>
    </row>
    <row r="55" spans="3:12">
      <c r="C55" s="169"/>
      <c r="D55" s="169"/>
      <c r="E55" s="169"/>
      <c r="F55" s="169"/>
      <c r="G55" s="169"/>
      <c r="H55" s="169"/>
      <c r="I55" s="169"/>
      <c r="J55" s="169"/>
      <c r="K55" s="169"/>
      <c r="L55" s="169"/>
    </row>
    <row r="56" spans="3:12">
      <c r="C56" s="169"/>
      <c r="D56" s="169"/>
      <c r="E56" s="169"/>
      <c r="F56" s="169"/>
      <c r="G56" s="169"/>
      <c r="H56" s="169"/>
      <c r="I56" s="169"/>
      <c r="J56" s="169"/>
      <c r="K56" s="169"/>
      <c r="L56" s="169"/>
    </row>
    <row r="57" spans="3:12">
      <c r="C57" s="169"/>
      <c r="D57" s="169"/>
      <c r="E57" s="169"/>
      <c r="F57" s="169"/>
      <c r="G57" s="169"/>
      <c r="H57" s="169"/>
      <c r="I57" s="169"/>
      <c r="J57" s="169"/>
      <c r="K57" s="169"/>
      <c r="L57" s="169"/>
    </row>
    <row r="58" spans="3:12">
      <c r="C58" s="169"/>
      <c r="D58" s="169"/>
      <c r="E58" s="169"/>
      <c r="F58" s="169"/>
      <c r="G58" s="169"/>
      <c r="H58" s="169"/>
      <c r="I58" s="169"/>
      <c r="J58" s="169"/>
      <c r="K58" s="169"/>
      <c r="L58" s="169"/>
    </row>
    <row r="59" spans="3:12">
      <c r="C59" s="169"/>
      <c r="D59" s="169"/>
      <c r="E59" s="169"/>
      <c r="F59" s="169"/>
      <c r="G59" s="169"/>
      <c r="H59" s="169"/>
      <c r="I59" s="169"/>
      <c r="J59" s="169"/>
      <c r="K59" s="169"/>
      <c r="L59" s="169"/>
    </row>
    <row r="60" spans="3:12">
      <c r="C60" s="169"/>
      <c r="D60" s="169"/>
      <c r="E60" s="169"/>
      <c r="F60" s="169"/>
      <c r="G60" s="169"/>
      <c r="H60" s="169"/>
      <c r="I60" s="169"/>
      <c r="J60" s="169"/>
      <c r="K60" s="169"/>
      <c r="L60" s="169"/>
    </row>
    <row r="61" spans="3:12">
      <c r="C61" s="169"/>
      <c r="D61" s="169"/>
      <c r="E61" s="169"/>
      <c r="F61" s="169"/>
      <c r="G61" s="169"/>
      <c r="H61" s="169"/>
      <c r="I61" s="169"/>
      <c r="J61" s="169"/>
      <c r="K61" s="169"/>
      <c r="L61" s="169"/>
    </row>
    <row r="62" spans="3:12">
      <c r="C62" s="169"/>
      <c r="D62" s="169"/>
      <c r="E62" s="169"/>
      <c r="F62" s="169"/>
      <c r="G62" s="169"/>
      <c r="H62" s="169"/>
      <c r="I62" s="169"/>
      <c r="J62" s="169"/>
      <c r="K62" s="169"/>
      <c r="L62" s="169"/>
    </row>
    <row r="63" spans="3:12">
      <c r="C63" s="169"/>
      <c r="D63" s="169"/>
      <c r="E63" s="169"/>
      <c r="F63" s="169"/>
      <c r="G63" s="169"/>
      <c r="H63" s="169"/>
      <c r="I63" s="169"/>
      <c r="J63" s="169"/>
      <c r="K63" s="169"/>
      <c r="L63" s="169"/>
    </row>
    <row r="64" spans="3:12">
      <c r="C64" s="169"/>
      <c r="D64" s="169"/>
      <c r="E64" s="169"/>
      <c r="F64" s="169"/>
      <c r="G64" s="169"/>
      <c r="H64" s="169"/>
      <c r="I64" s="169"/>
      <c r="J64" s="169"/>
      <c r="K64" s="169"/>
      <c r="L64" s="169"/>
    </row>
    <row r="65" spans="3:12">
      <c r="C65" s="169"/>
      <c r="D65" s="169"/>
      <c r="E65" s="169"/>
      <c r="F65" s="169"/>
      <c r="G65" s="169"/>
      <c r="H65" s="169"/>
      <c r="I65" s="169"/>
      <c r="J65" s="169"/>
      <c r="K65" s="169"/>
      <c r="L65" s="169"/>
    </row>
    <row r="66" spans="3:12">
      <c r="C66" s="169"/>
      <c r="D66" s="169"/>
      <c r="E66" s="169"/>
      <c r="F66" s="169"/>
      <c r="G66" s="169"/>
      <c r="H66" s="169"/>
      <c r="I66" s="169"/>
      <c r="J66" s="169"/>
      <c r="K66" s="169"/>
      <c r="L66" s="169"/>
    </row>
    <row r="67" spans="3:12">
      <c r="C67" s="169"/>
      <c r="D67" s="169"/>
      <c r="E67" s="169"/>
      <c r="F67" s="169"/>
      <c r="G67" s="169"/>
      <c r="H67" s="169"/>
      <c r="I67" s="169"/>
      <c r="J67" s="169"/>
      <c r="K67" s="169"/>
      <c r="L67" s="169"/>
    </row>
    <row r="68" spans="3:12">
      <c r="C68" s="169"/>
      <c r="D68" s="169"/>
      <c r="E68" s="169"/>
      <c r="F68" s="169"/>
      <c r="G68" s="169"/>
      <c r="H68" s="169"/>
      <c r="I68" s="169"/>
      <c r="J68" s="169"/>
      <c r="K68" s="169"/>
      <c r="L68" s="169"/>
    </row>
    <row r="69" spans="3:12">
      <c r="C69" s="169"/>
      <c r="D69" s="169"/>
      <c r="E69" s="169"/>
      <c r="F69" s="169"/>
      <c r="G69" s="169"/>
      <c r="H69" s="169"/>
      <c r="I69" s="169"/>
      <c r="J69" s="169"/>
      <c r="K69" s="169"/>
      <c r="L69" s="169"/>
    </row>
    <row r="70" spans="3:12">
      <c r="C70" s="169"/>
      <c r="D70" s="169"/>
      <c r="E70" s="169"/>
      <c r="F70" s="169"/>
      <c r="G70" s="169"/>
      <c r="H70" s="169"/>
      <c r="I70" s="169"/>
      <c r="J70" s="169"/>
      <c r="K70" s="169"/>
      <c r="L70" s="169"/>
    </row>
    <row r="71" spans="3:12">
      <c r="C71" s="169"/>
      <c r="D71" s="169"/>
      <c r="E71" s="169"/>
      <c r="F71" s="169"/>
      <c r="G71" s="169"/>
      <c r="H71" s="169"/>
      <c r="I71" s="169"/>
      <c r="J71" s="169"/>
      <c r="K71" s="169"/>
      <c r="L71" s="169"/>
    </row>
    <row r="72" spans="3:12">
      <c r="C72" s="169"/>
      <c r="D72" s="169"/>
      <c r="E72" s="169"/>
      <c r="F72" s="169"/>
      <c r="G72" s="169"/>
      <c r="H72" s="169"/>
      <c r="I72" s="169"/>
      <c r="J72" s="169"/>
      <c r="K72" s="169"/>
      <c r="L72" s="169"/>
    </row>
    <row r="73" spans="3:12">
      <c r="C73" s="169"/>
      <c r="D73" s="169"/>
      <c r="E73" s="169"/>
      <c r="F73" s="169"/>
      <c r="G73" s="169"/>
      <c r="H73" s="169"/>
      <c r="I73" s="169"/>
      <c r="J73" s="169"/>
      <c r="K73" s="169"/>
      <c r="L73" s="169"/>
    </row>
    <row r="74" spans="3:12">
      <c r="C74" s="169"/>
      <c r="D74" s="169"/>
      <c r="E74" s="169"/>
      <c r="F74" s="169"/>
      <c r="G74" s="169"/>
      <c r="H74" s="169"/>
      <c r="I74" s="169"/>
      <c r="J74" s="169"/>
      <c r="K74" s="169"/>
      <c r="L74" s="169"/>
    </row>
    <row r="75" spans="3:12">
      <c r="C75" s="169"/>
      <c r="D75" s="169"/>
      <c r="E75" s="169"/>
      <c r="F75" s="169"/>
      <c r="G75" s="169"/>
      <c r="H75" s="169"/>
      <c r="I75" s="169"/>
      <c r="J75" s="169"/>
      <c r="K75" s="169"/>
      <c r="L75" s="169"/>
    </row>
    <row r="76" spans="3:12">
      <c r="C76" s="169"/>
      <c r="D76" s="169"/>
      <c r="E76" s="169"/>
      <c r="F76" s="169"/>
      <c r="G76" s="169"/>
      <c r="H76" s="169"/>
      <c r="I76" s="169"/>
      <c r="J76" s="169"/>
      <c r="K76" s="169"/>
      <c r="L76" s="169"/>
    </row>
    <row r="77" spans="3:12">
      <c r="C77" s="169"/>
      <c r="D77" s="169"/>
      <c r="E77" s="169"/>
      <c r="F77" s="169"/>
      <c r="G77" s="169"/>
      <c r="H77" s="169"/>
      <c r="I77" s="169"/>
      <c r="J77" s="169"/>
      <c r="K77" s="169"/>
      <c r="L77" s="169"/>
    </row>
    <row r="78" spans="3:12">
      <c r="C78" s="169"/>
      <c r="D78" s="169"/>
      <c r="E78" s="169"/>
      <c r="F78" s="169"/>
      <c r="G78" s="169"/>
      <c r="H78" s="169"/>
      <c r="I78" s="169"/>
      <c r="J78" s="169"/>
      <c r="K78" s="169"/>
      <c r="L78" s="169"/>
    </row>
    <row r="79" spans="3:12">
      <c r="C79" s="169"/>
      <c r="D79" s="169"/>
      <c r="E79" s="169"/>
      <c r="F79" s="169"/>
      <c r="G79" s="169"/>
      <c r="H79" s="169"/>
      <c r="I79" s="169"/>
      <c r="J79" s="169"/>
      <c r="K79" s="169"/>
      <c r="L79" s="169"/>
    </row>
    <row r="80" spans="3:12">
      <c r="C80" s="169"/>
      <c r="D80" s="169"/>
      <c r="E80" s="169"/>
      <c r="F80" s="169"/>
      <c r="G80" s="169"/>
      <c r="H80" s="169"/>
      <c r="I80" s="169"/>
      <c r="J80" s="169"/>
      <c r="K80" s="169"/>
      <c r="L80" s="169"/>
    </row>
    <row r="81" spans="3:12">
      <c r="C81" s="169"/>
      <c r="D81" s="169"/>
      <c r="E81" s="169"/>
      <c r="F81" s="169"/>
      <c r="G81" s="169"/>
      <c r="H81" s="169"/>
      <c r="I81" s="169"/>
      <c r="J81" s="169"/>
      <c r="K81" s="169"/>
      <c r="L81" s="169"/>
    </row>
    <row r="82" spans="3:12">
      <c r="C82" s="169"/>
      <c r="D82" s="169"/>
      <c r="E82" s="169"/>
      <c r="F82" s="169"/>
      <c r="G82" s="169"/>
      <c r="H82" s="169"/>
      <c r="I82" s="169"/>
      <c r="J82" s="169"/>
      <c r="K82" s="169"/>
      <c r="L82" s="169"/>
    </row>
    <row r="83" spans="3:12">
      <c r="C83" s="169"/>
      <c r="D83" s="169"/>
      <c r="E83" s="169"/>
      <c r="F83" s="169"/>
      <c r="G83" s="169"/>
      <c r="H83" s="169"/>
      <c r="I83" s="169"/>
      <c r="J83" s="169"/>
      <c r="K83" s="169"/>
      <c r="L83" s="169"/>
    </row>
    <row r="84" spans="3:12">
      <c r="C84" s="169"/>
      <c r="D84" s="169"/>
      <c r="E84" s="169"/>
      <c r="F84" s="169"/>
      <c r="G84" s="169"/>
      <c r="H84" s="169"/>
      <c r="I84" s="169"/>
      <c r="J84" s="169"/>
      <c r="K84" s="169"/>
      <c r="L84" s="169"/>
    </row>
    <row r="85" spans="3:12">
      <c r="C85" s="169"/>
      <c r="D85" s="169"/>
      <c r="E85" s="169"/>
      <c r="F85" s="169"/>
      <c r="G85" s="169"/>
      <c r="H85" s="169"/>
      <c r="I85" s="169"/>
      <c r="J85" s="169"/>
      <c r="K85" s="169"/>
      <c r="L85" s="169"/>
    </row>
    <row r="86" spans="3:12">
      <c r="C86" s="169"/>
      <c r="D86" s="169"/>
      <c r="E86" s="169"/>
      <c r="F86" s="169"/>
      <c r="G86" s="169"/>
      <c r="H86" s="169"/>
      <c r="I86" s="169"/>
      <c r="J86" s="169"/>
      <c r="K86" s="169"/>
      <c r="L86" s="169"/>
    </row>
    <row r="87" spans="3:12">
      <c r="C87" s="169"/>
      <c r="D87" s="169"/>
      <c r="E87" s="169"/>
      <c r="F87" s="169"/>
      <c r="G87" s="169"/>
      <c r="H87" s="169"/>
      <c r="I87" s="169"/>
      <c r="J87" s="169"/>
      <c r="K87" s="169"/>
      <c r="L87" s="169"/>
    </row>
    <row r="88" spans="3:12">
      <c r="C88" s="169"/>
      <c r="D88" s="169"/>
      <c r="E88" s="169"/>
      <c r="F88" s="169"/>
      <c r="G88" s="169"/>
      <c r="H88" s="169"/>
      <c r="I88" s="169"/>
      <c r="J88" s="169"/>
      <c r="K88" s="169"/>
      <c r="L88" s="169"/>
    </row>
    <row r="89" spans="3:12">
      <c r="C89" s="169"/>
      <c r="D89" s="169"/>
      <c r="E89" s="169"/>
      <c r="F89" s="169"/>
      <c r="G89" s="169"/>
      <c r="H89" s="169"/>
      <c r="I89" s="169"/>
      <c r="J89" s="169"/>
      <c r="K89" s="169"/>
      <c r="L89" s="169"/>
    </row>
    <row r="90" spans="3:12">
      <c r="C90" s="169"/>
      <c r="D90" s="169"/>
      <c r="E90" s="169"/>
      <c r="F90" s="169"/>
      <c r="G90" s="169"/>
      <c r="H90" s="169"/>
      <c r="I90" s="169"/>
      <c r="J90" s="169"/>
      <c r="K90" s="169"/>
      <c r="L90" s="169"/>
    </row>
    <row r="91" spans="3:12">
      <c r="C91" s="169"/>
      <c r="D91" s="169"/>
      <c r="E91" s="169"/>
      <c r="F91" s="169"/>
      <c r="G91" s="169"/>
      <c r="H91" s="169"/>
      <c r="I91" s="169"/>
      <c r="J91" s="169"/>
      <c r="K91" s="169"/>
      <c r="L91" s="169"/>
    </row>
    <row r="92" spans="3:12">
      <c r="C92" s="169"/>
      <c r="D92" s="169"/>
      <c r="E92" s="169"/>
      <c r="F92" s="169"/>
      <c r="G92" s="169"/>
      <c r="H92" s="169"/>
      <c r="I92" s="169"/>
      <c r="J92" s="169"/>
      <c r="K92" s="169"/>
      <c r="L92" s="169"/>
    </row>
    <row r="93" spans="3:12">
      <c r="C93" s="169"/>
      <c r="D93" s="169"/>
      <c r="E93" s="169"/>
      <c r="F93" s="169"/>
      <c r="G93" s="169"/>
      <c r="H93" s="169"/>
      <c r="I93" s="169"/>
      <c r="J93" s="169"/>
      <c r="K93" s="169"/>
      <c r="L93" s="169"/>
    </row>
    <row r="94" spans="3:12">
      <c r="C94" s="169"/>
      <c r="D94" s="169"/>
      <c r="E94" s="169"/>
      <c r="F94" s="169"/>
      <c r="G94" s="169"/>
      <c r="H94" s="169"/>
      <c r="I94" s="169"/>
      <c r="J94" s="169"/>
      <c r="K94" s="169"/>
      <c r="L94" s="169"/>
    </row>
    <row r="95" spans="3:12">
      <c r="C95" s="169"/>
      <c r="D95" s="169"/>
      <c r="E95" s="169"/>
      <c r="F95" s="169"/>
      <c r="G95" s="169"/>
      <c r="H95" s="169"/>
      <c r="I95" s="169"/>
      <c r="J95" s="169"/>
      <c r="K95" s="169"/>
      <c r="L95" s="169"/>
    </row>
    <row r="96" spans="3:12">
      <c r="C96" s="169"/>
      <c r="D96" s="169"/>
      <c r="E96" s="169"/>
      <c r="F96" s="169"/>
      <c r="G96" s="169"/>
      <c r="H96" s="169"/>
      <c r="I96" s="169"/>
      <c r="J96" s="169"/>
      <c r="K96" s="169"/>
      <c r="L96" s="169"/>
    </row>
    <row r="97" spans="3:12">
      <c r="C97" s="169"/>
      <c r="D97" s="169"/>
      <c r="E97" s="169"/>
      <c r="F97" s="169"/>
      <c r="G97" s="169"/>
      <c r="H97" s="169"/>
      <c r="I97" s="169"/>
      <c r="J97" s="169"/>
      <c r="K97" s="169"/>
      <c r="L97" s="169"/>
    </row>
    <row r="98" spans="3:12">
      <c r="C98" s="169"/>
      <c r="D98" s="169"/>
      <c r="E98" s="169"/>
      <c r="F98" s="169"/>
      <c r="G98" s="169"/>
      <c r="H98" s="169"/>
      <c r="I98" s="169"/>
      <c r="J98" s="169"/>
      <c r="K98" s="169"/>
      <c r="L98" s="169"/>
    </row>
    <row r="99" spans="3:12">
      <c r="C99" s="169"/>
      <c r="D99" s="169"/>
      <c r="E99" s="169"/>
      <c r="F99" s="169"/>
      <c r="G99" s="169"/>
      <c r="H99" s="169"/>
      <c r="I99" s="169"/>
      <c r="J99" s="169"/>
      <c r="K99" s="169"/>
      <c r="L99" s="169"/>
    </row>
    <row r="100" spans="3:12">
      <c r="C100" s="169"/>
      <c r="D100" s="169"/>
      <c r="E100" s="169"/>
      <c r="F100" s="169"/>
      <c r="G100" s="169"/>
      <c r="H100" s="169"/>
      <c r="I100" s="169"/>
      <c r="J100" s="169"/>
      <c r="K100" s="169"/>
      <c r="L100" s="169"/>
    </row>
    <row r="101" spans="3:12">
      <c r="C101" s="169"/>
      <c r="D101" s="169"/>
      <c r="E101" s="169"/>
      <c r="F101" s="169"/>
      <c r="G101" s="169"/>
      <c r="H101" s="169"/>
      <c r="I101" s="169"/>
      <c r="J101" s="169"/>
      <c r="K101" s="169"/>
      <c r="L101" s="169"/>
    </row>
    <row r="102" spans="3:12">
      <c r="C102" s="169"/>
      <c r="D102" s="169"/>
      <c r="E102" s="169"/>
      <c r="F102" s="169"/>
      <c r="G102" s="169"/>
      <c r="H102" s="169"/>
      <c r="I102" s="169"/>
      <c r="J102" s="169"/>
      <c r="K102" s="169"/>
      <c r="L102" s="169"/>
    </row>
    <row r="103" spans="3:12">
      <c r="C103" s="169"/>
      <c r="D103" s="169"/>
      <c r="E103" s="169"/>
      <c r="F103" s="169"/>
      <c r="G103" s="169"/>
      <c r="H103" s="169"/>
      <c r="I103" s="169"/>
      <c r="J103" s="169"/>
      <c r="K103" s="169"/>
      <c r="L103" s="169"/>
    </row>
    <row r="104" spans="3:12">
      <c r="C104" s="169"/>
      <c r="D104" s="169"/>
      <c r="E104" s="169"/>
      <c r="F104" s="169"/>
      <c r="G104" s="169"/>
      <c r="H104" s="169"/>
      <c r="I104" s="169"/>
      <c r="J104" s="169"/>
      <c r="K104" s="169"/>
      <c r="L104" s="169"/>
    </row>
    <row r="105" spans="3:12">
      <c r="C105" s="169"/>
      <c r="D105" s="169"/>
      <c r="E105" s="169"/>
      <c r="F105" s="169"/>
      <c r="G105" s="169"/>
      <c r="H105" s="169"/>
      <c r="I105" s="169"/>
      <c r="J105" s="169"/>
      <c r="K105" s="169"/>
      <c r="L105" s="169"/>
    </row>
    <row r="106" spans="3:12">
      <c r="C106" s="169"/>
      <c r="D106" s="169"/>
      <c r="E106" s="169"/>
      <c r="F106" s="169"/>
      <c r="G106" s="169"/>
      <c r="H106" s="169"/>
      <c r="I106" s="169"/>
      <c r="J106" s="169"/>
      <c r="K106" s="169"/>
      <c r="L106" s="169"/>
    </row>
    <row r="107" spans="3:12">
      <c r="C107" s="169"/>
      <c r="D107" s="169"/>
      <c r="E107" s="169"/>
      <c r="F107" s="169"/>
      <c r="G107" s="169"/>
      <c r="H107" s="169"/>
      <c r="I107" s="169"/>
      <c r="J107" s="169"/>
      <c r="K107" s="169"/>
      <c r="L107" s="169"/>
    </row>
    <row r="108" spans="3:12">
      <c r="C108" s="169"/>
      <c r="D108" s="169"/>
      <c r="E108" s="169"/>
      <c r="F108" s="169"/>
      <c r="G108" s="169"/>
      <c r="H108" s="169"/>
      <c r="I108" s="169"/>
      <c r="J108" s="169"/>
      <c r="K108" s="169"/>
      <c r="L108" s="169"/>
    </row>
    <row r="109" spans="3:12">
      <c r="C109" s="169"/>
      <c r="D109" s="169"/>
      <c r="E109" s="169"/>
      <c r="F109" s="169"/>
      <c r="G109" s="169"/>
      <c r="H109" s="169"/>
      <c r="I109" s="169"/>
      <c r="J109" s="169"/>
      <c r="K109" s="169"/>
      <c r="L109" s="169"/>
    </row>
    <row r="110" spans="3:12">
      <c r="C110" s="169"/>
      <c r="D110" s="169"/>
      <c r="E110" s="169"/>
      <c r="F110" s="169"/>
      <c r="G110" s="169"/>
      <c r="H110" s="169"/>
      <c r="I110" s="169"/>
      <c r="J110" s="169"/>
      <c r="K110" s="169"/>
      <c r="L110" s="169"/>
    </row>
    <row r="111" spans="3:12">
      <c r="C111" s="169"/>
      <c r="D111" s="169"/>
      <c r="E111" s="169"/>
      <c r="F111" s="169"/>
      <c r="G111" s="169"/>
      <c r="H111" s="169"/>
      <c r="I111" s="169"/>
      <c r="J111" s="169"/>
      <c r="K111" s="169"/>
      <c r="L111" s="169"/>
    </row>
    <row r="112" spans="3:12">
      <c r="C112" s="169"/>
      <c r="D112" s="169"/>
      <c r="E112" s="169"/>
      <c r="F112" s="169"/>
      <c r="G112" s="169"/>
      <c r="H112" s="169"/>
      <c r="I112" s="169"/>
      <c r="J112" s="169"/>
      <c r="K112" s="169"/>
      <c r="L112" s="169"/>
    </row>
    <row r="113" spans="3:12">
      <c r="C113" s="169"/>
      <c r="D113" s="169"/>
      <c r="E113" s="169"/>
      <c r="F113" s="169"/>
      <c r="G113" s="169"/>
      <c r="H113" s="169"/>
      <c r="I113" s="169"/>
      <c r="J113" s="169"/>
      <c r="K113" s="169"/>
      <c r="L113" s="169"/>
    </row>
    <row r="114" spans="3:12">
      <c r="C114" s="169"/>
      <c r="D114" s="169"/>
      <c r="E114" s="169"/>
      <c r="F114" s="169"/>
      <c r="G114" s="169"/>
      <c r="H114" s="169"/>
      <c r="I114" s="169"/>
      <c r="J114" s="169"/>
      <c r="K114" s="169"/>
      <c r="L114" s="169"/>
    </row>
    <row r="115" spans="3:12">
      <c r="C115" s="169"/>
      <c r="D115" s="169"/>
      <c r="E115" s="169"/>
      <c r="F115" s="169"/>
      <c r="G115" s="169"/>
      <c r="H115" s="169"/>
      <c r="I115" s="169"/>
      <c r="J115" s="169"/>
      <c r="K115" s="169"/>
      <c r="L115" s="169"/>
    </row>
    <row r="116" spans="3:12">
      <c r="C116" s="169"/>
      <c r="D116" s="169"/>
      <c r="E116" s="169"/>
      <c r="F116" s="169"/>
      <c r="G116" s="169"/>
      <c r="H116" s="169"/>
      <c r="I116" s="169"/>
      <c r="J116" s="169"/>
      <c r="K116" s="169"/>
      <c r="L116" s="169"/>
    </row>
    <row r="117" spans="3:12">
      <c r="C117" s="169"/>
      <c r="D117" s="169"/>
      <c r="E117" s="169"/>
      <c r="F117" s="169"/>
      <c r="G117" s="169"/>
      <c r="H117" s="169"/>
      <c r="I117" s="169"/>
      <c r="J117" s="169"/>
      <c r="K117" s="169"/>
      <c r="L117" s="169"/>
    </row>
    <row r="118" spans="3:12">
      <c r="C118" s="169"/>
      <c r="D118" s="169"/>
      <c r="E118" s="169"/>
      <c r="F118" s="169"/>
      <c r="G118" s="169"/>
      <c r="H118" s="169"/>
      <c r="I118" s="169"/>
      <c r="J118" s="169"/>
      <c r="K118" s="169"/>
      <c r="L118" s="169"/>
    </row>
    <row r="119" spans="3:12">
      <c r="C119" s="169"/>
      <c r="D119" s="169"/>
      <c r="E119" s="169"/>
      <c r="F119" s="169"/>
      <c r="G119" s="169"/>
      <c r="H119" s="169"/>
      <c r="I119" s="169"/>
      <c r="J119" s="169"/>
      <c r="K119" s="169"/>
      <c r="L119" s="169"/>
    </row>
    <row r="120" spans="3:12">
      <c r="C120" s="169"/>
      <c r="D120" s="169"/>
      <c r="E120" s="169"/>
      <c r="F120" s="169"/>
      <c r="G120" s="169"/>
      <c r="H120" s="169"/>
      <c r="I120" s="169"/>
      <c r="J120" s="169"/>
      <c r="K120" s="169"/>
      <c r="L120" s="169"/>
    </row>
    <row r="121" spans="3:12">
      <c r="C121" s="169"/>
      <c r="D121" s="169"/>
      <c r="E121" s="169"/>
      <c r="F121" s="169"/>
      <c r="G121" s="169"/>
      <c r="H121" s="169"/>
      <c r="I121" s="169"/>
      <c r="J121" s="169"/>
      <c r="K121" s="169"/>
      <c r="L121" s="169"/>
    </row>
    <row r="122" spans="3:12">
      <c r="C122" s="169"/>
      <c r="D122" s="169"/>
      <c r="E122" s="169"/>
      <c r="F122" s="169"/>
      <c r="G122" s="169"/>
      <c r="H122" s="169"/>
      <c r="I122" s="169"/>
      <c r="J122" s="169"/>
      <c r="K122" s="169"/>
      <c r="L122" s="169"/>
    </row>
    <row r="123" spans="3:12">
      <c r="C123" s="169"/>
      <c r="D123" s="169"/>
      <c r="E123" s="169"/>
      <c r="F123" s="169"/>
      <c r="G123" s="169"/>
      <c r="H123" s="169"/>
      <c r="I123" s="169"/>
      <c r="J123" s="169"/>
      <c r="K123" s="169"/>
      <c r="L123" s="169"/>
    </row>
    <row r="124" spans="3:12">
      <c r="C124" s="169"/>
      <c r="D124" s="169"/>
      <c r="E124" s="169"/>
      <c r="F124" s="169"/>
      <c r="G124" s="169"/>
      <c r="H124" s="169"/>
      <c r="I124" s="169"/>
      <c r="J124" s="169"/>
      <c r="K124" s="169"/>
      <c r="L124" s="169"/>
    </row>
    <row r="125" spans="3:12">
      <c r="C125" s="169"/>
      <c r="D125" s="169"/>
      <c r="E125" s="169"/>
      <c r="F125" s="169"/>
      <c r="G125" s="169"/>
      <c r="H125" s="169"/>
      <c r="I125" s="169"/>
      <c r="J125" s="169"/>
      <c r="K125" s="169"/>
      <c r="L125" s="169"/>
    </row>
    <row r="126" spans="3:12">
      <c r="C126" s="169"/>
      <c r="D126" s="169"/>
      <c r="E126" s="169"/>
      <c r="F126" s="169"/>
      <c r="G126" s="169"/>
      <c r="H126" s="169"/>
      <c r="I126" s="169"/>
      <c r="J126" s="169"/>
      <c r="K126" s="169"/>
      <c r="L126" s="169"/>
    </row>
    <row r="127" spans="3:12">
      <c r="C127" s="169"/>
      <c r="D127" s="169"/>
      <c r="E127" s="169"/>
      <c r="F127" s="169"/>
      <c r="G127" s="169"/>
      <c r="H127" s="169"/>
      <c r="I127" s="169"/>
      <c r="J127" s="169"/>
      <c r="K127" s="169"/>
      <c r="L127" s="169"/>
    </row>
    <row r="128" spans="3:12">
      <c r="C128" s="169"/>
      <c r="D128" s="169"/>
      <c r="E128" s="169"/>
      <c r="F128" s="169"/>
      <c r="G128" s="169"/>
      <c r="H128" s="169"/>
      <c r="I128" s="169"/>
      <c r="J128" s="169"/>
      <c r="K128" s="169"/>
      <c r="L128" s="169"/>
    </row>
    <row r="129" spans="3:12">
      <c r="C129" s="169"/>
      <c r="D129" s="169"/>
      <c r="E129" s="169"/>
      <c r="F129" s="169"/>
      <c r="G129" s="169"/>
      <c r="H129" s="169"/>
      <c r="I129" s="169"/>
      <c r="J129" s="169"/>
      <c r="K129" s="169"/>
      <c r="L129" s="169"/>
    </row>
    <row r="130" spans="3:12">
      <c r="C130" s="169"/>
      <c r="D130" s="169"/>
      <c r="E130" s="169"/>
      <c r="F130" s="169"/>
      <c r="G130" s="169"/>
      <c r="H130" s="169"/>
      <c r="I130" s="169"/>
      <c r="J130" s="169"/>
      <c r="K130" s="169"/>
      <c r="L130" s="169"/>
    </row>
    <row r="131" spans="3:12">
      <c r="C131" s="169"/>
      <c r="D131" s="169"/>
      <c r="E131" s="169"/>
      <c r="F131" s="169"/>
      <c r="G131" s="169"/>
      <c r="H131" s="169"/>
      <c r="I131" s="169"/>
      <c r="J131" s="169"/>
      <c r="K131" s="169"/>
      <c r="L131" s="169"/>
    </row>
    <row r="132" spans="3:12">
      <c r="C132" s="169"/>
      <c r="D132" s="169"/>
      <c r="E132" s="169"/>
      <c r="F132" s="169"/>
      <c r="G132" s="169"/>
      <c r="H132" s="169"/>
      <c r="I132" s="169"/>
      <c r="J132" s="169"/>
      <c r="K132" s="169"/>
      <c r="L132" s="169"/>
    </row>
    <row r="133" spans="3:12">
      <c r="C133" s="169"/>
      <c r="D133" s="169"/>
      <c r="E133" s="169"/>
      <c r="F133" s="169"/>
      <c r="G133" s="169"/>
      <c r="H133" s="169"/>
      <c r="I133" s="169"/>
      <c r="J133" s="169"/>
      <c r="K133" s="169"/>
      <c r="L133" s="169"/>
    </row>
    <row r="134" spans="3:12">
      <c r="C134" s="169"/>
      <c r="D134" s="169"/>
      <c r="E134" s="169"/>
      <c r="F134" s="169"/>
      <c r="G134" s="169"/>
      <c r="H134" s="169"/>
      <c r="I134" s="169"/>
      <c r="J134" s="169"/>
      <c r="K134" s="169"/>
      <c r="L134" s="169"/>
    </row>
    <row r="135" spans="3:12">
      <c r="C135" s="169"/>
      <c r="D135" s="169"/>
      <c r="E135" s="169"/>
      <c r="F135" s="169"/>
      <c r="G135" s="169"/>
      <c r="H135" s="169"/>
      <c r="I135" s="169"/>
      <c r="J135" s="169"/>
      <c r="K135" s="169"/>
      <c r="L135" s="169"/>
    </row>
    <row r="136" spans="3:12">
      <c r="C136" s="169"/>
      <c r="D136" s="169"/>
      <c r="E136" s="169"/>
      <c r="F136" s="169"/>
      <c r="G136" s="169"/>
      <c r="H136" s="169"/>
      <c r="I136" s="169"/>
      <c r="J136" s="169"/>
      <c r="K136" s="169"/>
      <c r="L136" s="169"/>
    </row>
    <row r="137" spans="3:12">
      <c r="C137" s="169"/>
      <c r="D137" s="169"/>
      <c r="E137" s="169"/>
      <c r="F137" s="169"/>
      <c r="G137" s="169"/>
      <c r="H137" s="169"/>
      <c r="I137" s="169"/>
      <c r="J137" s="169"/>
      <c r="K137" s="169"/>
      <c r="L137" s="169"/>
    </row>
    <row r="138" spans="3:12">
      <c r="C138" s="169"/>
      <c r="D138" s="169"/>
      <c r="E138" s="169"/>
      <c r="F138" s="169"/>
      <c r="G138" s="169"/>
      <c r="H138" s="169"/>
      <c r="I138" s="169"/>
      <c r="J138" s="169"/>
      <c r="K138" s="169"/>
      <c r="L138" s="169"/>
    </row>
    <row r="139" spans="3:12">
      <c r="C139" s="169"/>
      <c r="D139" s="169"/>
      <c r="E139" s="169"/>
      <c r="F139" s="169"/>
      <c r="G139" s="169"/>
      <c r="H139" s="169"/>
      <c r="I139" s="169"/>
      <c r="J139" s="169"/>
      <c r="K139" s="169"/>
      <c r="L139" s="169"/>
    </row>
    <row r="140" spans="3:12">
      <c r="C140" s="169"/>
      <c r="D140" s="169"/>
      <c r="E140" s="169"/>
      <c r="F140" s="169"/>
      <c r="G140" s="169"/>
      <c r="H140" s="169"/>
      <c r="I140" s="169"/>
      <c r="J140" s="169"/>
      <c r="K140" s="169"/>
      <c r="L140" s="169"/>
    </row>
    <row r="141" spans="3:12">
      <c r="C141" s="169"/>
      <c r="D141" s="169"/>
      <c r="E141" s="169"/>
      <c r="F141" s="169"/>
      <c r="G141" s="169"/>
      <c r="H141" s="169"/>
      <c r="I141" s="169"/>
      <c r="J141" s="169"/>
      <c r="K141" s="169"/>
      <c r="L141" s="169"/>
    </row>
    <row r="142" spans="3:12">
      <c r="C142" s="169"/>
      <c r="D142" s="169"/>
      <c r="E142" s="169"/>
      <c r="F142" s="169"/>
      <c r="G142" s="169"/>
      <c r="H142" s="169"/>
      <c r="I142" s="169"/>
      <c r="J142" s="169"/>
      <c r="K142" s="169"/>
      <c r="L142" s="169"/>
    </row>
    <row r="143" spans="3:12">
      <c r="C143" s="169"/>
      <c r="D143" s="169"/>
      <c r="E143" s="169"/>
      <c r="F143" s="169"/>
      <c r="G143" s="169"/>
      <c r="H143" s="169"/>
      <c r="I143" s="169"/>
      <c r="J143" s="169"/>
      <c r="K143" s="169"/>
      <c r="L143" s="169"/>
    </row>
    <row r="144" spans="3:12">
      <c r="C144" s="169"/>
      <c r="D144" s="169"/>
      <c r="E144" s="169"/>
      <c r="F144" s="169"/>
      <c r="G144" s="169"/>
      <c r="H144" s="169"/>
      <c r="I144" s="169"/>
      <c r="J144" s="169"/>
      <c r="K144" s="169"/>
      <c r="L144" s="169"/>
    </row>
    <row r="145" spans="3:12">
      <c r="C145" s="169"/>
      <c r="D145" s="169"/>
      <c r="E145" s="169"/>
      <c r="F145" s="169"/>
      <c r="G145" s="169"/>
      <c r="H145" s="169"/>
      <c r="I145" s="169"/>
      <c r="J145" s="169"/>
      <c r="K145" s="169"/>
      <c r="L145" s="169"/>
    </row>
    <row r="146" spans="3:12">
      <c r="C146" s="169"/>
      <c r="D146" s="169"/>
      <c r="E146" s="169"/>
      <c r="F146" s="169"/>
      <c r="G146" s="169"/>
      <c r="H146" s="169"/>
      <c r="I146" s="169"/>
      <c r="J146" s="169"/>
      <c r="K146" s="169"/>
      <c r="L146" s="169"/>
    </row>
    <row r="147" spans="3:12">
      <c r="C147" s="169"/>
      <c r="D147" s="169"/>
      <c r="E147" s="169"/>
      <c r="F147" s="169"/>
      <c r="G147" s="169"/>
      <c r="H147" s="169"/>
      <c r="I147" s="169"/>
      <c r="J147" s="169"/>
      <c r="K147" s="169"/>
      <c r="L147" s="169"/>
    </row>
    <row r="148" spans="3:12">
      <c r="C148" s="169"/>
      <c r="D148" s="169"/>
      <c r="E148" s="169"/>
      <c r="F148" s="169"/>
      <c r="G148" s="169"/>
      <c r="H148" s="169"/>
      <c r="I148" s="169"/>
      <c r="J148" s="169"/>
      <c r="K148" s="169"/>
      <c r="L148" s="169"/>
    </row>
    <row r="149" spans="3:12">
      <c r="C149" s="169"/>
      <c r="D149" s="169"/>
      <c r="E149" s="169"/>
      <c r="F149" s="169"/>
      <c r="G149" s="169"/>
      <c r="H149" s="169"/>
      <c r="I149" s="169"/>
      <c r="J149" s="169"/>
      <c r="K149" s="169"/>
      <c r="L149" s="169"/>
    </row>
    <row r="150" spans="3:12">
      <c r="C150" s="169"/>
      <c r="D150" s="169"/>
      <c r="E150" s="169"/>
      <c r="F150" s="169"/>
      <c r="G150" s="169"/>
      <c r="H150" s="169"/>
      <c r="I150" s="169"/>
      <c r="J150" s="169"/>
      <c r="K150" s="169"/>
      <c r="L150" s="169"/>
    </row>
    <row r="151" spans="3:12">
      <c r="C151" s="169"/>
      <c r="D151" s="169"/>
      <c r="E151" s="169"/>
      <c r="F151" s="169"/>
      <c r="G151" s="169"/>
      <c r="H151" s="169"/>
      <c r="I151" s="169"/>
      <c r="J151" s="169"/>
      <c r="K151" s="169"/>
      <c r="L151" s="169"/>
    </row>
    <row r="152" spans="3:12">
      <c r="C152" s="169"/>
      <c r="D152" s="169"/>
      <c r="E152" s="169"/>
      <c r="F152" s="169"/>
      <c r="G152" s="169"/>
      <c r="H152" s="169"/>
      <c r="I152" s="169"/>
      <c r="J152" s="169"/>
      <c r="K152" s="169"/>
      <c r="L152" s="169"/>
    </row>
    <row r="153" spans="3:12">
      <c r="C153" s="169"/>
      <c r="D153" s="169"/>
      <c r="E153" s="169"/>
      <c r="F153" s="169"/>
      <c r="G153" s="169"/>
      <c r="H153" s="169"/>
      <c r="I153" s="169"/>
      <c r="J153" s="169"/>
      <c r="K153" s="169"/>
      <c r="L153" s="169"/>
    </row>
    <row r="154" spans="3:12">
      <c r="C154" s="169"/>
      <c r="D154" s="169"/>
      <c r="E154" s="169"/>
      <c r="F154" s="169"/>
      <c r="G154" s="169"/>
      <c r="H154" s="169"/>
      <c r="I154" s="169"/>
      <c r="J154" s="169"/>
      <c r="K154" s="169"/>
      <c r="L154" s="169"/>
    </row>
    <row r="155" spans="3:12">
      <c r="C155" s="169"/>
      <c r="D155" s="169"/>
      <c r="E155" s="169"/>
      <c r="F155" s="169"/>
      <c r="G155" s="169"/>
      <c r="H155" s="169"/>
      <c r="I155" s="169"/>
      <c r="J155" s="169"/>
      <c r="K155" s="169"/>
      <c r="L155" s="169"/>
    </row>
    <row r="156" spans="3:12">
      <c r="C156" s="169"/>
      <c r="D156" s="169"/>
      <c r="E156" s="169"/>
      <c r="F156" s="169"/>
      <c r="G156" s="169"/>
      <c r="H156" s="169"/>
      <c r="I156" s="169"/>
      <c r="J156" s="169"/>
      <c r="K156" s="169"/>
      <c r="L156" s="169"/>
    </row>
    <row r="157" spans="3:12">
      <c r="C157" s="169"/>
      <c r="D157" s="169"/>
      <c r="E157" s="169"/>
      <c r="F157" s="169"/>
      <c r="G157" s="169"/>
      <c r="H157" s="169"/>
      <c r="I157" s="169"/>
      <c r="J157" s="169"/>
      <c r="K157" s="169"/>
      <c r="L157" s="169"/>
    </row>
    <row r="158" spans="3:12">
      <c r="C158" s="169"/>
      <c r="D158" s="169"/>
      <c r="E158" s="169"/>
      <c r="F158" s="169"/>
      <c r="G158" s="169"/>
      <c r="H158" s="169"/>
      <c r="I158" s="169"/>
      <c r="J158" s="169"/>
      <c r="K158" s="169"/>
      <c r="L158" s="169"/>
    </row>
    <row r="159" spans="3:12">
      <c r="C159" s="169"/>
      <c r="D159" s="169"/>
      <c r="E159" s="169"/>
      <c r="F159" s="169"/>
      <c r="G159" s="169"/>
      <c r="H159" s="169"/>
      <c r="I159" s="169"/>
      <c r="J159" s="169"/>
      <c r="K159" s="169"/>
      <c r="L159" s="169"/>
    </row>
    <row r="160" spans="3:12">
      <c r="C160" s="169"/>
      <c r="D160" s="169"/>
      <c r="E160" s="169"/>
      <c r="F160" s="169"/>
      <c r="G160" s="169"/>
      <c r="H160" s="169"/>
      <c r="I160" s="169"/>
      <c r="J160" s="169"/>
      <c r="K160" s="169"/>
      <c r="L160" s="169"/>
    </row>
    <row r="161" spans="3:12">
      <c r="C161" s="169"/>
      <c r="D161" s="169"/>
      <c r="E161" s="169"/>
      <c r="F161" s="169"/>
      <c r="G161" s="169"/>
      <c r="H161" s="169"/>
      <c r="I161" s="169"/>
      <c r="J161" s="169"/>
      <c r="K161" s="169"/>
      <c r="L161" s="169"/>
    </row>
    <row r="162" spans="3:12">
      <c r="C162" s="169"/>
      <c r="D162" s="169"/>
      <c r="E162" s="169"/>
      <c r="F162" s="169"/>
      <c r="G162" s="169"/>
      <c r="H162" s="169"/>
      <c r="I162" s="169"/>
      <c r="J162" s="169"/>
      <c r="K162" s="169"/>
      <c r="L162" s="169"/>
    </row>
    <row r="163" spans="3:12">
      <c r="C163" s="169"/>
      <c r="D163" s="169"/>
      <c r="E163" s="169"/>
      <c r="F163" s="169"/>
      <c r="G163" s="169"/>
      <c r="H163" s="169"/>
      <c r="I163" s="169"/>
      <c r="J163" s="169"/>
      <c r="K163" s="169"/>
      <c r="L163" s="169"/>
    </row>
    <row r="164" spans="3:12">
      <c r="C164" s="169"/>
      <c r="D164" s="169"/>
      <c r="E164" s="169"/>
      <c r="F164" s="169"/>
      <c r="G164" s="169"/>
      <c r="H164" s="169"/>
      <c r="I164" s="169"/>
      <c r="J164" s="169"/>
      <c r="K164" s="169"/>
      <c r="L164" s="169"/>
    </row>
    <row r="165" spans="3:12">
      <c r="C165" s="169"/>
      <c r="D165" s="169"/>
      <c r="E165" s="169"/>
      <c r="F165" s="169"/>
      <c r="G165" s="169"/>
      <c r="H165" s="169"/>
      <c r="I165" s="169"/>
      <c r="J165" s="169"/>
      <c r="K165" s="169"/>
      <c r="L165" s="169"/>
    </row>
    <row r="166" spans="3:12">
      <c r="C166" s="169"/>
      <c r="D166" s="169"/>
      <c r="E166" s="169"/>
      <c r="F166" s="169"/>
      <c r="G166" s="169"/>
      <c r="H166" s="169"/>
      <c r="I166" s="169"/>
      <c r="J166" s="169"/>
      <c r="K166" s="169"/>
      <c r="L166" s="169"/>
    </row>
    <row r="167" spans="3:12">
      <c r="C167" s="169"/>
      <c r="D167" s="169"/>
      <c r="E167" s="169"/>
      <c r="F167" s="169"/>
      <c r="G167" s="169"/>
      <c r="H167" s="169"/>
      <c r="I167" s="169"/>
      <c r="J167" s="169"/>
      <c r="K167" s="169"/>
      <c r="L167" s="169"/>
    </row>
    <row r="168" spans="3:12">
      <c r="C168" s="169"/>
      <c r="D168" s="169"/>
      <c r="E168" s="169"/>
      <c r="F168" s="169"/>
      <c r="G168" s="169"/>
      <c r="H168" s="169"/>
      <c r="I168" s="169"/>
      <c r="J168" s="169"/>
      <c r="K168" s="169"/>
      <c r="L168" s="169"/>
    </row>
    <row r="169" spans="3:12">
      <c r="C169" s="169"/>
      <c r="D169" s="169"/>
      <c r="E169" s="169"/>
      <c r="F169" s="169"/>
      <c r="G169" s="169"/>
      <c r="H169" s="169"/>
      <c r="I169" s="169"/>
      <c r="J169" s="169"/>
      <c r="K169" s="169"/>
      <c r="L169" s="169"/>
    </row>
    <row r="170" spans="3:12">
      <c r="C170" s="169"/>
      <c r="D170" s="169"/>
      <c r="E170" s="169"/>
      <c r="F170" s="169"/>
      <c r="G170" s="169"/>
      <c r="H170" s="169"/>
      <c r="I170" s="169"/>
      <c r="J170" s="169"/>
      <c r="K170" s="169"/>
      <c r="L170" s="169"/>
    </row>
    <row r="171" spans="3:12">
      <c r="C171" s="169"/>
      <c r="D171" s="169"/>
      <c r="E171" s="169"/>
      <c r="F171" s="169"/>
      <c r="G171" s="169"/>
      <c r="H171" s="169"/>
      <c r="I171" s="169"/>
      <c r="J171" s="169"/>
      <c r="K171" s="169"/>
      <c r="L171" s="169"/>
    </row>
    <row r="172" spans="3:12">
      <c r="C172" s="169"/>
      <c r="D172" s="169"/>
      <c r="E172" s="169"/>
      <c r="F172" s="169"/>
      <c r="G172" s="169"/>
      <c r="H172" s="169"/>
      <c r="I172" s="169"/>
      <c r="J172" s="169"/>
      <c r="K172" s="169"/>
      <c r="L172" s="169"/>
    </row>
    <row r="173" spans="3:12">
      <c r="C173" s="169"/>
      <c r="D173" s="169"/>
      <c r="E173" s="169"/>
      <c r="F173" s="169"/>
      <c r="G173" s="169"/>
      <c r="H173" s="169"/>
      <c r="I173" s="169"/>
      <c r="J173" s="169"/>
      <c r="K173" s="169"/>
      <c r="L173" s="169"/>
    </row>
    <row r="174" spans="3:12">
      <c r="C174" s="169"/>
      <c r="D174" s="169"/>
      <c r="E174" s="169"/>
      <c r="F174" s="169"/>
      <c r="G174" s="169"/>
      <c r="H174" s="169"/>
      <c r="I174" s="169"/>
      <c r="J174" s="169"/>
      <c r="K174" s="169"/>
      <c r="L174" s="169"/>
    </row>
    <row r="175" spans="3:12">
      <c r="C175" s="169"/>
      <c r="D175" s="169"/>
      <c r="E175" s="169"/>
      <c r="F175" s="169"/>
      <c r="G175" s="169"/>
      <c r="H175" s="169"/>
      <c r="I175" s="169"/>
      <c r="J175" s="169"/>
      <c r="K175" s="169"/>
      <c r="L175" s="169"/>
    </row>
    <row r="176" spans="3:12">
      <c r="C176" s="169"/>
      <c r="D176" s="169"/>
      <c r="E176" s="169"/>
      <c r="F176" s="169"/>
      <c r="G176" s="169"/>
      <c r="H176" s="169"/>
      <c r="I176" s="169"/>
      <c r="J176" s="169"/>
      <c r="K176" s="169"/>
      <c r="L176" s="169"/>
    </row>
    <row r="177" spans="3:12">
      <c r="C177" s="169"/>
      <c r="D177" s="169"/>
      <c r="E177" s="169"/>
      <c r="F177" s="169"/>
      <c r="G177" s="169"/>
      <c r="H177" s="169"/>
      <c r="I177" s="169"/>
      <c r="J177" s="169"/>
      <c r="K177" s="169"/>
      <c r="L177" s="169"/>
    </row>
    <row r="178" spans="3:12">
      <c r="C178" s="169"/>
      <c r="D178" s="169"/>
      <c r="E178" s="169"/>
      <c r="F178" s="169"/>
      <c r="G178" s="169"/>
      <c r="H178" s="169"/>
      <c r="I178" s="169"/>
      <c r="J178" s="169"/>
      <c r="K178" s="169"/>
      <c r="L178" s="169"/>
    </row>
    <row r="179" spans="3:12">
      <c r="C179" s="169"/>
      <c r="D179" s="169"/>
      <c r="E179" s="169"/>
      <c r="F179" s="169"/>
      <c r="G179" s="169"/>
      <c r="H179" s="169"/>
      <c r="I179" s="169"/>
      <c r="J179" s="169"/>
      <c r="K179" s="169"/>
      <c r="L179" s="169"/>
    </row>
    <row r="180" spans="3:12">
      <c r="C180" s="169"/>
      <c r="D180" s="169"/>
      <c r="E180" s="169"/>
      <c r="F180" s="169"/>
      <c r="G180" s="169"/>
      <c r="H180" s="169"/>
      <c r="I180" s="169"/>
      <c r="J180" s="169"/>
      <c r="K180" s="169"/>
      <c r="L180" s="169"/>
    </row>
    <row r="181" spans="3:12">
      <c r="C181" s="169"/>
      <c r="D181" s="169"/>
      <c r="E181" s="169"/>
      <c r="F181" s="169"/>
      <c r="G181" s="169"/>
      <c r="H181" s="169"/>
      <c r="I181" s="169"/>
      <c r="J181" s="169"/>
      <c r="K181" s="169"/>
      <c r="L181" s="169"/>
    </row>
    <row r="182" spans="3:12">
      <c r="C182" s="169"/>
      <c r="D182" s="169"/>
      <c r="E182" s="169"/>
      <c r="F182" s="169"/>
      <c r="G182" s="169"/>
      <c r="H182" s="169"/>
      <c r="I182" s="169"/>
      <c r="J182" s="169"/>
      <c r="K182" s="169"/>
      <c r="L182" s="169"/>
    </row>
    <row r="183" spans="3:12">
      <c r="C183" s="169"/>
      <c r="D183" s="169"/>
      <c r="E183" s="169"/>
      <c r="F183" s="169"/>
      <c r="G183" s="169"/>
      <c r="H183" s="169"/>
      <c r="I183" s="169"/>
      <c r="J183" s="169"/>
      <c r="K183" s="169"/>
      <c r="L183" s="169"/>
    </row>
    <row r="184" spans="3:12">
      <c r="C184" s="169"/>
      <c r="D184" s="169"/>
      <c r="E184" s="169"/>
      <c r="F184" s="169"/>
      <c r="G184" s="169"/>
      <c r="H184" s="169"/>
      <c r="I184" s="169"/>
      <c r="J184" s="169"/>
      <c r="K184" s="169"/>
      <c r="L184" s="169"/>
    </row>
    <row r="185" spans="3:12">
      <c r="C185" s="169"/>
      <c r="D185" s="169"/>
      <c r="E185" s="169"/>
      <c r="F185" s="169"/>
      <c r="G185" s="169"/>
      <c r="H185" s="169"/>
      <c r="I185" s="169"/>
      <c r="J185" s="169"/>
      <c r="K185" s="169"/>
      <c r="L185" s="169"/>
    </row>
    <row r="186" spans="3:12">
      <c r="C186" s="169"/>
      <c r="D186" s="169"/>
      <c r="E186" s="169"/>
      <c r="F186" s="169"/>
      <c r="G186" s="169"/>
      <c r="H186" s="169"/>
      <c r="I186" s="169"/>
      <c r="J186" s="169"/>
      <c r="K186" s="169"/>
      <c r="L186" s="169"/>
    </row>
    <row r="187" spans="3:12">
      <c r="C187" s="169"/>
      <c r="D187" s="169"/>
      <c r="E187" s="169"/>
      <c r="F187" s="169"/>
      <c r="G187" s="169"/>
      <c r="H187" s="169"/>
      <c r="I187" s="169"/>
      <c r="J187" s="169"/>
      <c r="K187" s="169"/>
      <c r="L187" s="169"/>
    </row>
    <row r="188" spans="3:12">
      <c r="C188" s="169"/>
      <c r="D188" s="169"/>
      <c r="E188" s="169"/>
      <c r="F188" s="169"/>
      <c r="G188" s="169"/>
      <c r="H188" s="169"/>
      <c r="I188" s="169"/>
      <c r="J188" s="169"/>
      <c r="K188" s="169"/>
      <c r="L188" s="169"/>
    </row>
    <row r="189" spans="3:12">
      <c r="C189" s="169"/>
      <c r="D189" s="169"/>
      <c r="E189" s="169"/>
      <c r="F189" s="169"/>
      <c r="G189" s="169"/>
      <c r="H189" s="169"/>
      <c r="I189" s="169"/>
      <c r="J189" s="169"/>
      <c r="K189" s="169"/>
      <c r="L189" s="169"/>
    </row>
    <row r="190" spans="3:12">
      <c r="C190" s="169"/>
      <c r="D190" s="169"/>
      <c r="E190" s="169"/>
      <c r="F190" s="169"/>
      <c r="G190" s="169"/>
      <c r="H190" s="169"/>
      <c r="I190" s="169"/>
      <c r="J190" s="169"/>
      <c r="K190" s="169"/>
      <c r="L190" s="169"/>
    </row>
    <row r="191" spans="3:12">
      <c r="C191" s="169"/>
      <c r="D191" s="169"/>
      <c r="E191" s="169"/>
      <c r="F191" s="169"/>
      <c r="G191" s="169"/>
      <c r="H191" s="169"/>
      <c r="I191" s="169"/>
      <c r="J191" s="169"/>
      <c r="K191" s="169"/>
      <c r="L191" s="169"/>
    </row>
    <row r="192" spans="3:12">
      <c r="C192" s="169"/>
      <c r="D192" s="169"/>
      <c r="E192" s="169"/>
      <c r="F192" s="169"/>
      <c r="G192" s="169"/>
      <c r="H192" s="169"/>
      <c r="I192" s="169"/>
      <c r="J192" s="169"/>
      <c r="K192" s="169"/>
      <c r="L192" s="169"/>
    </row>
    <row r="193" spans="3:12">
      <c r="C193" s="169"/>
      <c r="D193" s="169"/>
      <c r="E193" s="169"/>
      <c r="F193" s="169"/>
      <c r="G193" s="169"/>
      <c r="H193" s="169"/>
      <c r="I193" s="169"/>
      <c r="J193" s="169"/>
      <c r="K193" s="169"/>
      <c r="L193" s="169"/>
    </row>
    <row r="194" spans="3:12">
      <c r="C194" s="169"/>
      <c r="D194" s="169"/>
      <c r="E194" s="169"/>
      <c r="F194" s="169"/>
      <c r="G194" s="169"/>
      <c r="H194" s="169"/>
      <c r="I194" s="169"/>
      <c r="J194" s="169"/>
      <c r="K194" s="169"/>
      <c r="L194" s="169"/>
    </row>
    <row r="195" spans="3:12">
      <c r="C195" s="169"/>
      <c r="D195" s="169"/>
      <c r="E195" s="169"/>
      <c r="F195" s="169"/>
      <c r="G195" s="169"/>
      <c r="H195" s="169"/>
      <c r="I195" s="169"/>
      <c r="J195" s="169"/>
      <c r="K195" s="169"/>
      <c r="L195" s="169"/>
    </row>
    <row r="196" spans="3:12">
      <c r="C196" s="169"/>
      <c r="D196" s="169"/>
      <c r="E196" s="169"/>
      <c r="F196" s="169"/>
      <c r="G196" s="169"/>
      <c r="H196" s="169"/>
      <c r="I196" s="169"/>
      <c r="J196" s="169"/>
      <c r="K196" s="169"/>
      <c r="L196" s="169"/>
    </row>
    <row r="197" spans="3:12">
      <c r="C197" s="169"/>
      <c r="D197" s="169"/>
      <c r="E197" s="169"/>
      <c r="F197" s="169"/>
      <c r="G197" s="169"/>
      <c r="H197" s="169"/>
      <c r="I197" s="169"/>
      <c r="J197" s="169"/>
      <c r="K197" s="169"/>
      <c r="L197" s="169"/>
    </row>
    <row r="198" spans="3:12">
      <c r="C198" s="169"/>
      <c r="D198" s="169"/>
      <c r="E198" s="169"/>
      <c r="F198" s="169"/>
      <c r="G198" s="169"/>
      <c r="H198" s="169"/>
      <c r="I198" s="169"/>
      <c r="J198" s="169"/>
      <c r="K198" s="169"/>
      <c r="L198" s="169"/>
    </row>
    <row r="199" spans="3:12">
      <c r="C199" s="169"/>
      <c r="D199" s="169"/>
      <c r="E199" s="169"/>
      <c r="F199" s="169"/>
      <c r="G199" s="169"/>
      <c r="H199" s="169"/>
      <c r="I199" s="169"/>
      <c r="J199" s="169"/>
      <c r="K199" s="169"/>
      <c r="L199" s="169"/>
    </row>
    <row r="200" spans="3:12">
      <c r="C200" s="169"/>
      <c r="D200" s="169"/>
      <c r="E200" s="169"/>
      <c r="F200" s="169"/>
      <c r="G200" s="169"/>
      <c r="H200" s="169"/>
      <c r="I200" s="169"/>
      <c r="J200" s="169"/>
      <c r="K200" s="169"/>
      <c r="L200" s="169"/>
    </row>
    <row r="201" spans="3:12">
      <c r="C201" s="169"/>
      <c r="D201" s="169"/>
      <c r="E201" s="169"/>
      <c r="F201" s="169"/>
      <c r="G201" s="169"/>
      <c r="H201" s="169"/>
      <c r="I201" s="169"/>
      <c r="J201" s="169"/>
      <c r="K201" s="169"/>
      <c r="L201" s="169"/>
    </row>
    <row r="202" spans="3:12">
      <c r="C202" s="169"/>
      <c r="D202" s="169"/>
      <c r="E202" s="169"/>
      <c r="F202" s="169"/>
      <c r="G202" s="169"/>
      <c r="H202" s="169"/>
      <c r="I202" s="169"/>
      <c r="J202" s="169"/>
      <c r="K202" s="169"/>
      <c r="L202" s="169"/>
    </row>
    <row r="203" spans="3:12">
      <c r="C203" s="169"/>
      <c r="D203" s="169"/>
      <c r="E203" s="169"/>
      <c r="F203" s="169"/>
      <c r="G203" s="169"/>
      <c r="H203" s="169"/>
      <c r="I203" s="169"/>
      <c r="J203" s="169"/>
      <c r="K203" s="169"/>
      <c r="L203" s="169"/>
    </row>
    <row r="204" spans="3:12">
      <c r="C204" s="169"/>
      <c r="D204" s="169"/>
      <c r="E204" s="169"/>
      <c r="F204" s="169"/>
      <c r="G204" s="169"/>
      <c r="H204" s="169"/>
      <c r="I204" s="169"/>
      <c r="J204" s="169"/>
      <c r="K204" s="169"/>
      <c r="L204" s="169"/>
    </row>
    <row r="205" spans="3:12">
      <c r="C205" s="169"/>
      <c r="D205" s="169"/>
      <c r="E205" s="169"/>
      <c r="F205" s="169"/>
      <c r="G205" s="169"/>
      <c r="H205" s="169"/>
      <c r="I205" s="169"/>
      <c r="J205" s="169"/>
      <c r="K205" s="169"/>
      <c r="L205" s="169"/>
    </row>
    <row r="206" spans="3:12">
      <c r="C206" s="169"/>
      <c r="D206" s="169"/>
      <c r="E206" s="169"/>
      <c r="F206" s="169"/>
      <c r="G206" s="169"/>
      <c r="H206" s="169"/>
      <c r="I206" s="169"/>
      <c r="J206" s="169"/>
      <c r="K206" s="169"/>
      <c r="L206" s="169"/>
    </row>
    <row r="207" spans="3:12">
      <c r="C207" s="169"/>
      <c r="D207" s="169"/>
      <c r="E207" s="169"/>
      <c r="F207" s="169"/>
      <c r="G207" s="169"/>
      <c r="H207" s="169"/>
      <c r="I207" s="169"/>
      <c r="J207" s="169"/>
      <c r="K207" s="169"/>
      <c r="L207" s="169"/>
    </row>
    <row r="208" spans="3:12">
      <c r="C208" s="169"/>
      <c r="D208" s="169"/>
      <c r="E208" s="169"/>
      <c r="F208" s="169"/>
      <c r="G208" s="169"/>
      <c r="H208" s="169"/>
      <c r="I208" s="169"/>
      <c r="J208" s="169"/>
      <c r="K208" s="169"/>
      <c r="L208" s="169"/>
    </row>
    <row r="209" spans="3:12">
      <c r="C209" s="169"/>
      <c r="D209" s="169"/>
      <c r="E209" s="169"/>
      <c r="F209" s="169"/>
      <c r="G209" s="169"/>
      <c r="H209" s="169"/>
      <c r="I209" s="169"/>
      <c r="J209" s="169"/>
      <c r="K209" s="169"/>
      <c r="L209" s="169"/>
    </row>
    <row r="210" spans="3:12">
      <c r="C210" s="169"/>
      <c r="D210" s="169"/>
      <c r="E210" s="169"/>
      <c r="F210" s="169"/>
      <c r="G210" s="169"/>
      <c r="H210" s="169"/>
      <c r="I210" s="169"/>
      <c r="J210" s="169"/>
      <c r="K210" s="169"/>
      <c r="L210" s="169"/>
    </row>
    <row r="211" spans="3:12">
      <c r="C211" s="169"/>
      <c r="D211" s="169"/>
      <c r="E211" s="169"/>
      <c r="F211" s="169"/>
      <c r="G211" s="169"/>
      <c r="H211" s="169"/>
      <c r="I211" s="169"/>
      <c r="J211" s="169"/>
      <c r="K211" s="169"/>
      <c r="L211" s="169"/>
    </row>
    <row r="212" spans="3:12">
      <c r="C212" s="169"/>
      <c r="D212" s="169"/>
      <c r="E212" s="169"/>
      <c r="F212" s="169"/>
      <c r="G212" s="169"/>
      <c r="H212" s="169"/>
      <c r="I212" s="169"/>
      <c r="J212" s="169"/>
      <c r="K212" s="169"/>
      <c r="L212" s="169"/>
    </row>
    <row r="213" spans="3:12">
      <c r="C213" s="169"/>
      <c r="D213" s="169"/>
      <c r="E213" s="169"/>
      <c r="F213" s="169"/>
      <c r="G213" s="169"/>
      <c r="H213" s="169"/>
      <c r="I213" s="169"/>
      <c r="J213" s="169"/>
      <c r="K213" s="169"/>
      <c r="L213" s="169"/>
    </row>
    <row r="214" spans="3:12">
      <c r="C214" s="169"/>
      <c r="D214" s="169"/>
      <c r="E214" s="169"/>
      <c r="F214" s="169"/>
      <c r="G214" s="169"/>
      <c r="H214" s="169"/>
      <c r="I214" s="169"/>
      <c r="J214" s="169"/>
      <c r="K214" s="169"/>
      <c r="L214" s="169"/>
    </row>
    <row r="215" spans="3:12">
      <c r="C215" s="169"/>
      <c r="D215" s="169"/>
      <c r="E215" s="169"/>
      <c r="F215" s="169"/>
      <c r="G215" s="169"/>
      <c r="H215" s="169"/>
      <c r="I215" s="169"/>
      <c r="J215" s="169"/>
      <c r="K215" s="169"/>
      <c r="L215" s="169"/>
    </row>
    <row r="216" spans="3:12">
      <c r="C216" s="169"/>
      <c r="D216" s="169"/>
      <c r="E216" s="169"/>
      <c r="F216" s="169"/>
      <c r="G216" s="169"/>
      <c r="H216" s="169"/>
      <c r="I216" s="169"/>
      <c r="J216" s="169"/>
      <c r="K216" s="169"/>
      <c r="L216" s="169"/>
    </row>
    <row r="217" spans="3:12">
      <c r="C217" s="169"/>
      <c r="D217" s="169"/>
      <c r="E217" s="169"/>
      <c r="F217" s="169"/>
      <c r="G217" s="169"/>
      <c r="H217" s="169"/>
      <c r="I217" s="169"/>
      <c r="J217" s="169"/>
      <c r="K217" s="169"/>
      <c r="L217" s="169"/>
    </row>
    <row r="218" spans="3:12">
      <c r="C218" s="169"/>
      <c r="D218" s="169"/>
      <c r="E218" s="169"/>
      <c r="F218" s="169"/>
      <c r="G218" s="169"/>
      <c r="H218" s="169"/>
      <c r="I218" s="169"/>
      <c r="J218" s="169"/>
      <c r="K218" s="169"/>
      <c r="L218" s="169"/>
    </row>
    <row r="219" spans="3:12">
      <c r="C219" s="169"/>
      <c r="D219" s="169"/>
      <c r="E219" s="169"/>
      <c r="F219" s="169"/>
      <c r="G219" s="169"/>
      <c r="H219" s="169"/>
      <c r="I219" s="169"/>
      <c r="J219" s="169"/>
      <c r="K219" s="169"/>
      <c r="L219" s="169"/>
    </row>
    <row r="220" spans="3:12">
      <c r="C220" s="169"/>
      <c r="D220" s="169"/>
      <c r="E220" s="169"/>
      <c r="F220" s="169"/>
      <c r="G220" s="169"/>
      <c r="H220" s="169"/>
      <c r="I220" s="169"/>
      <c r="J220" s="169"/>
      <c r="K220" s="169"/>
      <c r="L220" s="169"/>
    </row>
    <row r="221" spans="3:12">
      <c r="C221" s="169"/>
      <c r="D221" s="169"/>
      <c r="E221" s="169"/>
      <c r="F221" s="169"/>
      <c r="G221" s="169"/>
      <c r="H221" s="169"/>
      <c r="I221" s="169"/>
      <c r="J221" s="169"/>
      <c r="K221" s="169"/>
      <c r="L221" s="169"/>
    </row>
    <row r="222" spans="3:12">
      <c r="C222" s="169"/>
      <c r="D222" s="169"/>
      <c r="E222" s="169"/>
      <c r="F222" s="169"/>
      <c r="G222" s="169"/>
      <c r="H222" s="169"/>
      <c r="I222" s="169"/>
      <c r="J222" s="169"/>
      <c r="K222" s="169"/>
      <c r="L222" s="169"/>
    </row>
    <row r="223" spans="3:12">
      <c r="C223" s="169"/>
      <c r="D223" s="169"/>
      <c r="E223" s="169"/>
      <c r="F223" s="169"/>
      <c r="G223" s="169"/>
      <c r="H223" s="169"/>
      <c r="I223" s="169"/>
      <c r="J223" s="169"/>
      <c r="K223" s="169"/>
      <c r="L223" s="169"/>
    </row>
    <row r="224" spans="3:12">
      <c r="C224" s="169"/>
      <c r="D224" s="169"/>
      <c r="E224" s="169"/>
      <c r="F224" s="169"/>
      <c r="G224" s="169"/>
      <c r="H224" s="169"/>
      <c r="I224" s="169"/>
      <c r="J224" s="169"/>
      <c r="K224" s="169"/>
      <c r="L224" s="169"/>
    </row>
    <row r="225" spans="3:12">
      <c r="C225" s="169"/>
      <c r="D225" s="169"/>
      <c r="E225" s="169"/>
      <c r="F225" s="169"/>
      <c r="G225" s="169"/>
      <c r="H225" s="169"/>
      <c r="I225" s="169"/>
      <c r="J225" s="169"/>
      <c r="K225" s="169"/>
      <c r="L225" s="169"/>
    </row>
    <row r="226" spans="3:12">
      <c r="C226" s="169"/>
      <c r="D226" s="169"/>
      <c r="E226" s="169"/>
      <c r="F226" s="169"/>
      <c r="G226" s="169"/>
      <c r="H226" s="169"/>
      <c r="I226" s="169"/>
      <c r="J226" s="169"/>
      <c r="K226" s="169"/>
      <c r="L226" s="169"/>
    </row>
    <row r="227" spans="3:12">
      <c r="C227" s="169"/>
      <c r="D227" s="169"/>
      <c r="E227" s="169"/>
      <c r="F227" s="169"/>
      <c r="G227" s="169"/>
      <c r="H227" s="169"/>
      <c r="I227" s="169"/>
      <c r="J227" s="169"/>
      <c r="K227" s="169"/>
      <c r="L227" s="169"/>
    </row>
    <row r="228" spans="3:12">
      <c r="C228" s="169"/>
      <c r="D228" s="169"/>
      <c r="E228" s="169"/>
      <c r="F228" s="169"/>
      <c r="G228" s="169"/>
      <c r="H228" s="169"/>
      <c r="I228" s="169"/>
      <c r="J228" s="169"/>
      <c r="K228" s="169"/>
      <c r="L228" s="169"/>
    </row>
    <row r="229" spans="3:12">
      <c r="C229" s="169"/>
      <c r="D229" s="169"/>
      <c r="E229" s="169"/>
      <c r="F229" s="169"/>
      <c r="G229" s="169"/>
      <c r="H229" s="169"/>
      <c r="I229" s="169"/>
      <c r="J229" s="169"/>
      <c r="K229" s="169"/>
      <c r="L229" s="169"/>
    </row>
    <row r="230" spans="3:12">
      <c r="C230" s="169"/>
      <c r="D230" s="169"/>
      <c r="E230" s="169"/>
      <c r="F230" s="169"/>
      <c r="G230" s="169"/>
      <c r="H230" s="169"/>
      <c r="I230" s="169"/>
      <c r="J230" s="169"/>
      <c r="K230" s="169"/>
      <c r="L230" s="169"/>
    </row>
    <row r="231" spans="3:12">
      <c r="C231" s="169"/>
      <c r="D231" s="169"/>
      <c r="E231" s="169"/>
      <c r="F231" s="169"/>
      <c r="G231" s="169"/>
      <c r="H231" s="169"/>
      <c r="I231" s="169"/>
      <c r="J231" s="169"/>
      <c r="K231" s="169"/>
      <c r="L231" s="169"/>
    </row>
    <row r="232" spans="3:12">
      <c r="C232" s="169"/>
      <c r="D232" s="169"/>
      <c r="E232" s="169"/>
      <c r="F232" s="169"/>
      <c r="G232" s="169"/>
      <c r="H232" s="169"/>
      <c r="I232" s="169"/>
      <c r="J232" s="169"/>
      <c r="K232" s="169"/>
      <c r="L232" s="169"/>
    </row>
    <row r="233" spans="3:12">
      <c r="C233" s="169"/>
      <c r="D233" s="169"/>
      <c r="E233" s="169"/>
      <c r="F233" s="169"/>
      <c r="G233" s="169"/>
      <c r="H233" s="169"/>
      <c r="I233" s="169"/>
      <c r="J233" s="169"/>
      <c r="K233" s="169"/>
      <c r="L233" s="169"/>
    </row>
    <row r="234" spans="3:12">
      <c r="C234" s="169"/>
      <c r="D234" s="169"/>
      <c r="E234" s="169"/>
      <c r="F234" s="169"/>
      <c r="G234" s="169"/>
      <c r="H234" s="169"/>
      <c r="I234" s="169"/>
      <c r="J234" s="169"/>
      <c r="K234" s="169"/>
      <c r="L234" s="169"/>
    </row>
    <row r="235" spans="3:12">
      <c r="C235" s="169"/>
      <c r="D235" s="169"/>
      <c r="E235" s="169"/>
      <c r="F235" s="169"/>
      <c r="G235" s="169"/>
      <c r="H235" s="169"/>
      <c r="I235" s="169"/>
      <c r="J235" s="169"/>
      <c r="K235" s="169"/>
      <c r="L235" s="169"/>
    </row>
    <row r="236" spans="3:12">
      <c r="C236" s="169"/>
      <c r="D236" s="169"/>
      <c r="E236" s="169"/>
      <c r="F236" s="169"/>
      <c r="G236" s="169"/>
      <c r="H236" s="169"/>
      <c r="I236" s="169"/>
      <c r="J236" s="169"/>
      <c r="K236" s="169"/>
      <c r="L236" s="169"/>
    </row>
    <row r="237" spans="3:12">
      <c r="C237" s="169"/>
      <c r="D237" s="169"/>
      <c r="E237" s="169"/>
      <c r="F237" s="169"/>
      <c r="G237" s="169"/>
      <c r="H237" s="169"/>
      <c r="I237" s="169"/>
      <c r="J237" s="169"/>
      <c r="K237" s="169"/>
      <c r="L237" s="169"/>
    </row>
    <row r="238" spans="3:12">
      <c r="C238" s="169"/>
      <c r="D238" s="169"/>
      <c r="E238" s="169"/>
      <c r="F238" s="169"/>
      <c r="G238" s="169"/>
      <c r="H238" s="169"/>
      <c r="I238" s="169"/>
      <c r="J238" s="169"/>
      <c r="K238" s="169"/>
      <c r="L238" s="169"/>
    </row>
    <row r="239" spans="3:12">
      <c r="C239" s="169"/>
      <c r="D239" s="169"/>
      <c r="E239" s="169"/>
      <c r="F239" s="169"/>
      <c r="G239" s="169"/>
      <c r="H239" s="169"/>
      <c r="I239" s="169"/>
      <c r="J239" s="169"/>
      <c r="K239" s="169"/>
      <c r="L239" s="169"/>
    </row>
    <row r="240" spans="3:12">
      <c r="C240" s="169"/>
      <c r="D240" s="169"/>
      <c r="E240" s="169"/>
      <c r="F240" s="169"/>
      <c r="G240" s="169"/>
      <c r="H240" s="169"/>
      <c r="I240" s="169"/>
      <c r="J240" s="169"/>
      <c r="K240" s="169"/>
      <c r="L240" s="169"/>
    </row>
    <row r="241" spans="3:12">
      <c r="C241" s="169"/>
      <c r="D241" s="169"/>
      <c r="E241" s="169"/>
      <c r="F241" s="169"/>
      <c r="G241" s="169"/>
      <c r="H241" s="169"/>
      <c r="I241" s="169"/>
      <c r="J241" s="169"/>
      <c r="K241" s="169"/>
      <c r="L241" s="169"/>
    </row>
    <row r="242" spans="3:12">
      <c r="C242" s="169"/>
      <c r="D242" s="169"/>
      <c r="E242" s="169"/>
      <c r="F242" s="169"/>
      <c r="G242" s="169"/>
      <c r="H242" s="169"/>
      <c r="I242" s="169"/>
      <c r="J242" s="169"/>
      <c r="K242" s="169"/>
      <c r="L242" s="169"/>
    </row>
  </sheetData>
  <customSheetViews>
    <customSheetView guid="{E1861F40-EBD5-44AE-868B-FDE0ED504D72}" scale="65" showPageBreaks="1" printArea="1" view="pageBreakPreview">
      <selection activeCell="D40" sqref="D40"/>
      <pageMargins left="0.25" right="0.25" top="0.75" bottom="0.25" header="0.4" footer="0.5"/>
      <printOptions horizontalCentered="1"/>
      <pageSetup scale="51" fitToHeight="3" orientation="landscape" r:id="rId1"/>
      <headerFooter alignWithMargins="0"/>
    </customSheetView>
  </customSheetViews>
  <mergeCells count="2">
    <mergeCell ref="A8:L8"/>
    <mergeCell ref="A9:L9"/>
  </mergeCells>
  <printOptions horizontalCentered="1"/>
  <pageMargins left="0.7" right="0.7" top="0.75" bottom="0.75" header="0.3" footer="0.3"/>
  <pageSetup scale="39" fitToHeight="0" orientation="landscape"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R298"/>
  <sheetViews>
    <sheetView view="pageBreakPreview" zoomScale="65" zoomScaleNormal="75" zoomScaleSheetLayoutView="65" workbookViewId="0"/>
  </sheetViews>
  <sheetFormatPr defaultColWidth="8.90625" defaultRowHeight="15.6"/>
  <cols>
    <col min="1" max="1" width="6" style="84" customWidth="1"/>
    <col min="2" max="2" width="1.453125" style="84" customWidth="1"/>
    <col min="3" max="3" width="39.08984375" style="84" customWidth="1"/>
    <col min="4" max="4" width="8.81640625" style="84" customWidth="1"/>
    <col min="5" max="5" width="14.453125" style="84" customWidth="1"/>
    <col min="6" max="6" width="11.90625" style="84" customWidth="1"/>
    <col min="7" max="7" width="16.90625" style="84" bestFit="1" customWidth="1"/>
    <col min="8" max="8" width="13.90625" style="84" customWidth="1"/>
    <col min="9" max="10" width="12.81640625" style="84" customWidth="1"/>
    <col min="11" max="11" width="13.54296875" style="84" customWidth="1"/>
    <col min="12" max="13" width="15.36328125" style="84" customWidth="1"/>
    <col min="14" max="14" width="15.453125" style="84" customWidth="1"/>
    <col min="15" max="15" width="13.81640625" style="84" customWidth="1"/>
    <col min="16" max="16384" width="8.90625" style="84"/>
  </cols>
  <sheetData>
    <row r="1" spans="1:15">
      <c r="O1" s="13" t="s">
        <v>315</v>
      </c>
    </row>
    <row r="2" spans="1:15">
      <c r="G2" s="147"/>
      <c r="O2" s="13" t="s">
        <v>283</v>
      </c>
    </row>
    <row r="3" spans="1:15">
      <c r="O3" s="75" t="str">
        <f>'Attachment H-21-A ATSI '!K4</f>
        <v>For the 12 months ended 12/31/2019</v>
      </c>
    </row>
    <row r="4" spans="1:15">
      <c r="N4" s="141"/>
    </row>
    <row r="5" spans="1:15">
      <c r="A5" s="524" t="s">
        <v>290</v>
      </c>
      <c r="B5" s="524"/>
      <c r="C5" s="524"/>
      <c r="D5" s="524"/>
      <c r="E5" s="524"/>
      <c r="F5" s="524"/>
      <c r="G5" s="524"/>
      <c r="H5" s="524"/>
      <c r="I5" s="524"/>
      <c r="J5" s="524"/>
      <c r="K5" s="524"/>
      <c r="L5" s="524"/>
      <c r="M5" s="524"/>
      <c r="N5" s="524"/>
      <c r="O5" s="524"/>
    </row>
    <row r="6" spans="1:15">
      <c r="A6" s="525" t="s">
        <v>319</v>
      </c>
      <c r="B6" s="525"/>
      <c r="C6" s="525"/>
      <c r="D6" s="525"/>
      <c r="E6" s="525"/>
      <c r="F6" s="525"/>
      <c r="G6" s="525"/>
      <c r="H6" s="525"/>
      <c r="I6" s="525"/>
      <c r="J6" s="525"/>
      <c r="K6" s="525"/>
      <c r="L6" s="525"/>
      <c r="M6" s="525"/>
      <c r="N6" s="525"/>
      <c r="O6" s="525"/>
    </row>
    <row r="7" spans="1:15">
      <c r="A7" s="525"/>
      <c r="B7" s="525"/>
      <c r="C7" s="525"/>
      <c r="D7" s="525"/>
      <c r="E7" s="525"/>
      <c r="F7" s="525"/>
      <c r="G7" s="525"/>
      <c r="H7" s="525"/>
      <c r="I7" s="525"/>
      <c r="J7" s="525"/>
      <c r="K7" s="525"/>
      <c r="L7" s="525"/>
      <c r="M7" s="525"/>
      <c r="N7" s="77"/>
      <c r="O7" s="77"/>
    </row>
    <row r="8" spans="1:15">
      <c r="A8" s="479"/>
      <c r="C8" s="77"/>
      <c r="D8" s="77"/>
      <c r="F8" s="77"/>
      <c r="H8" s="77"/>
      <c r="I8" s="77"/>
      <c r="J8" s="77"/>
      <c r="K8" s="77"/>
      <c r="L8" s="77"/>
      <c r="M8" s="77"/>
      <c r="N8" s="77"/>
      <c r="O8" s="77"/>
    </row>
    <row r="9" spans="1:15">
      <c r="A9" s="479"/>
      <c r="C9" s="77"/>
      <c r="D9" s="77"/>
      <c r="E9" s="77"/>
      <c r="F9" s="77"/>
      <c r="G9" s="127"/>
      <c r="H9" s="77"/>
      <c r="I9" s="77"/>
      <c r="J9" s="77"/>
      <c r="K9" s="77"/>
      <c r="L9" s="77"/>
      <c r="M9" s="77"/>
      <c r="N9" s="77"/>
      <c r="O9" s="77"/>
    </row>
    <row r="10" spans="1:15">
      <c r="A10" s="479"/>
      <c r="D10" s="77"/>
      <c r="E10" s="77"/>
      <c r="F10" s="77"/>
      <c r="G10" s="127"/>
      <c r="H10" s="77"/>
      <c r="I10" s="77"/>
      <c r="J10" s="77"/>
      <c r="K10" s="77"/>
      <c r="L10" s="77"/>
      <c r="M10" s="77"/>
      <c r="N10" s="77"/>
      <c r="O10" s="77"/>
    </row>
    <row r="11" spans="1:15">
      <c r="A11" s="479"/>
      <c r="C11" s="77"/>
      <c r="D11" s="77"/>
      <c r="E11" s="77"/>
      <c r="F11" s="77"/>
      <c r="G11" s="127"/>
      <c r="L11" s="77"/>
      <c r="M11" s="77"/>
      <c r="N11" s="77"/>
      <c r="O11" s="77"/>
    </row>
    <row r="12" spans="1:15">
      <c r="A12" s="479"/>
      <c r="C12" s="77"/>
      <c r="D12" s="77"/>
      <c r="E12" s="77"/>
      <c r="F12" s="77"/>
      <c r="G12" s="77"/>
      <c r="L12" s="21"/>
      <c r="M12" s="77"/>
      <c r="N12" s="77"/>
      <c r="O12" s="77"/>
    </row>
    <row r="13" spans="1:15">
      <c r="C13" s="78" t="s">
        <v>27</v>
      </c>
      <c r="D13" s="78"/>
      <c r="E13" s="78" t="s">
        <v>28</v>
      </c>
      <c r="F13" s="78"/>
      <c r="G13" s="78" t="s">
        <v>29</v>
      </c>
      <c r="I13" s="82" t="s">
        <v>30</v>
      </c>
      <c r="M13" s="80"/>
      <c r="N13" s="82"/>
      <c r="O13" s="80"/>
    </row>
    <row r="14" spans="1:15">
      <c r="C14" s="129"/>
      <c r="D14" s="129"/>
      <c r="E14" s="128"/>
      <c r="F14" s="128"/>
      <c r="G14" s="80"/>
      <c r="M14" s="80"/>
      <c r="O14" s="80"/>
    </row>
    <row r="15" spans="1:15">
      <c r="A15" s="479" t="s">
        <v>5</v>
      </c>
      <c r="C15" s="129"/>
      <c r="D15" s="129"/>
      <c r="E15" s="476" t="s">
        <v>282</v>
      </c>
      <c r="F15" s="476"/>
      <c r="G15" s="142" t="s">
        <v>33</v>
      </c>
      <c r="I15" s="142" t="s">
        <v>12</v>
      </c>
      <c r="M15" s="80"/>
      <c r="O15" s="77"/>
    </row>
    <row r="16" spans="1:15">
      <c r="A16" s="479" t="s">
        <v>7</v>
      </c>
      <c r="C16" s="130"/>
      <c r="D16" s="130"/>
      <c r="E16" s="80"/>
      <c r="F16" s="80"/>
      <c r="G16" s="80"/>
      <c r="I16" s="80"/>
      <c r="M16" s="80"/>
      <c r="N16" s="80"/>
      <c r="O16" s="77"/>
    </row>
    <row r="17" spans="1:15">
      <c r="A17" s="143"/>
      <c r="C17" s="129"/>
      <c r="D17" s="129"/>
      <c r="E17" s="80"/>
      <c r="F17" s="80"/>
      <c r="G17" s="80"/>
      <c r="I17" s="80"/>
      <c r="M17" s="80"/>
      <c r="N17" s="80"/>
      <c r="O17" s="77"/>
    </row>
    <row r="18" spans="1:15">
      <c r="A18" s="478">
        <v>1</v>
      </c>
      <c r="C18" s="129" t="s">
        <v>236</v>
      </c>
      <c r="D18" s="129"/>
      <c r="E18" s="478" t="s">
        <v>321</v>
      </c>
      <c r="F18" s="478"/>
      <c r="G18" s="133">
        <f>'Attachment H-21-A ATSI '!I66</f>
        <v>4585332961.1830788</v>
      </c>
      <c r="M18" s="80"/>
      <c r="N18" s="80"/>
      <c r="O18" s="77"/>
    </row>
    <row r="19" spans="1:15">
      <c r="A19" s="478">
        <v>2</v>
      </c>
      <c r="C19" s="129" t="s">
        <v>237</v>
      </c>
      <c r="D19" s="129"/>
      <c r="E19" s="478" t="s">
        <v>322</v>
      </c>
      <c r="F19" s="478"/>
      <c r="G19" s="133">
        <f>'Attachment H-21-A ATSI '!I82</f>
        <v>3555593095.8275352</v>
      </c>
      <c r="M19" s="80"/>
      <c r="N19" s="80"/>
      <c r="O19" s="77"/>
    </row>
    <row r="20" spans="1:15">
      <c r="A20" s="478"/>
      <c r="E20" s="478"/>
      <c r="F20" s="478"/>
      <c r="M20" s="80"/>
      <c r="N20" s="80"/>
      <c r="O20" s="77"/>
    </row>
    <row r="21" spans="1:15">
      <c r="A21" s="478"/>
      <c r="C21" s="129" t="s">
        <v>238</v>
      </c>
      <c r="D21" s="129"/>
      <c r="E21" s="478"/>
      <c r="F21" s="478"/>
      <c r="G21" s="80"/>
      <c r="I21" s="80"/>
      <c r="M21" s="80"/>
      <c r="N21" s="80"/>
      <c r="O21" s="80"/>
    </row>
    <row r="22" spans="1:15">
      <c r="A22" s="478">
        <v>3</v>
      </c>
      <c r="C22" s="129" t="s">
        <v>239</v>
      </c>
      <c r="D22" s="129"/>
      <c r="E22" s="478" t="s">
        <v>323</v>
      </c>
      <c r="F22" s="478"/>
      <c r="G22" s="133">
        <f>'Attachment H-21-A ATSI '!I146</f>
        <v>143622109.60319611</v>
      </c>
      <c r="M22" s="80"/>
      <c r="N22" s="80"/>
      <c r="O22" s="80"/>
    </row>
    <row r="23" spans="1:15">
      <c r="A23" s="478">
        <v>4</v>
      </c>
      <c r="C23" s="129" t="s">
        <v>240</v>
      </c>
      <c r="D23" s="129"/>
      <c r="E23" s="478" t="s">
        <v>284</v>
      </c>
      <c r="F23" s="478"/>
      <c r="G23" s="190">
        <f>IF(G22=0,0,G22/G18)</f>
        <v>3.1322067736197647E-2</v>
      </c>
      <c r="I23" s="191">
        <f>G23</f>
        <v>3.1322067736197647E-2</v>
      </c>
      <c r="M23" s="80"/>
      <c r="N23" s="145"/>
      <c r="O23" s="85"/>
    </row>
    <row r="24" spans="1:15">
      <c r="A24" s="478"/>
      <c r="E24" s="478"/>
      <c r="F24" s="478"/>
      <c r="I24" s="190"/>
      <c r="M24" s="80"/>
      <c r="O24" s="80"/>
    </row>
    <row r="25" spans="1:15">
      <c r="A25" s="82"/>
      <c r="C25" s="129" t="s">
        <v>241</v>
      </c>
      <c r="D25" s="129"/>
      <c r="E25" s="146"/>
      <c r="F25" s="146"/>
      <c r="G25" s="80"/>
      <c r="I25" s="190"/>
      <c r="M25" s="80"/>
      <c r="N25" s="80"/>
      <c r="O25" s="80"/>
    </row>
    <row r="26" spans="1:15">
      <c r="A26" s="82" t="s">
        <v>242</v>
      </c>
      <c r="C26" s="129" t="s">
        <v>243</v>
      </c>
      <c r="D26" s="129"/>
      <c r="E26" s="478" t="s">
        <v>320</v>
      </c>
      <c r="F26" s="478"/>
      <c r="G26" s="133">
        <f>'Attachment H-21-A ATSI '!I163</f>
        <v>186418497</v>
      </c>
      <c r="I26" s="190"/>
      <c r="M26" s="80"/>
      <c r="N26" s="83"/>
      <c r="O26" s="80"/>
    </row>
    <row r="27" spans="1:15">
      <c r="A27" s="82" t="s">
        <v>244</v>
      </c>
      <c r="C27" s="129" t="s">
        <v>245</v>
      </c>
      <c r="D27" s="129"/>
      <c r="E27" s="478" t="s">
        <v>285</v>
      </c>
      <c r="F27" s="478"/>
      <c r="G27" s="190">
        <f>IF(G26=0,0,G26/G18)</f>
        <v>4.0655389385703733E-2</v>
      </c>
      <c r="I27" s="191">
        <f>G27</f>
        <v>4.0655389385703733E-2</v>
      </c>
      <c r="M27" s="80"/>
      <c r="N27" s="145"/>
      <c r="O27" s="80"/>
    </row>
    <row r="28" spans="1:15">
      <c r="A28" s="82"/>
      <c r="C28" s="129"/>
      <c r="D28" s="129"/>
      <c r="E28" s="478"/>
      <c r="F28" s="478"/>
      <c r="G28" s="80"/>
      <c r="I28" s="190"/>
      <c r="M28" s="80"/>
    </row>
    <row r="29" spans="1:15">
      <c r="A29" s="477" t="s">
        <v>246</v>
      </c>
      <c r="B29" s="147"/>
      <c r="C29" s="130" t="s">
        <v>247</v>
      </c>
      <c r="D29" s="130"/>
      <c r="E29" s="128" t="s">
        <v>248</v>
      </c>
      <c r="F29" s="128"/>
      <c r="G29" s="85"/>
      <c r="I29" s="192">
        <f>I23+I27</f>
        <v>7.1977457121901373E-2</v>
      </c>
      <c r="M29" s="80"/>
    </row>
    <row r="30" spans="1:15">
      <c r="A30" s="82"/>
      <c r="C30" s="129"/>
      <c r="D30" s="129"/>
      <c r="E30" s="478"/>
      <c r="F30" s="478"/>
      <c r="G30" s="80"/>
      <c r="I30" s="190"/>
      <c r="M30" s="80"/>
      <c r="N30" s="80"/>
      <c r="O30" s="80"/>
    </row>
    <row r="31" spans="1:15">
      <c r="A31" s="82"/>
      <c r="C31" s="80" t="s">
        <v>249</v>
      </c>
      <c r="D31" s="80"/>
      <c r="E31" s="478"/>
      <c r="F31" s="478"/>
      <c r="G31" s="80"/>
      <c r="I31" s="190"/>
      <c r="M31" s="80"/>
    </row>
    <row r="32" spans="1:15">
      <c r="A32" s="82" t="s">
        <v>250</v>
      </c>
      <c r="C32" s="80" t="s">
        <v>94</v>
      </c>
      <c r="D32" s="80"/>
      <c r="E32" s="478" t="s">
        <v>324</v>
      </c>
      <c r="F32" s="478"/>
      <c r="G32" s="133">
        <f>'Attachment H-21-A ATSI '!I175</f>
        <v>53313860.615227073</v>
      </c>
      <c r="I32" s="190"/>
      <c r="M32" s="80"/>
    </row>
    <row r="33" spans="1:15">
      <c r="A33" s="82" t="s">
        <v>251</v>
      </c>
      <c r="C33" s="80" t="s">
        <v>252</v>
      </c>
      <c r="D33" s="80"/>
      <c r="E33" s="478" t="s">
        <v>286</v>
      </c>
      <c r="F33" s="478"/>
      <c r="G33" s="190">
        <f>IF(G32=0,0,G32/G19)</f>
        <v>1.4994364984505829E-2</v>
      </c>
      <c r="I33" s="191">
        <f>G33</f>
        <v>1.4994364984505829E-2</v>
      </c>
      <c r="M33" s="80"/>
      <c r="O33" s="80"/>
    </row>
    <row r="34" spans="1:15">
      <c r="A34" s="82"/>
      <c r="C34" s="80"/>
      <c r="D34" s="80"/>
      <c r="E34" s="478"/>
      <c r="F34" s="478"/>
      <c r="G34" s="80"/>
      <c r="I34" s="190"/>
      <c r="M34" s="80"/>
      <c r="O34" s="77"/>
    </row>
    <row r="35" spans="1:15">
      <c r="A35" s="82"/>
      <c r="C35" s="129" t="s">
        <v>96</v>
      </c>
      <c r="D35" s="129"/>
      <c r="E35" s="86"/>
      <c r="F35" s="86"/>
      <c r="I35" s="190"/>
      <c r="M35" s="80"/>
      <c r="O35" s="80"/>
    </row>
    <row r="36" spans="1:15">
      <c r="A36" s="82" t="s">
        <v>253</v>
      </c>
      <c r="C36" s="129" t="s">
        <v>254</v>
      </c>
      <c r="D36" s="129"/>
      <c r="E36" s="478" t="s">
        <v>325</v>
      </c>
      <c r="F36" s="478"/>
      <c r="G36" s="133">
        <f>'Attachment H-21-A ATSI '!I177</f>
        <v>242562401.82957971</v>
      </c>
      <c r="I36" s="190"/>
      <c r="M36" s="80"/>
      <c r="O36" s="80"/>
    </row>
    <row r="37" spans="1:15">
      <c r="A37" s="82" t="s">
        <v>255</v>
      </c>
      <c r="C37" s="80" t="s">
        <v>256</v>
      </c>
      <c r="D37" s="80"/>
      <c r="E37" s="478" t="s">
        <v>287</v>
      </c>
      <c r="F37" s="478"/>
      <c r="G37" s="191">
        <f>IF(G36=0,0,G36/G19)</f>
        <v>6.8219955234536001E-2</v>
      </c>
      <c r="I37" s="191">
        <f>G37</f>
        <v>6.8219955234536001E-2</v>
      </c>
      <c r="M37" s="80"/>
    </row>
    <row r="38" spans="1:15">
      <c r="A38" s="82"/>
      <c r="C38" s="129"/>
      <c r="D38" s="129"/>
      <c r="E38" s="478"/>
      <c r="F38" s="478"/>
      <c r="G38" s="80"/>
      <c r="I38" s="190"/>
      <c r="M38" s="80"/>
      <c r="N38" s="86"/>
      <c r="O38" s="80"/>
    </row>
    <row r="39" spans="1:15">
      <c r="A39" s="477" t="s">
        <v>257</v>
      </c>
      <c r="B39" s="147"/>
      <c r="C39" s="130" t="s">
        <v>258</v>
      </c>
      <c r="D39" s="130"/>
      <c r="E39" s="128" t="s">
        <v>259</v>
      </c>
      <c r="F39" s="128"/>
      <c r="G39" s="85"/>
      <c r="I39" s="192">
        <f>I33+I37</f>
        <v>8.3214320219041835E-2</v>
      </c>
      <c r="M39" s="80"/>
      <c r="N39" s="86"/>
      <c r="O39" s="80"/>
    </row>
    <row r="40" spans="1:15">
      <c r="M40" s="77"/>
      <c r="N40" s="77"/>
      <c r="O40" s="80"/>
    </row>
    <row r="41" spans="1:15">
      <c r="M41" s="77"/>
      <c r="N41" s="77"/>
      <c r="O41" s="80"/>
    </row>
    <row r="42" spans="1:15">
      <c r="M42" s="77"/>
      <c r="N42" s="77"/>
      <c r="O42" s="80"/>
    </row>
    <row r="43" spans="1:15">
      <c r="M43" s="77"/>
      <c r="N43" s="77"/>
      <c r="O43" s="129"/>
    </row>
    <row r="44" spans="1:15">
      <c r="M44" s="80"/>
      <c r="N44" s="80"/>
      <c r="O44" s="80"/>
    </row>
    <row r="45" spans="1:15">
      <c r="M45" s="80"/>
      <c r="N45" s="145"/>
      <c r="O45" s="80"/>
    </row>
    <row r="46" spans="1:15">
      <c r="M46" s="80"/>
      <c r="N46" s="145"/>
      <c r="O46" s="80"/>
    </row>
    <row r="47" spans="1:15">
      <c r="M47" s="80"/>
      <c r="N47" s="145"/>
      <c r="O47" s="80"/>
    </row>
    <row r="48" spans="1:15">
      <c r="A48" s="82"/>
      <c r="E48" s="146"/>
      <c r="F48" s="146"/>
      <c r="G48" s="80"/>
      <c r="J48" s="144"/>
      <c r="L48" s="80"/>
      <c r="M48" s="80"/>
      <c r="N48" s="145"/>
      <c r="O48" s="80"/>
    </row>
    <row r="49" spans="1:15">
      <c r="A49" s="82"/>
      <c r="E49" s="146"/>
      <c r="F49" s="146"/>
      <c r="G49" s="80"/>
      <c r="J49" s="144"/>
      <c r="L49" s="80"/>
      <c r="M49" s="80"/>
      <c r="N49" s="145"/>
      <c r="O49" s="80"/>
    </row>
    <row r="50" spans="1:15">
      <c r="A50" s="81"/>
      <c r="C50" s="82"/>
      <c r="D50" s="82"/>
      <c r="E50" s="146"/>
      <c r="F50" s="146"/>
      <c r="G50" s="80"/>
      <c r="J50" s="144"/>
      <c r="M50" s="80"/>
      <c r="N50" s="124"/>
      <c r="O50" s="124"/>
    </row>
    <row r="51" spans="1:15">
      <c r="A51" s="81"/>
      <c r="C51" s="82"/>
      <c r="D51" s="82"/>
      <c r="E51" s="146"/>
      <c r="F51" s="146"/>
      <c r="G51" s="80"/>
      <c r="J51" s="144"/>
      <c r="M51" s="80"/>
      <c r="N51" s="145"/>
      <c r="O51" s="124"/>
    </row>
    <row r="52" spans="1:15">
      <c r="A52" s="81"/>
      <c r="C52" s="82"/>
      <c r="D52" s="82"/>
      <c r="E52" s="146"/>
      <c r="F52" s="146"/>
      <c r="G52" s="80"/>
      <c r="J52" s="144"/>
      <c r="M52" s="80"/>
      <c r="N52" s="145"/>
      <c r="O52" s="124"/>
    </row>
    <row r="53" spans="1:15">
      <c r="A53" s="479"/>
      <c r="G53" s="80"/>
      <c r="M53" s="80"/>
      <c r="N53" s="80"/>
      <c r="O53" s="80"/>
    </row>
    <row r="54" spans="1:15">
      <c r="O54" s="141" t="str">
        <f>O1</f>
        <v>Attachment  H-21A, Appendix E</v>
      </c>
    </row>
    <row r="55" spans="1:15">
      <c r="O55" s="141" t="s">
        <v>288</v>
      </c>
    </row>
    <row r="56" spans="1:15">
      <c r="O56" s="141" t="str">
        <f>O3</f>
        <v>For the 12 months ended 12/31/2019</v>
      </c>
    </row>
    <row r="57" spans="1:15">
      <c r="A57" s="479"/>
      <c r="G57" s="80"/>
      <c r="M57" s="80"/>
      <c r="N57" s="141"/>
      <c r="O57" s="80"/>
    </row>
    <row r="58" spans="1:15">
      <c r="A58" s="479"/>
      <c r="C58" s="129"/>
      <c r="D58" s="129"/>
      <c r="M58" s="80"/>
      <c r="N58" s="141"/>
      <c r="O58" s="80"/>
    </row>
    <row r="59" spans="1:15">
      <c r="A59" s="479"/>
      <c r="C59" s="129"/>
      <c r="D59" s="129"/>
      <c r="L59" s="80"/>
      <c r="M59" s="80"/>
      <c r="O59" s="80"/>
    </row>
    <row r="60" spans="1:15" ht="14.25" customHeight="1">
      <c r="A60" s="479"/>
      <c r="M60" s="80"/>
      <c r="O60" s="80"/>
    </row>
    <row r="61" spans="1:15">
      <c r="A61" s="528" t="str">
        <f>A5</f>
        <v xml:space="preserve">  Legacy MTEP Credit Calculation</v>
      </c>
      <c r="B61" s="528"/>
      <c r="C61" s="528"/>
      <c r="D61" s="528"/>
      <c r="E61" s="528"/>
      <c r="F61" s="528"/>
      <c r="G61" s="528"/>
      <c r="H61" s="528"/>
      <c r="I61" s="528"/>
      <c r="J61" s="528"/>
      <c r="K61" s="528"/>
      <c r="L61" s="528"/>
      <c r="M61" s="528"/>
      <c r="N61" s="528"/>
      <c r="O61" s="528"/>
    </row>
    <row r="62" spans="1:15">
      <c r="A62" s="529" t="str">
        <f>A6</f>
        <v>To be completed in conjunction with Attachment H-21A</v>
      </c>
      <c r="B62" s="529"/>
      <c r="C62" s="529"/>
      <c r="D62" s="529"/>
      <c r="E62" s="529"/>
      <c r="F62" s="529"/>
      <c r="G62" s="529"/>
      <c r="H62" s="529"/>
      <c r="I62" s="529"/>
      <c r="J62" s="529"/>
      <c r="K62" s="529"/>
      <c r="L62" s="529"/>
      <c r="M62" s="529"/>
      <c r="N62" s="529"/>
      <c r="O62" s="529"/>
    </row>
    <row r="63" spans="1:15">
      <c r="A63" s="479"/>
      <c r="E63" s="130"/>
      <c r="H63" s="77"/>
      <c r="I63" s="77"/>
      <c r="J63" s="77"/>
      <c r="K63" s="77"/>
      <c r="L63" s="77"/>
      <c r="M63" s="80"/>
      <c r="N63" s="80"/>
      <c r="O63" s="80"/>
    </row>
    <row r="64" spans="1:15">
      <c r="A64" s="479"/>
      <c r="E64" s="130"/>
      <c r="F64" s="130"/>
      <c r="H64" s="77"/>
      <c r="I64" s="77"/>
      <c r="J64" s="77"/>
      <c r="K64" s="77"/>
      <c r="L64" s="77"/>
      <c r="M64" s="80"/>
      <c r="N64" s="80"/>
      <c r="O64" s="80"/>
    </row>
    <row r="65" spans="1:18">
      <c r="A65" s="479"/>
      <c r="C65" s="150">
        <v>-1</v>
      </c>
      <c r="D65" s="150">
        <v>-2</v>
      </c>
      <c r="E65" s="150">
        <v>-3</v>
      </c>
      <c r="F65" s="150">
        <v>-4</v>
      </c>
      <c r="G65" s="150">
        <v>-5</v>
      </c>
      <c r="H65" s="150">
        <v>-6</v>
      </c>
      <c r="I65" s="150">
        <v>-7</v>
      </c>
      <c r="J65" s="150">
        <v>-8</v>
      </c>
      <c r="K65" s="150">
        <v>-9</v>
      </c>
      <c r="L65" s="150">
        <v>-10</v>
      </c>
      <c r="M65" s="150">
        <v>-11</v>
      </c>
      <c r="N65" s="150">
        <v>-12</v>
      </c>
      <c r="O65" s="477" t="s">
        <v>450</v>
      </c>
    </row>
    <row r="66" spans="1:18" ht="62.4">
      <c r="A66" s="151" t="s">
        <v>260</v>
      </c>
      <c r="B66" s="152"/>
      <c r="C66" s="152" t="s">
        <v>261</v>
      </c>
      <c r="D66" s="153" t="s">
        <v>262</v>
      </c>
      <c r="E66" s="154" t="s">
        <v>263</v>
      </c>
      <c r="F66" s="154" t="s">
        <v>247</v>
      </c>
      <c r="G66" s="155" t="s">
        <v>264</v>
      </c>
      <c r="H66" s="154" t="s">
        <v>265</v>
      </c>
      <c r="I66" s="154" t="s">
        <v>258</v>
      </c>
      <c r="J66" s="155" t="s">
        <v>266</v>
      </c>
      <c r="K66" s="154" t="s">
        <v>267</v>
      </c>
      <c r="L66" s="156" t="s">
        <v>418</v>
      </c>
      <c r="M66" s="156" t="s">
        <v>526</v>
      </c>
      <c r="N66" s="157" t="s">
        <v>268</v>
      </c>
      <c r="O66" s="156" t="s">
        <v>289</v>
      </c>
    </row>
    <row r="67" spans="1:18" ht="46.5" customHeight="1">
      <c r="A67" s="158"/>
      <c r="B67" s="159"/>
      <c r="C67" s="159"/>
      <c r="D67" s="159"/>
      <c r="E67" s="160" t="s">
        <v>21</v>
      </c>
      <c r="F67" s="160" t="s">
        <v>291</v>
      </c>
      <c r="G67" s="161" t="s">
        <v>269</v>
      </c>
      <c r="H67" s="160" t="s">
        <v>22</v>
      </c>
      <c r="I67" s="160" t="s">
        <v>292</v>
      </c>
      <c r="J67" s="161" t="s">
        <v>270</v>
      </c>
      <c r="K67" s="160" t="s">
        <v>189</v>
      </c>
      <c r="L67" s="163" t="s">
        <v>598</v>
      </c>
      <c r="M67" s="340" t="s">
        <v>497</v>
      </c>
      <c r="N67" s="162" t="s">
        <v>271</v>
      </c>
      <c r="O67" s="163" t="s">
        <v>498</v>
      </c>
    </row>
    <row r="68" spans="1:18">
      <c r="A68" s="164"/>
      <c r="B68" s="77"/>
      <c r="C68" s="77"/>
      <c r="D68" s="77"/>
      <c r="E68" s="77"/>
      <c r="F68" s="77"/>
      <c r="G68" s="165"/>
      <c r="H68" s="77"/>
      <c r="I68" s="77"/>
      <c r="J68" s="165"/>
      <c r="K68" s="77"/>
      <c r="L68" s="166"/>
      <c r="M68" s="165"/>
      <c r="N68" s="80"/>
      <c r="O68" s="166"/>
    </row>
    <row r="69" spans="1:18">
      <c r="A69" s="167" t="s">
        <v>9</v>
      </c>
      <c r="C69" s="383" t="s">
        <v>643</v>
      </c>
      <c r="D69" s="78">
        <v>890</v>
      </c>
      <c r="E69" s="495">
        <v>10408158.469999993</v>
      </c>
      <c r="F69" s="191">
        <f>$I$29</f>
        <v>7.1977457121901373E-2</v>
      </c>
      <c r="G69" s="185">
        <f>E69*F69</f>
        <v>749152.77999237913</v>
      </c>
      <c r="H69" s="495">
        <v>8038828.4981614882</v>
      </c>
      <c r="I69" s="191">
        <f>$I$39</f>
        <v>8.3214320219041835E-2</v>
      </c>
      <c r="J69" s="185">
        <f>H69*I69</f>
        <v>668945.64883196924</v>
      </c>
      <c r="K69" s="495">
        <v>226729.81267499988</v>
      </c>
      <c r="L69" s="461">
        <v>0</v>
      </c>
      <c r="M69" s="185">
        <f>G69+J69+K69+L69</f>
        <v>1644828.2414993483</v>
      </c>
      <c r="N69" s="382">
        <v>0.92779999999999996</v>
      </c>
      <c r="O69" s="179">
        <f>M69*(1-N69)</f>
        <v>118756.59903625301</v>
      </c>
      <c r="P69" s="169"/>
      <c r="Q69" s="169"/>
      <c r="R69" s="169"/>
    </row>
    <row r="70" spans="1:18">
      <c r="A70" s="167" t="s">
        <v>272</v>
      </c>
      <c r="C70" s="383" t="s">
        <v>644</v>
      </c>
      <c r="D70" s="78">
        <v>1326</v>
      </c>
      <c r="E70" s="495">
        <v>5950521.5399999972</v>
      </c>
      <c r="F70" s="191">
        <f>$I$29</f>
        <v>7.1977457121901373E-2</v>
      </c>
      <c r="G70" s="185">
        <f>E70*F70</f>
        <v>428303.40899830032</v>
      </c>
      <c r="H70" s="495">
        <v>4595949.2894361503</v>
      </c>
      <c r="I70" s="191">
        <f>$I$39</f>
        <v>8.3214320219041835E-2</v>
      </c>
      <c r="J70" s="185">
        <f>H70*I70</f>
        <v>382448.79588161758</v>
      </c>
      <c r="K70" s="495">
        <v>122640.75022591666</v>
      </c>
      <c r="L70" s="461">
        <v>0</v>
      </c>
      <c r="M70" s="185">
        <f>G70+J70+K70+L70</f>
        <v>933392.95510583452</v>
      </c>
      <c r="N70" s="382">
        <v>0.82579999999999998</v>
      </c>
      <c r="O70" s="179">
        <f>M70*(1-N70)</f>
        <v>162597.0527794364</v>
      </c>
      <c r="P70" s="169"/>
      <c r="Q70" s="169"/>
      <c r="R70" s="169"/>
    </row>
    <row r="71" spans="1:18">
      <c r="A71" s="167"/>
      <c r="D71" s="78"/>
      <c r="E71" s="133"/>
      <c r="F71" s="191"/>
      <c r="G71" s="185"/>
      <c r="H71" s="133"/>
      <c r="I71" s="191"/>
      <c r="J71" s="185"/>
      <c r="K71" s="133"/>
      <c r="L71" s="341"/>
      <c r="M71" s="185"/>
      <c r="N71" s="191"/>
      <c r="O71" s="179"/>
      <c r="P71" s="169"/>
      <c r="Q71" s="169"/>
      <c r="R71" s="169"/>
    </row>
    <row r="72" spans="1:18">
      <c r="A72" s="167"/>
      <c r="D72" s="78"/>
      <c r="E72" s="133"/>
      <c r="F72" s="191"/>
      <c r="G72" s="185"/>
      <c r="H72" s="133"/>
      <c r="I72" s="191"/>
      <c r="J72" s="185"/>
      <c r="K72" s="133"/>
      <c r="L72" s="341"/>
      <c r="M72" s="185"/>
      <c r="N72" s="190"/>
      <c r="O72" s="179"/>
      <c r="P72" s="169"/>
      <c r="Q72" s="169"/>
      <c r="R72" s="169"/>
    </row>
    <row r="73" spans="1:18">
      <c r="A73" s="167"/>
      <c r="D73" s="78"/>
      <c r="E73" s="133"/>
      <c r="F73" s="191"/>
      <c r="G73" s="185"/>
      <c r="H73" s="133"/>
      <c r="I73" s="191"/>
      <c r="J73" s="185"/>
      <c r="K73" s="269"/>
      <c r="L73" s="341"/>
      <c r="M73" s="185"/>
      <c r="N73" s="190"/>
      <c r="O73" s="179"/>
      <c r="P73" s="169"/>
      <c r="Q73" s="169"/>
      <c r="R73" s="169"/>
    </row>
    <row r="74" spans="1:18">
      <c r="A74" s="167"/>
      <c r="C74" s="169"/>
      <c r="D74" s="169"/>
      <c r="E74" s="169"/>
      <c r="F74" s="169"/>
      <c r="G74" s="170"/>
      <c r="H74" s="169"/>
      <c r="I74" s="169"/>
      <c r="J74" s="170"/>
      <c r="K74" s="169"/>
      <c r="L74" s="170"/>
      <c r="M74" s="170"/>
      <c r="N74" s="169"/>
      <c r="O74" s="170"/>
      <c r="P74" s="169"/>
      <c r="Q74" s="169"/>
      <c r="R74" s="169"/>
    </row>
    <row r="75" spans="1:18">
      <c r="A75" s="167"/>
      <c r="C75" s="169"/>
      <c r="D75" s="169"/>
      <c r="E75" s="169"/>
      <c r="F75" s="169"/>
      <c r="G75" s="170"/>
      <c r="H75" s="169"/>
      <c r="I75" s="169"/>
      <c r="J75" s="170"/>
      <c r="K75" s="169"/>
      <c r="L75" s="170"/>
      <c r="M75" s="170"/>
      <c r="N75" s="169"/>
      <c r="O75" s="170"/>
      <c r="P75" s="169"/>
      <c r="Q75" s="169"/>
      <c r="R75" s="169"/>
    </row>
    <row r="76" spans="1:18">
      <c r="A76" s="167"/>
      <c r="C76" s="169"/>
      <c r="D76" s="169"/>
      <c r="E76" s="169"/>
      <c r="F76" s="169"/>
      <c r="G76" s="170"/>
      <c r="H76" s="169"/>
      <c r="I76" s="169"/>
      <c r="J76" s="170"/>
      <c r="K76" s="169"/>
      <c r="L76" s="170"/>
      <c r="M76" s="170"/>
      <c r="N76" s="169"/>
      <c r="O76" s="170"/>
      <c r="P76" s="169"/>
      <c r="Q76" s="169"/>
      <c r="R76" s="169"/>
    </row>
    <row r="77" spans="1:18">
      <c r="A77" s="167"/>
      <c r="C77" s="169"/>
      <c r="D77" s="169"/>
      <c r="E77" s="169"/>
      <c r="F77" s="169"/>
      <c r="G77" s="170"/>
      <c r="H77" s="169"/>
      <c r="I77" s="169"/>
      <c r="J77" s="170"/>
      <c r="K77" s="169"/>
      <c r="L77" s="170"/>
      <c r="M77" s="170"/>
      <c r="N77" s="169"/>
      <c r="O77" s="170"/>
      <c r="P77" s="169"/>
      <c r="Q77" s="169"/>
      <c r="R77" s="169"/>
    </row>
    <row r="78" spans="1:18">
      <c r="A78" s="167"/>
      <c r="C78" s="169"/>
      <c r="D78" s="169"/>
      <c r="E78" s="169"/>
      <c r="F78" s="169"/>
      <c r="G78" s="170"/>
      <c r="H78" s="169"/>
      <c r="I78" s="169"/>
      <c r="J78" s="170"/>
      <c r="K78" s="169"/>
      <c r="L78" s="170"/>
      <c r="M78" s="170"/>
      <c r="N78" s="169"/>
      <c r="O78" s="170"/>
      <c r="P78" s="169"/>
      <c r="Q78" s="169"/>
      <c r="R78" s="169"/>
    </row>
    <row r="79" spans="1:18">
      <c r="A79" s="167"/>
      <c r="C79" s="169"/>
      <c r="D79" s="169"/>
      <c r="E79" s="169"/>
      <c r="F79" s="169"/>
      <c r="G79" s="170"/>
      <c r="H79" s="169"/>
      <c r="I79" s="169"/>
      <c r="J79" s="170"/>
      <c r="K79" s="169"/>
      <c r="L79" s="170"/>
      <c r="M79" s="170"/>
      <c r="N79" s="169"/>
      <c r="O79" s="170"/>
      <c r="P79" s="169"/>
      <c r="Q79" s="169"/>
      <c r="R79" s="169"/>
    </row>
    <row r="80" spans="1:18">
      <c r="A80" s="167"/>
      <c r="C80" s="169"/>
      <c r="D80" s="169"/>
      <c r="E80" s="169"/>
      <c r="F80" s="169"/>
      <c r="G80" s="170"/>
      <c r="H80" s="169"/>
      <c r="I80" s="169"/>
      <c r="J80" s="170"/>
      <c r="K80" s="169"/>
      <c r="L80" s="170"/>
      <c r="M80" s="170"/>
      <c r="N80" s="169"/>
      <c r="O80" s="170"/>
      <c r="P80" s="169"/>
      <c r="Q80" s="169"/>
      <c r="R80" s="169"/>
    </row>
    <row r="81" spans="1:18">
      <c r="A81" s="167"/>
      <c r="C81" s="169"/>
      <c r="D81" s="169"/>
      <c r="E81" s="169"/>
      <c r="F81" s="169"/>
      <c r="G81" s="170"/>
      <c r="H81" s="169"/>
      <c r="I81" s="169"/>
      <c r="J81" s="170"/>
      <c r="K81" s="169"/>
      <c r="L81" s="170"/>
      <c r="M81" s="170"/>
      <c r="N81" s="169"/>
      <c r="O81" s="170"/>
      <c r="P81" s="169"/>
      <c r="Q81" s="169"/>
      <c r="R81" s="169"/>
    </row>
    <row r="82" spans="1:18">
      <c r="A82" s="167"/>
      <c r="C82" s="169"/>
      <c r="D82" s="169"/>
      <c r="E82" s="169"/>
      <c r="F82" s="169"/>
      <c r="G82" s="170"/>
      <c r="H82" s="169"/>
      <c r="I82" s="169"/>
      <c r="J82" s="170"/>
      <c r="K82" s="169"/>
      <c r="L82" s="170"/>
      <c r="M82" s="170"/>
      <c r="N82" s="169"/>
      <c r="O82" s="170"/>
      <c r="P82" s="169"/>
      <c r="Q82" s="169"/>
      <c r="R82" s="169"/>
    </row>
    <row r="83" spans="1:18">
      <c r="A83" s="167"/>
      <c r="C83" s="169"/>
      <c r="D83" s="169"/>
      <c r="E83" s="169"/>
      <c r="F83" s="169"/>
      <c r="G83" s="170"/>
      <c r="H83" s="169"/>
      <c r="I83" s="169"/>
      <c r="J83" s="170"/>
      <c r="K83" s="169"/>
      <c r="L83" s="170"/>
      <c r="M83" s="170"/>
      <c r="N83" s="169"/>
      <c r="O83" s="170"/>
      <c r="P83" s="169"/>
      <c r="Q83" s="169"/>
      <c r="R83" s="169"/>
    </row>
    <row r="84" spans="1:18">
      <c r="A84" s="167"/>
      <c r="C84" s="169"/>
      <c r="D84" s="169"/>
      <c r="E84" s="169"/>
      <c r="F84" s="169"/>
      <c r="G84" s="170"/>
      <c r="H84" s="169"/>
      <c r="I84" s="169"/>
      <c r="J84" s="170"/>
      <c r="K84" s="169"/>
      <c r="L84" s="170"/>
      <c r="M84" s="170"/>
      <c r="N84" s="169"/>
      <c r="O84" s="170"/>
      <c r="P84" s="169"/>
      <c r="Q84" s="169"/>
      <c r="R84" s="169"/>
    </row>
    <row r="85" spans="1:18">
      <c r="A85" s="171"/>
      <c r="B85" s="172"/>
      <c r="C85" s="173"/>
      <c r="D85" s="173"/>
      <c r="E85" s="173"/>
      <c r="F85" s="173"/>
      <c r="G85" s="174"/>
      <c r="H85" s="173"/>
      <c r="I85" s="173"/>
      <c r="J85" s="174"/>
      <c r="K85" s="173"/>
      <c r="L85" s="174"/>
      <c r="M85" s="174"/>
      <c r="N85" s="173"/>
      <c r="O85" s="174"/>
      <c r="P85" s="169"/>
      <c r="Q85" s="169"/>
      <c r="R85" s="169"/>
    </row>
    <row r="86" spans="1:18">
      <c r="A86" s="82" t="s">
        <v>274</v>
      </c>
      <c r="C86" s="129" t="s">
        <v>275</v>
      </c>
      <c r="D86" s="129"/>
      <c r="E86" s="146"/>
      <c r="F86" s="146"/>
      <c r="G86" s="80"/>
      <c r="H86" s="80"/>
      <c r="I86" s="80"/>
      <c r="J86" s="80"/>
      <c r="K86" s="80"/>
      <c r="M86" s="133">
        <f>SUM(M69:M85)</f>
        <v>2578221.1966051827</v>
      </c>
      <c r="N86" s="133"/>
      <c r="O86" s="321"/>
      <c r="P86" s="133"/>
      <c r="Q86" s="169"/>
      <c r="R86" s="169"/>
    </row>
    <row r="87" spans="1:18">
      <c r="A87" s="169"/>
      <c r="B87" s="169"/>
      <c r="C87" s="169"/>
      <c r="D87" s="169"/>
      <c r="E87" s="169"/>
      <c r="F87" s="169"/>
      <c r="G87" s="169"/>
      <c r="H87" s="169"/>
      <c r="I87" s="169"/>
      <c r="J87" s="169"/>
      <c r="K87" s="169"/>
      <c r="M87" s="169"/>
      <c r="N87" s="169"/>
      <c r="P87" s="169"/>
      <c r="Q87" s="169"/>
      <c r="R87" s="169"/>
    </row>
    <row r="88" spans="1:18">
      <c r="A88" s="175">
        <v>3</v>
      </c>
      <c r="B88" s="169"/>
      <c r="C88" s="84" t="s">
        <v>330</v>
      </c>
      <c r="D88" s="169"/>
      <c r="E88" s="169"/>
      <c r="F88" s="169"/>
      <c r="G88" s="169"/>
      <c r="H88" s="169"/>
      <c r="I88" s="169"/>
      <c r="J88" s="169"/>
      <c r="K88" s="169"/>
      <c r="M88" s="149"/>
      <c r="N88" s="149"/>
      <c r="O88" s="321">
        <f>SUM(O69:O85)</f>
        <v>281353.6518156894</v>
      </c>
      <c r="P88" s="133"/>
      <c r="Q88" s="169"/>
      <c r="R88" s="169"/>
    </row>
    <row r="89" spans="1:18">
      <c r="A89" s="169"/>
      <c r="B89" s="169"/>
      <c r="C89" s="169"/>
      <c r="D89" s="169"/>
      <c r="E89" s="169"/>
      <c r="F89" s="169"/>
      <c r="G89" s="169"/>
      <c r="H89" s="169"/>
      <c r="I89" s="169"/>
      <c r="J89" s="169"/>
      <c r="K89" s="169"/>
      <c r="L89" s="169"/>
      <c r="M89" s="169"/>
      <c r="N89" s="169"/>
      <c r="O89" s="169"/>
      <c r="P89" s="169"/>
      <c r="Q89" s="169"/>
      <c r="R89" s="169"/>
    </row>
    <row r="90" spans="1:18">
      <c r="A90" s="169"/>
      <c r="B90" s="169"/>
      <c r="C90" s="169"/>
      <c r="D90" s="169"/>
      <c r="E90" s="169"/>
      <c r="F90" s="169"/>
      <c r="G90" s="169"/>
      <c r="H90" s="169"/>
      <c r="I90" s="169"/>
      <c r="J90" s="169"/>
      <c r="K90" s="169"/>
      <c r="L90" s="169"/>
      <c r="M90" s="169"/>
      <c r="N90" s="169"/>
      <c r="O90" s="169"/>
      <c r="P90" s="169"/>
      <c r="Q90" s="169"/>
      <c r="R90" s="169"/>
    </row>
    <row r="91" spans="1:18">
      <c r="A91" s="84" t="s">
        <v>142</v>
      </c>
      <c r="B91" s="169"/>
      <c r="C91" s="169"/>
      <c r="D91" s="169"/>
      <c r="E91" s="169"/>
      <c r="F91" s="169"/>
      <c r="G91" s="169"/>
      <c r="H91" s="169"/>
      <c r="I91" s="169"/>
      <c r="J91" s="169"/>
      <c r="K91" s="169"/>
      <c r="L91" s="169"/>
      <c r="M91" s="169"/>
      <c r="N91" s="169"/>
      <c r="O91" s="169"/>
      <c r="P91" s="169"/>
      <c r="Q91" s="169"/>
      <c r="R91" s="169"/>
    </row>
    <row r="92" spans="1:18" ht="16.2" thickBot="1">
      <c r="A92" s="176" t="s">
        <v>143</v>
      </c>
      <c r="B92" s="169"/>
      <c r="C92" s="169"/>
      <c r="D92" s="169"/>
      <c r="E92" s="169"/>
      <c r="F92" s="169"/>
      <c r="G92" s="169"/>
      <c r="H92" s="169"/>
      <c r="I92" s="169"/>
      <c r="J92" s="169"/>
      <c r="K92" s="169"/>
      <c r="L92" s="169"/>
      <c r="M92" s="169"/>
      <c r="N92" s="169"/>
      <c r="O92" s="169"/>
      <c r="P92" s="169"/>
      <c r="Q92" s="169"/>
      <c r="R92" s="169"/>
    </row>
    <row r="93" spans="1:18">
      <c r="A93" s="146" t="s">
        <v>144</v>
      </c>
      <c r="C93" s="527" t="s">
        <v>331</v>
      </c>
      <c r="D93" s="527"/>
      <c r="E93" s="527"/>
      <c r="F93" s="527"/>
      <c r="G93" s="527"/>
      <c r="H93" s="527"/>
      <c r="I93" s="527"/>
      <c r="J93" s="527"/>
      <c r="K93" s="527"/>
      <c r="L93" s="527"/>
      <c r="M93" s="527"/>
      <c r="N93" s="527"/>
      <c r="O93" s="169"/>
      <c r="P93" s="169"/>
      <c r="Q93" s="169"/>
      <c r="R93" s="169"/>
    </row>
    <row r="94" spans="1:18">
      <c r="A94" s="146" t="s">
        <v>145</v>
      </c>
      <c r="C94" s="527" t="s">
        <v>332</v>
      </c>
      <c r="D94" s="527"/>
      <c r="E94" s="527"/>
      <c r="F94" s="527"/>
      <c r="G94" s="527"/>
      <c r="H94" s="527"/>
      <c r="I94" s="527"/>
      <c r="J94" s="527"/>
      <c r="K94" s="527"/>
      <c r="L94" s="527"/>
      <c r="M94" s="527"/>
      <c r="N94" s="527"/>
      <c r="O94" s="169"/>
      <c r="P94" s="169"/>
      <c r="Q94" s="169"/>
      <c r="R94" s="169"/>
    </row>
    <row r="95" spans="1:18" ht="33" customHeight="1">
      <c r="A95" s="177" t="s">
        <v>146</v>
      </c>
      <c r="C95" s="526" t="s">
        <v>308</v>
      </c>
      <c r="D95" s="526"/>
      <c r="E95" s="526"/>
      <c r="F95" s="526"/>
      <c r="G95" s="526"/>
      <c r="H95" s="526"/>
      <c r="I95" s="526"/>
      <c r="J95" s="526"/>
      <c r="K95" s="526"/>
      <c r="L95" s="526"/>
      <c r="M95" s="526"/>
      <c r="N95" s="526"/>
      <c r="O95" s="169"/>
      <c r="P95" s="169"/>
      <c r="Q95" s="169"/>
      <c r="R95" s="169"/>
    </row>
    <row r="96" spans="1:18">
      <c r="A96" s="177" t="s">
        <v>147</v>
      </c>
      <c r="C96" s="526" t="s">
        <v>276</v>
      </c>
      <c r="D96" s="526"/>
      <c r="E96" s="526"/>
      <c r="F96" s="526"/>
      <c r="G96" s="526"/>
      <c r="H96" s="526"/>
      <c r="I96" s="526"/>
      <c r="J96" s="526"/>
      <c r="K96" s="526"/>
      <c r="L96" s="526"/>
      <c r="M96" s="526"/>
      <c r="N96" s="526"/>
      <c r="O96" s="169"/>
      <c r="P96" s="169"/>
      <c r="Q96" s="169"/>
      <c r="R96" s="169"/>
    </row>
    <row r="97" spans="1:18">
      <c r="A97" s="146" t="s">
        <v>148</v>
      </c>
      <c r="C97" s="527" t="s">
        <v>329</v>
      </c>
      <c r="D97" s="527"/>
      <c r="E97" s="527"/>
      <c r="F97" s="527"/>
      <c r="G97" s="527"/>
      <c r="H97" s="527"/>
      <c r="I97" s="527"/>
      <c r="J97" s="527"/>
      <c r="K97" s="527"/>
      <c r="L97" s="527"/>
      <c r="M97" s="527"/>
      <c r="N97" s="527"/>
      <c r="O97" s="169"/>
      <c r="P97" s="169"/>
      <c r="Q97" s="169"/>
      <c r="R97" s="169"/>
    </row>
    <row r="98" spans="1:18">
      <c r="A98" s="146" t="s">
        <v>149</v>
      </c>
      <c r="C98" s="527" t="s">
        <v>277</v>
      </c>
      <c r="D98" s="527"/>
      <c r="E98" s="527"/>
      <c r="F98" s="527"/>
      <c r="G98" s="527"/>
      <c r="H98" s="527"/>
      <c r="I98" s="527"/>
      <c r="J98" s="527"/>
      <c r="K98" s="527"/>
      <c r="L98" s="527"/>
      <c r="M98" s="527"/>
      <c r="N98" s="527"/>
      <c r="O98" s="169"/>
      <c r="P98" s="169"/>
      <c r="Q98" s="169"/>
      <c r="R98" s="169"/>
    </row>
    <row r="99" spans="1:18">
      <c r="A99" s="146" t="s">
        <v>150</v>
      </c>
      <c r="C99" s="527" t="s">
        <v>333</v>
      </c>
      <c r="D99" s="527"/>
      <c r="E99" s="527"/>
      <c r="F99" s="527"/>
      <c r="G99" s="527"/>
      <c r="H99" s="527"/>
      <c r="I99" s="527"/>
      <c r="J99" s="527"/>
      <c r="K99" s="527"/>
      <c r="L99" s="527"/>
      <c r="M99" s="527"/>
      <c r="N99" s="527"/>
      <c r="O99" s="169"/>
      <c r="P99" s="169"/>
      <c r="Q99" s="169"/>
      <c r="R99" s="169"/>
    </row>
    <row r="100" spans="1:18">
      <c r="A100" s="178"/>
      <c r="B100" s="169"/>
      <c r="C100" s="169"/>
      <c r="D100" s="169"/>
      <c r="E100" s="169"/>
      <c r="F100" s="169"/>
      <c r="G100" s="169"/>
      <c r="H100" s="169"/>
      <c r="I100" s="169"/>
      <c r="J100" s="169"/>
      <c r="K100" s="169"/>
      <c r="L100" s="169"/>
      <c r="M100" s="169"/>
      <c r="N100" s="169"/>
      <c r="O100" s="169"/>
      <c r="P100" s="169"/>
      <c r="Q100" s="169"/>
      <c r="R100" s="169"/>
    </row>
    <row r="101" spans="1:18">
      <c r="A101" s="81"/>
      <c r="C101" s="82"/>
      <c r="D101" s="82"/>
      <c r="E101" s="146"/>
      <c r="F101" s="146"/>
      <c r="G101" s="80"/>
      <c r="J101" s="144"/>
      <c r="M101" s="80"/>
      <c r="N101" s="124"/>
      <c r="O101" s="169"/>
      <c r="P101" s="169"/>
      <c r="Q101" s="169"/>
      <c r="R101" s="169"/>
    </row>
    <row r="102" spans="1:18">
      <c r="A102" s="81"/>
      <c r="C102" s="82"/>
      <c r="D102" s="82"/>
      <c r="E102" s="146"/>
      <c r="F102" s="146"/>
      <c r="G102" s="80"/>
      <c r="J102" s="144"/>
      <c r="M102" s="80"/>
      <c r="N102" s="145"/>
      <c r="O102" s="169"/>
      <c r="P102" s="169"/>
      <c r="Q102" s="169"/>
      <c r="R102" s="169"/>
    </row>
    <row r="103" spans="1:18">
      <c r="C103" s="169"/>
      <c r="D103" s="169"/>
      <c r="E103" s="169"/>
      <c r="F103" s="169"/>
      <c r="G103" s="169"/>
      <c r="H103" s="169"/>
      <c r="I103" s="169"/>
      <c r="J103" s="169"/>
      <c r="K103" s="169"/>
      <c r="L103" s="169"/>
      <c r="M103" s="169"/>
      <c r="N103" s="169"/>
      <c r="O103" s="169"/>
      <c r="P103" s="169"/>
      <c r="Q103" s="169"/>
      <c r="R103" s="169"/>
    </row>
    <row r="104" spans="1:18">
      <c r="C104" s="169"/>
      <c r="D104" s="169"/>
      <c r="E104" s="169"/>
      <c r="F104" s="169"/>
      <c r="G104" s="169"/>
      <c r="H104" s="169"/>
      <c r="I104" s="169"/>
      <c r="J104" s="169"/>
      <c r="K104" s="169"/>
      <c r="L104" s="169"/>
      <c r="M104" s="169"/>
      <c r="N104" s="169"/>
      <c r="O104" s="169"/>
      <c r="P104" s="169"/>
      <c r="Q104" s="169"/>
      <c r="R104" s="169"/>
    </row>
    <row r="105" spans="1:18">
      <c r="C105" s="169"/>
      <c r="D105" s="169"/>
      <c r="E105" s="169"/>
      <c r="F105" s="169"/>
      <c r="G105" s="169"/>
      <c r="H105" s="169"/>
      <c r="I105" s="169"/>
      <c r="J105" s="169"/>
      <c r="K105" s="169"/>
      <c r="L105" s="169"/>
      <c r="M105" s="169"/>
      <c r="N105" s="169"/>
      <c r="O105" s="169"/>
      <c r="P105" s="169"/>
      <c r="Q105" s="169"/>
      <c r="R105" s="169"/>
    </row>
    <row r="106" spans="1:18">
      <c r="C106" s="169"/>
      <c r="D106" s="169"/>
      <c r="E106" s="169"/>
      <c r="F106" s="169"/>
      <c r="G106" s="169"/>
      <c r="H106" s="169"/>
      <c r="I106" s="169"/>
      <c r="J106" s="169"/>
      <c r="K106" s="169"/>
      <c r="L106" s="169"/>
      <c r="M106" s="169"/>
      <c r="N106" s="169"/>
      <c r="O106" s="169"/>
      <c r="P106" s="169"/>
      <c r="Q106" s="169"/>
      <c r="R106" s="169"/>
    </row>
    <row r="107" spans="1:18">
      <c r="C107" s="169"/>
      <c r="D107" s="169"/>
      <c r="E107" s="169"/>
      <c r="F107" s="169"/>
      <c r="G107" s="169"/>
      <c r="H107" s="169"/>
      <c r="I107" s="169"/>
      <c r="J107" s="169"/>
      <c r="K107" s="169"/>
      <c r="L107" s="169"/>
      <c r="M107" s="169"/>
      <c r="N107" s="169"/>
      <c r="O107" s="169"/>
      <c r="P107" s="169"/>
      <c r="Q107" s="169"/>
      <c r="R107" s="169"/>
    </row>
    <row r="108" spans="1:18">
      <c r="C108" s="169"/>
      <c r="D108" s="169"/>
      <c r="E108" s="169"/>
      <c r="F108" s="169"/>
      <c r="G108" s="169"/>
      <c r="H108" s="169"/>
      <c r="I108" s="169"/>
      <c r="J108" s="169"/>
      <c r="K108" s="169"/>
      <c r="L108" s="169"/>
      <c r="M108" s="169"/>
      <c r="N108" s="169"/>
      <c r="O108" s="169"/>
      <c r="P108" s="169"/>
      <c r="Q108" s="169"/>
      <c r="R108" s="169"/>
    </row>
    <row r="109" spans="1:18">
      <c r="C109" s="169"/>
      <c r="D109" s="169"/>
      <c r="E109" s="169"/>
      <c r="F109" s="169"/>
      <c r="G109" s="169"/>
      <c r="H109" s="169"/>
      <c r="I109" s="169"/>
      <c r="J109" s="169"/>
      <c r="K109" s="169"/>
      <c r="L109" s="169"/>
      <c r="M109" s="169"/>
      <c r="N109" s="169"/>
      <c r="O109" s="169"/>
      <c r="P109" s="169"/>
      <c r="Q109" s="169"/>
      <c r="R109" s="169"/>
    </row>
    <row r="110" spans="1:18">
      <c r="C110" s="169"/>
      <c r="D110" s="169"/>
      <c r="E110" s="169"/>
      <c r="F110" s="169"/>
      <c r="G110" s="169"/>
      <c r="H110" s="169"/>
      <c r="I110" s="169"/>
      <c r="J110" s="169"/>
      <c r="K110" s="169"/>
      <c r="L110" s="169"/>
      <c r="M110" s="169"/>
      <c r="N110" s="169"/>
      <c r="O110" s="169"/>
      <c r="P110" s="169"/>
      <c r="Q110" s="169"/>
      <c r="R110" s="169"/>
    </row>
    <row r="111" spans="1:18">
      <c r="C111" s="169"/>
      <c r="D111" s="169"/>
      <c r="E111" s="169"/>
      <c r="F111" s="169"/>
      <c r="G111" s="169"/>
      <c r="H111" s="169"/>
      <c r="I111" s="169"/>
      <c r="J111" s="169"/>
      <c r="K111" s="169"/>
      <c r="L111" s="169"/>
      <c r="M111" s="169"/>
      <c r="N111" s="169"/>
      <c r="O111" s="169"/>
      <c r="P111" s="169"/>
      <c r="Q111" s="169"/>
      <c r="R111" s="169"/>
    </row>
    <row r="112" spans="1:18">
      <c r="C112" s="169"/>
      <c r="D112" s="169"/>
      <c r="E112" s="169"/>
      <c r="F112" s="169"/>
      <c r="G112" s="169"/>
      <c r="H112" s="169"/>
      <c r="I112" s="169"/>
      <c r="J112" s="169"/>
      <c r="K112" s="169"/>
      <c r="L112" s="169"/>
      <c r="M112" s="169"/>
      <c r="N112" s="169"/>
      <c r="O112" s="169"/>
      <c r="P112" s="169"/>
      <c r="Q112" s="169"/>
      <c r="R112" s="169"/>
    </row>
    <row r="113" spans="3:18">
      <c r="C113" s="169"/>
      <c r="D113" s="169"/>
      <c r="E113" s="169"/>
      <c r="F113" s="169"/>
      <c r="G113" s="169"/>
      <c r="H113" s="169"/>
      <c r="I113" s="169"/>
      <c r="J113" s="169"/>
      <c r="K113" s="169"/>
      <c r="L113" s="169"/>
      <c r="M113" s="169"/>
      <c r="N113" s="169"/>
      <c r="O113" s="169"/>
      <c r="P113" s="169"/>
      <c r="Q113" s="169"/>
      <c r="R113" s="169"/>
    </row>
    <row r="114" spans="3:18">
      <c r="C114" s="169"/>
      <c r="D114" s="169"/>
      <c r="E114" s="169"/>
      <c r="F114" s="169"/>
      <c r="G114" s="169"/>
      <c r="H114" s="169"/>
      <c r="I114" s="169"/>
      <c r="J114" s="169"/>
      <c r="K114" s="169"/>
      <c r="L114" s="169"/>
      <c r="M114" s="169"/>
      <c r="N114" s="169"/>
      <c r="O114" s="169"/>
      <c r="P114" s="169"/>
      <c r="Q114" s="169"/>
      <c r="R114" s="169"/>
    </row>
    <row r="115" spans="3:18">
      <c r="C115" s="169"/>
      <c r="D115" s="169"/>
      <c r="E115" s="169"/>
      <c r="F115" s="169"/>
      <c r="G115" s="169"/>
      <c r="H115" s="169"/>
      <c r="I115" s="169"/>
      <c r="J115" s="169"/>
      <c r="K115" s="169"/>
      <c r="L115" s="169"/>
      <c r="M115" s="169"/>
      <c r="N115" s="169"/>
      <c r="O115" s="169"/>
      <c r="P115" s="169"/>
      <c r="Q115" s="169"/>
      <c r="R115" s="169"/>
    </row>
    <row r="116" spans="3:18">
      <c r="C116" s="169"/>
      <c r="D116" s="169"/>
      <c r="E116" s="169"/>
      <c r="F116" s="169"/>
      <c r="G116" s="169"/>
      <c r="H116" s="169"/>
      <c r="I116" s="169"/>
      <c r="J116" s="169"/>
      <c r="K116" s="169"/>
      <c r="L116" s="169"/>
      <c r="M116" s="169"/>
      <c r="N116" s="169"/>
      <c r="O116" s="169"/>
      <c r="P116" s="169"/>
      <c r="Q116" s="169"/>
      <c r="R116" s="169"/>
    </row>
    <row r="117" spans="3:18">
      <c r="C117" s="169"/>
      <c r="D117" s="169"/>
      <c r="E117" s="169"/>
      <c r="F117" s="169"/>
      <c r="G117" s="169"/>
      <c r="H117" s="169"/>
      <c r="I117" s="169"/>
      <c r="J117" s="169"/>
      <c r="K117" s="169"/>
      <c r="L117" s="169"/>
      <c r="M117" s="169"/>
      <c r="N117" s="169"/>
      <c r="O117" s="169"/>
      <c r="P117" s="169"/>
      <c r="Q117" s="169"/>
      <c r="R117" s="169"/>
    </row>
    <row r="118" spans="3:18">
      <c r="C118" s="169"/>
      <c r="D118" s="169"/>
      <c r="E118" s="169"/>
      <c r="F118" s="169"/>
      <c r="G118" s="169"/>
      <c r="H118" s="169"/>
      <c r="I118" s="169"/>
      <c r="J118" s="169"/>
      <c r="K118" s="169"/>
      <c r="L118" s="169"/>
      <c r="M118" s="169"/>
      <c r="N118" s="169"/>
      <c r="O118" s="169"/>
      <c r="P118" s="169"/>
      <c r="Q118" s="169"/>
      <c r="R118" s="169"/>
    </row>
    <row r="119" spans="3:18">
      <c r="C119" s="169"/>
      <c r="D119" s="169"/>
      <c r="E119" s="169"/>
      <c r="F119" s="169"/>
      <c r="G119" s="169"/>
      <c r="H119" s="169"/>
      <c r="I119" s="169"/>
      <c r="J119" s="169"/>
      <c r="K119" s="169"/>
      <c r="L119" s="169"/>
      <c r="M119" s="169"/>
      <c r="N119" s="169"/>
      <c r="O119" s="169"/>
      <c r="P119" s="169"/>
      <c r="Q119" s="169"/>
      <c r="R119" s="169"/>
    </row>
    <row r="120" spans="3:18">
      <c r="C120" s="169"/>
      <c r="D120" s="169"/>
      <c r="E120" s="169"/>
      <c r="F120" s="169"/>
      <c r="G120" s="169"/>
      <c r="H120" s="169"/>
      <c r="I120" s="169"/>
      <c r="J120" s="169"/>
      <c r="K120" s="169"/>
      <c r="L120" s="169"/>
      <c r="M120" s="169"/>
      <c r="N120" s="169"/>
      <c r="O120" s="169"/>
      <c r="P120" s="169"/>
      <c r="Q120" s="169"/>
      <c r="R120" s="169"/>
    </row>
    <row r="121" spans="3:18">
      <c r="C121" s="169"/>
      <c r="D121" s="169"/>
      <c r="E121" s="169"/>
      <c r="F121" s="169"/>
      <c r="G121" s="169"/>
      <c r="H121" s="169"/>
      <c r="I121" s="169"/>
      <c r="J121" s="169"/>
      <c r="K121" s="169"/>
      <c r="L121" s="169"/>
      <c r="M121" s="169"/>
      <c r="N121" s="169"/>
      <c r="O121" s="169"/>
      <c r="P121" s="169"/>
      <c r="Q121" s="169"/>
      <c r="R121" s="169"/>
    </row>
    <row r="122" spans="3:18">
      <c r="C122" s="169"/>
      <c r="D122" s="169"/>
      <c r="E122" s="169"/>
      <c r="F122" s="169"/>
      <c r="G122" s="169"/>
      <c r="H122" s="169"/>
      <c r="I122" s="169"/>
      <c r="J122" s="169"/>
      <c r="K122" s="169"/>
      <c r="L122" s="169"/>
      <c r="M122" s="169"/>
      <c r="N122" s="169"/>
      <c r="O122" s="169"/>
      <c r="P122" s="169"/>
      <c r="Q122" s="169"/>
      <c r="R122" s="169"/>
    </row>
    <row r="123" spans="3:18">
      <c r="C123" s="169"/>
      <c r="D123" s="169"/>
      <c r="E123" s="169"/>
      <c r="F123" s="169"/>
      <c r="G123" s="169"/>
      <c r="H123" s="169"/>
      <c r="I123" s="169"/>
      <c r="J123" s="169"/>
      <c r="K123" s="169"/>
      <c r="L123" s="169"/>
      <c r="M123" s="169"/>
      <c r="N123" s="169"/>
      <c r="O123" s="169"/>
      <c r="P123" s="169"/>
      <c r="Q123" s="169"/>
      <c r="R123" s="169"/>
    </row>
    <row r="124" spans="3:18">
      <c r="C124" s="169"/>
      <c r="D124" s="169"/>
      <c r="E124" s="169"/>
      <c r="F124" s="169"/>
      <c r="G124" s="169"/>
      <c r="H124" s="169"/>
      <c r="I124" s="169"/>
      <c r="J124" s="169"/>
      <c r="K124" s="169"/>
      <c r="L124" s="169"/>
      <c r="M124" s="169"/>
      <c r="N124" s="169"/>
      <c r="O124" s="169"/>
      <c r="P124" s="169"/>
      <c r="Q124" s="169"/>
      <c r="R124" s="169"/>
    </row>
    <row r="125" spans="3:18">
      <c r="C125" s="169"/>
      <c r="D125" s="169"/>
      <c r="E125" s="169"/>
      <c r="F125" s="169"/>
      <c r="G125" s="169"/>
      <c r="H125" s="169"/>
      <c r="I125" s="169"/>
      <c r="J125" s="169"/>
      <c r="K125" s="169"/>
      <c r="L125" s="169"/>
      <c r="M125" s="169"/>
      <c r="N125" s="169"/>
      <c r="O125" s="169"/>
      <c r="P125" s="169"/>
      <c r="Q125" s="169"/>
      <c r="R125" s="169"/>
    </row>
    <row r="126" spans="3:18">
      <c r="C126" s="169"/>
      <c r="D126" s="169"/>
      <c r="E126" s="169"/>
      <c r="F126" s="169"/>
      <c r="G126" s="169"/>
      <c r="H126" s="169"/>
      <c r="I126" s="169"/>
      <c r="J126" s="169"/>
      <c r="K126" s="169"/>
      <c r="L126" s="169"/>
      <c r="M126" s="169"/>
      <c r="N126" s="169"/>
      <c r="O126" s="169"/>
      <c r="P126" s="169"/>
      <c r="Q126" s="169"/>
      <c r="R126" s="169"/>
    </row>
    <row r="127" spans="3:18">
      <c r="C127" s="169"/>
      <c r="D127" s="169"/>
      <c r="E127" s="169"/>
      <c r="F127" s="169"/>
      <c r="G127" s="169"/>
      <c r="H127" s="169"/>
      <c r="I127" s="169"/>
      <c r="J127" s="169"/>
      <c r="K127" s="169"/>
      <c r="L127" s="169"/>
      <c r="M127" s="169"/>
      <c r="N127" s="169"/>
      <c r="O127" s="169"/>
      <c r="P127" s="169"/>
      <c r="Q127" s="169"/>
      <c r="R127" s="169"/>
    </row>
    <row r="128" spans="3:18">
      <c r="C128" s="169"/>
      <c r="D128" s="169"/>
      <c r="E128" s="169"/>
      <c r="F128" s="169"/>
      <c r="G128" s="169"/>
      <c r="H128" s="169"/>
      <c r="I128" s="169"/>
      <c r="J128" s="169"/>
      <c r="K128" s="169"/>
      <c r="L128" s="169"/>
      <c r="M128" s="169"/>
      <c r="N128" s="169"/>
      <c r="O128" s="169"/>
      <c r="P128" s="169"/>
      <c r="Q128" s="169"/>
      <c r="R128" s="169"/>
    </row>
    <row r="129" spans="3:18">
      <c r="C129" s="169"/>
      <c r="D129" s="169"/>
      <c r="E129" s="169"/>
      <c r="F129" s="169"/>
      <c r="G129" s="169"/>
      <c r="H129" s="169"/>
      <c r="I129" s="169"/>
      <c r="J129" s="169"/>
      <c r="K129" s="169"/>
      <c r="L129" s="169"/>
      <c r="M129" s="169"/>
      <c r="N129" s="169"/>
      <c r="O129" s="169"/>
      <c r="P129" s="169"/>
      <c r="Q129" s="169"/>
      <c r="R129" s="169"/>
    </row>
    <row r="130" spans="3:18">
      <c r="C130" s="169"/>
      <c r="D130" s="169"/>
      <c r="E130" s="169"/>
      <c r="F130" s="169"/>
      <c r="G130" s="169"/>
      <c r="H130" s="169"/>
      <c r="I130" s="169"/>
      <c r="J130" s="169"/>
      <c r="K130" s="169"/>
      <c r="L130" s="169"/>
      <c r="M130" s="169"/>
      <c r="N130" s="169"/>
      <c r="O130" s="169"/>
      <c r="P130" s="169"/>
      <c r="Q130" s="169"/>
      <c r="R130" s="169"/>
    </row>
    <row r="131" spans="3:18">
      <c r="C131" s="169"/>
      <c r="D131" s="169"/>
      <c r="E131" s="169"/>
      <c r="F131" s="169"/>
      <c r="G131" s="169"/>
      <c r="H131" s="169"/>
      <c r="I131" s="169"/>
      <c r="J131" s="169"/>
      <c r="K131" s="169"/>
      <c r="L131" s="169"/>
      <c r="M131" s="169"/>
      <c r="N131" s="169"/>
      <c r="O131" s="169"/>
      <c r="P131" s="169"/>
      <c r="Q131" s="169"/>
      <c r="R131" s="169"/>
    </row>
    <row r="132" spans="3:18">
      <c r="C132" s="169"/>
      <c r="D132" s="169"/>
      <c r="E132" s="169"/>
      <c r="F132" s="169"/>
      <c r="G132" s="169"/>
      <c r="H132" s="169"/>
      <c r="I132" s="169"/>
      <c r="J132" s="169"/>
      <c r="K132" s="169"/>
      <c r="L132" s="169"/>
      <c r="M132" s="169"/>
      <c r="N132" s="169"/>
      <c r="O132" s="169"/>
      <c r="P132" s="169"/>
      <c r="Q132" s="169"/>
      <c r="R132" s="169"/>
    </row>
    <row r="133" spans="3:18">
      <c r="C133" s="169"/>
      <c r="D133" s="169"/>
      <c r="E133" s="169"/>
      <c r="F133" s="169"/>
      <c r="G133" s="169"/>
      <c r="H133" s="169"/>
      <c r="I133" s="169"/>
      <c r="J133" s="169"/>
      <c r="K133" s="169"/>
      <c r="L133" s="169"/>
      <c r="M133" s="169"/>
      <c r="N133" s="169"/>
      <c r="O133" s="169"/>
      <c r="P133" s="169"/>
      <c r="Q133" s="169"/>
      <c r="R133" s="169"/>
    </row>
    <row r="134" spans="3:18">
      <c r="C134" s="169"/>
      <c r="D134" s="169"/>
      <c r="E134" s="169"/>
      <c r="F134" s="169"/>
      <c r="G134" s="169"/>
      <c r="H134" s="169"/>
      <c r="I134" s="169"/>
      <c r="J134" s="169"/>
      <c r="K134" s="169"/>
      <c r="L134" s="169"/>
      <c r="M134" s="169"/>
      <c r="N134" s="169"/>
      <c r="O134" s="169"/>
      <c r="P134" s="169"/>
      <c r="Q134" s="169"/>
      <c r="R134" s="169"/>
    </row>
    <row r="135" spans="3:18">
      <c r="C135" s="169"/>
      <c r="D135" s="169"/>
      <c r="E135" s="169"/>
      <c r="F135" s="169"/>
      <c r="G135" s="169"/>
      <c r="H135" s="169"/>
      <c r="I135" s="169"/>
      <c r="J135" s="169"/>
      <c r="K135" s="169"/>
      <c r="L135" s="169"/>
      <c r="M135" s="169"/>
      <c r="N135" s="169"/>
      <c r="O135" s="169"/>
      <c r="P135" s="169"/>
      <c r="Q135" s="169"/>
      <c r="R135" s="169"/>
    </row>
    <row r="136" spans="3:18">
      <c r="C136" s="169"/>
      <c r="D136" s="169"/>
      <c r="E136" s="169"/>
      <c r="F136" s="169"/>
      <c r="G136" s="169"/>
      <c r="H136" s="169"/>
      <c r="I136" s="169"/>
      <c r="J136" s="169"/>
      <c r="K136" s="169"/>
      <c r="L136" s="169"/>
      <c r="M136" s="169"/>
      <c r="N136" s="169"/>
      <c r="O136" s="169"/>
      <c r="P136" s="169"/>
      <c r="Q136" s="169"/>
      <c r="R136" s="169"/>
    </row>
    <row r="137" spans="3:18">
      <c r="C137" s="169"/>
      <c r="D137" s="169"/>
      <c r="E137" s="169"/>
      <c r="F137" s="169"/>
      <c r="G137" s="169"/>
      <c r="H137" s="169"/>
      <c r="I137" s="169"/>
      <c r="J137" s="169"/>
      <c r="K137" s="169"/>
      <c r="L137" s="169"/>
      <c r="M137" s="169"/>
      <c r="N137" s="169"/>
      <c r="O137" s="169"/>
      <c r="P137" s="169"/>
      <c r="Q137" s="169"/>
      <c r="R137" s="169"/>
    </row>
    <row r="138" spans="3:18">
      <c r="C138" s="169"/>
      <c r="D138" s="169"/>
      <c r="E138" s="169"/>
      <c r="F138" s="169"/>
      <c r="G138" s="169"/>
      <c r="H138" s="169"/>
      <c r="I138" s="169"/>
      <c r="J138" s="169"/>
      <c r="K138" s="169"/>
      <c r="L138" s="169"/>
      <c r="M138" s="169"/>
      <c r="N138" s="169"/>
      <c r="O138" s="169"/>
      <c r="P138" s="169"/>
      <c r="Q138" s="169"/>
      <c r="R138" s="169"/>
    </row>
    <row r="139" spans="3:18">
      <c r="C139" s="169"/>
      <c r="D139" s="169"/>
      <c r="E139" s="169"/>
      <c r="F139" s="169"/>
      <c r="G139" s="169"/>
      <c r="H139" s="169"/>
      <c r="I139" s="169"/>
      <c r="J139" s="169"/>
      <c r="K139" s="169"/>
      <c r="L139" s="169"/>
      <c r="M139" s="169"/>
      <c r="N139" s="169"/>
      <c r="O139" s="169"/>
      <c r="P139" s="169"/>
      <c r="Q139" s="169"/>
      <c r="R139" s="169"/>
    </row>
    <row r="140" spans="3:18">
      <c r="C140" s="169"/>
      <c r="D140" s="169"/>
      <c r="E140" s="169"/>
      <c r="F140" s="169"/>
      <c r="G140" s="169"/>
      <c r="H140" s="169"/>
      <c r="I140" s="169"/>
      <c r="J140" s="169"/>
      <c r="K140" s="169"/>
      <c r="L140" s="169"/>
      <c r="M140" s="169"/>
      <c r="N140" s="169"/>
      <c r="O140" s="169"/>
      <c r="P140" s="169"/>
      <c r="Q140" s="169"/>
      <c r="R140" s="169"/>
    </row>
    <row r="141" spans="3:18">
      <c r="C141" s="169"/>
      <c r="D141" s="169"/>
      <c r="E141" s="169"/>
      <c r="F141" s="169"/>
      <c r="G141" s="169"/>
      <c r="H141" s="169"/>
      <c r="I141" s="169"/>
      <c r="J141" s="169"/>
      <c r="K141" s="169"/>
      <c r="L141" s="169"/>
      <c r="M141" s="169"/>
      <c r="N141" s="169"/>
      <c r="O141" s="169"/>
      <c r="P141" s="169"/>
      <c r="Q141" s="169"/>
      <c r="R141" s="169"/>
    </row>
    <row r="142" spans="3:18">
      <c r="C142" s="169"/>
      <c r="D142" s="169"/>
      <c r="E142" s="169"/>
      <c r="F142" s="169"/>
      <c r="G142" s="169"/>
      <c r="H142" s="169"/>
      <c r="I142" s="169"/>
      <c r="J142" s="169"/>
      <c r="K142" s="169"/>
      <c r="L142" s="169"/>
      <c r="M142" s="169"/>
      <c r="N142" s="169"/>
      <c r="O142" s="169"/>
      <c r="P142" s="169"/>
      <c r="Q142" s="169"/>
      <c r="R142" s="169"/>
    </row>
    <row r="143" spans="3:18">
      <c r="C143" s="169"/>
      <c r="D143" s="169"/>
      <c r="E143" s="169"/>
      <c r="F143" s="169"/>
      <c r="G143" s="169"/>
      <c r="H143" s="169"/>
      <c r="I143" s="169"/>
      <c r="J143" s="169"/>
      <c r="K143" s="169"/>
      <c r="L143" s="169"/>
      <c r="M143" s="169"/>
      <c r="N143" s="169"/>
      <c r="O143" s="169"/>
      <c r="P143" s="169"/>
      <c r="Q143" s="169"/>
      <c r="R143" s="169"/>
    </row>
    <row r="144" spans="3:18">
      <c r="C144" s="169"/>
      <c r="D144" s="169"/>
      <c r="E144" s="169"/>
      <c r="F144" s="169"/>
      <c r="G144" s="169"/>
      <c r="H144" s="169"/>
      <c r="I144" s="169"/>
      <c r="J144" s="169"/>
      <c r="K144" s="169"/>
      <c r="L144" s="169"/>
      <c r="M144" s="169"/>
      <c r="N144" s="169"/>
      <c r="O144" s="169"/>
      <c r="P144" s="169"/>
      <c r="Q144" s="169"/>
      <c r="R144" s="169"/>
    </row>
    <row r="145" spans="3:18">
      <c r="C145" s="169"/>
      <c r="D145" s="169"/>
      <c r="E145" s="169"/>
      <c r="F145" s="169"/>
      <c r="G145" s="169"/>
      <c r="H145" s="169"/>
      <c r="I145" s="169"/>
      <c r="J145" s="169"/>
      <c r="K145" s="169"/>
      <c r="L145" s="169"/>
      <c r="M145" s="169"/>
      <c r="N145" s="169"/>
      <c r="O145" s="169"/>
      <c r="P145" s="169"/>
      <c r="Q145" s="169"/>
      <c r="R145" s="169"/>
    </row>
    <row r="146" spans="3:18">
      <c r="C146" s="169"/>
      <c r="D146" s="169"/>
      <c r="E146" s="169"/>
      <c r="F146" s="169"/>
      <c r="G146" s="169"/>
      <c r="H146" s="169"/>
      <c r="I146" s="169"/>
      <c r="J146" s="169"/>
      <c r="K146" s="169"/>
      <c r="L146" s="169"/>
      <c r="M146" s="169"/>
      <c r="N146" s="169"/>
      <c r="O146" s="169"/>
      <c r="P146" s="169"/>
      <c r="Q146" s="169"/>
      <c r="R146" s="169"/>
    </row>
    <row r="147" spans="3:18">
      <c r="C147" s="169"/>
      <c r="D147" s="169"/>
      <c r="E147" s="169"/>
      <c r="F147" s="169"/>
      <c r="G147" s="169"/>
      <c r="H147" s="169"/>
      <c r="I147" s="169"/>
      <c r="J147" s="169"/>
      <c r="K147" s="169"/>
      <c r="L147" s="169"/>
      <c r="M147" s="169"/>
      <c r="N147" s="169"/>
      <c r="O147" s="169"/>
      <c r="P147" s="169"/>
      <c r="Q147" s="169"/>
      <c r="R147" s="169"/>
    </row>
    <row r="148" spans="3:18">
      <c r="C148" s="169"/>
      <c r="D148" s="169"/>
      <c r="E148" s="169"/>
      <c r="F148" s="169"/>
      <c r="G148" s="169"/>
      <c r="H148" s="169"/>
      <c r="I148" s="169"/>
      <c r="J148" s="169"/>
      <c r="K148" s="169"/>
      <c r="L148" s="169"/>
      <c r="M148" s="169"/>
      <c r="N148" s="169"/>
      <c r="O148" s="169"/>
      <c r="P148" s="169"/>
      <c r="Q148" s="169"/>
      <c r="R148" s="169"/>
    </row>
    <row r="149" spans="3:18">
      <c r="C149" s="169"/>
      <c r="D149" s="169"/>
      <c r="E149" s="169"/>
      <c r="F149" s="169"/>
      <c r="G149" s="169"/>
      <c r="H149" s="169"/>
      <c r="I149" s="169"/>
      <c r="J149" s="169"/>
      <c r="K149" s="169"/>
      <c r="L149" s="169"/>
      <c r="M149" s="169"/>
      <c r="N149" s="169"/>
      <c r="O149" s="169"/>
      <c r="P149" s="169"/>
      <c r="Q149" s="169"/>
      <c r="R149" s="169"/>
    </row>
    <row r="150" spans="3:18">
      <c r="C150" s="169"/>
      <c r="D150" s="169"/>
      <c r="E150" s="169"/>
      <c r="F150" s="169"/>
      <c r="G150" s="169"/>
      <c r="H150" s="169"/>
      <c r="I150" s="169"/>
      <c r="J150" s="169"/>
      <c r="K150" s="169"/>
      <c r="L150" s="169"/>
      <c r="M150" s="169"/>
      <c r="N150" s="169"/>
      <c r="O150" s="169"/>
      <c r="P150" s="169"/>
      <c r="Q150" s="169"/>
      <c r="R150" s="169"/>
    </row>
    <row r="151" spans="3:18">
      <c r="C151" s="169"/>
      <c r="D151" s="169"/>
      <c r="E151" s="169"/>
      <c r="F151" s="169"/>
      <c r="G151" s="169"/>
      <c r="H151" s="169"/>
      <c r="I151" s="169"/>
      <c r="J151" s="169"/>
      <c r="K151" s="169"/>
      <c r="L151" s="169"/>
      <c r="M151" s="169"/>
      <c r="N151" s="169"/>
      <c r="O151" s="169"/>
      <c r="P151" s="169"/>
      <c r="Q151" s="169"/>
      <c r="R151" s="169"/>
    </row>
    <row r="152" spans="3:18">
      <c r="C152" s="169"/>
      <c r="D152" s="169"/>
      <c r="E152" s="169"/>
      <c r="F152" s="169"/>
      <c r="G152" s="169"/>
      <c r="H152" s="169"/>
      <c r="I152" s="169"/>
      <c r="J152" s="169"/>
      <c r="K152" s="169"/>
      <c r="L152" s="169"/>
      <c r="M152" s="169"/>
      <c r="N152" s="169"/>
      <c r="O152" s="169"/>
      <c r="P152" s="169"/>
      <c r="Q152" s="169"/>
      <c r="R152" s="169"/>
    </row>
    <row r="153" spans="3:18">
      <c r="C153" s="169"/>
      <c r="D153" s="169"/>
      <c r="E153" s="169"/>
      <c r="F153" s="169"/>
      <c r="G153" s="169"/>
      <c r="H153" s="169"/>
      <c r="I153" s="169"/>
      <c r="J153" s="169"/>
      <c r="K153" s="169"/>
      <c r="L153" s="169"/>
      <c r="M153" s="169"/>
      <c r="N153" s="169"/>
      <c r="O153" s="169"/>
      <c r="P153" s="169"/>
      <c r="Q153" s="169"/>
      <c r="R153" s="169"/>
    </row>
    <row r="154" spans="3:18">
      <c r="C154" s="169"/>
      <c r="D154" s="169"/>
      <c r="E154" s="169"/>
      <c r="F154" s="169"/>
      <c r="G154" s="169"/>
      <c r="H154" s="169"/>
      <c r="I154" s="169"/>
      <c r="J154" s="169"/>
      <c r="K154" s="169"/>
      <c r="L154" s="169"/>
      <c r="M154" s="169"/>
      <c r="N154" s="169"/>
      <c r="O154" s="169"/>
      <c r="P154" s="169"/>
      <c r="Q154" s="169"/>
      <c r="R154" s="169"/>
    </row>
    <row r="155" spans="3:18">
      <c r="C155" s="169"/>
      <c r="D155" s="169"/>
      <c r="E155" s="169"/>
      <c r="F155" s="169"/>
      <c r="G155" s="169"/>
      <c r="H155" s="169"/>
      <c r="I155" s="169"/>
      <c r="J155" s="169"/>
      <c r="K155" s="169"/>
      <c r="L155" s="169"/>
      <c r="M155" s="169"/>
      <c r="N155" s="169"/>
      <c r="O155" s="169"/>
      <c r="P155" s="169"/>
      <c r="Q155" s="169"/>
      <c r="R155" s="169"/>
    </row>
    <row r="156" spans="3:18">
      <c r="C156" s="169"/>
      <c r="D156" s="169"/>
      <c r="E156" s="169"/>
      <c r="F156" s="169"/>
      <c r="G156" s="169"/>
      <c r="H156" s="169"/>
      <c r="I156" s="169"/>
      <c r="J156" s="169"/>
      <c r="K156" s="169"/>
      <c r="L156" s="169"/>
      <c r="M156" s="169"/>
      <c r="N156" s="169"/>
      <c r="O156" s="169"/>
      <c r="P156" s="169"/>
      <c r="Q156" s="169"/>
      <c r="R156" s="169"/>
    </row>
    <row r="157" spans="3:18">
      <c r="C157" s="169"/>
      <c r="D157" s="169"/>
      <c r="E157" s="169"/>
      <c r="F157" s="169"/>
      <c r="G157" s="169"/>
      <c r="H157" s="169"/>
      <c r="I157" s="169"/>
      <c r="J157" s="169"/>
      <c r="K157" s="169"/>
      <c r="L157" s="169"/>
      <c r="M157" s="169"/>
      <c r="N157" s="169"/>
      <c r="O157" s="169"/>
      <c r="P157" s="169"/>
      <c r="Q157" s="169"/>
      <c r="R157" s="169"/>
    </row>
    <row r="158" spans="3:18">
      <c r="C158" s="169"/>
      <c r="D158" s="169"/>
      <c r="E158" s="169"/>
      <c r="F158" s="169"/>
      <c r="G158" s="169"/>
      <c r="H158" s="169"/>
      <c r="I158" s="169"/>
      <c r="J158" s="169"/>
      <c r="K158" s="169"/>
      <c r="L158" s="169"/>
      <c r="M158" s="169"/>
      <c r="N158" s="169"/>
      <c r="O158" s="169"/>
      <c r="P158" s="169"/>
      <c r="Q158" s="169"/>
      <c r="R158" s="169"/>
    </row>
    <row r="159" spans="3:18">
      <c r="C159" s="169"/>
      <c r="D159" s="169"/>
      <c r="E159" s="169"/>
      <c r="F159" s="169"/>
      <c r="G159" s="169"/>
      <c r="H159" s="169"/>
      <c r="I159" s="169"/>
      <c r="J159" s="169"/>
      <c r="K159" s="169"/>
      <c r="L159" s="169"/>
      <c r="M159" s="169"/>
      <c r="N159" s="169"/>
      <c r="O159" s="169"/>
      <c r="P159" s="169"/>
      <c r="Q159" s="169"/>
      <c r="R159" s="169"/>
    </row>
    <row r="160" spans="3:18">
      <c r="C160" s="169"/>
      <c r="D160" s="169"/>
      <c r="E160" s="169"/>
      <c r="F160" s="169"/>
      <c r="G160" s="169"/>
      <c r="H160" s="169"/>
      <c r="I160" s="169"/>
      <c r="J160" s="169"/>
      <c r="K160" s="169"/>
      <c r="L160" s="169"/>
      <c r="M160" s="169"/>
      <c r="N160" s="169"/>
      <c r="O160" s="169"/>
      <c r="P160" s="169"/>
      <c r="Q160" s="169"/>
      <c r="R160" s="169"/>
    </row>
    <row r="161" spans="3:18">
      <c r="C161" s="169"/>
      <c r="D161" s="169"/>
      <c r="E161" s="169"/>
      <c r="F161" s="169"/>
      <c r="G161" s="169"/>
      <c r="H161" s="169"/>
      <c r="I161" s="169"/>
      <c r="J161" s="169"/>
      <c r="K161" s="169"/>
      <c r="L161" s="169"/>
      <c r="M161" s="169"/>
      <c r="N161" s="169"/>
      <c r="O161" s="169"/>
      <c r="P161" s="169"/>
      <c r="Q161" s="169"/>
      <c r="R161" s="169"/>
    </row>
    <row r="162" spans="3:18">
      <c r="C162" s="169"/>
      <c r="D162" s="169"/>
      <c r="E162" s="169"/>
      <c r="F162" s="169"/>
      <c r="G162" s="169"/>
      <c r="H162" s="169"/>
      <c r="I162" s="169"/>
      <c r="J162" s="169"/>
      <c r="K162" s="169"/>
      <c r="L162" s="169"/>
      <c r="M162" s="169"/>
      <c r="N162" s="169"/>
      <c r="O162" s="169"/>
      <c r="P162" s="169"/>
      <c r="Q162" s="169"/>
      <c r="R162" s="169"/>
    </row>
    <row r="163" spans="3:18">
      <c r="C163" s="169"/>
      <c r="D163" s="169"/>
      <c r="E163" s="169"/>
      <c r="F163" s="169"/>
      <c r="G163" s="169"/>
      <c r="H163" s="169"/>
      <c r="I163" s="169"/>
      <c r="J163" s="169"/>
      <c r="K163" s="169"/>
      <c r="L163" s="169"/>
      <c r="M163" s="169"/>
      <c r="N163" s="169"/>
      <c r="O163" s="169"/>
      <c r="P163" s="169"/>
      <c r="Q163" s="169"/>
      <c r="R163" s="169"/>
    </row>
    <row r="164" spans="3:18">
      <c r="C164" s="169"/>
      <c r="D164" s="169"/>
      <c r="E164" s="169"/>
      <c r="F164" s="169"/>
      <c r="G164" s="169"/>
      <c r="H164" s="169"/>
      <c r="I164" s="169"/>
      <c r="J164" s="169"/>
      <c r="K164" s="169"/>
      <c r="L164" s="169"/>
      <c r="M164" s="169"/>
      <c r="N164" s="169"/>
      <c r="O164" s="169"/>
      <c r="P164" s="169"/>
      <c r="Q164" s="169"/>
      <c r="R164" s="169"/>
    </row>
    <row r="165" spans="3:18">
      <c r="C165" s="169"/>
      <c r="D165" s="169"/>
      <c r="E165" s="169"/>
      <c r="F165" s="169"/>
      <c r="G165" s="169"/>
      <c r="H165" s="169"/>
      <c r="I165" s="169"/>
      <c r="J165" s="169"/>
      <c r="K165" s="169"/>
      <c r="L165" s="169"/>
      <c r="M165" s="169"/>
      <c r="N165" s="169"/>
      <c r="O165" s="169"/>
      <c r="P165" s="169"/>
      <c r="Q165" s="169"/>
      <c r="R165" s="169"/>
    </row>
    <row r="166" spans="3:18">
      <c r="C166" s="169"/>
      <c r="D166" s="169"/>
      <c r="E166" s="169"/>
      <c r="F166" s="169"/>
      <c r="G166" s="169"/>
      <c r="H166" s="169"/>
      <c r="I166" s="169"/>
      <c r="J166" s="169"/>
      <c r="K166" s="169"/>
      <c r="L166" s="169"/>
      <c r="M166" s="169"/>
      <c r="N166" s="169"/>
      <c r="O166" s="169"/>
      <c r="P166" s="169"/>
      <c r="Q166" s="169"/>
      <c r="R166" s="169"/>
    </row>
    <row r="167" spans="3:18">
      <c r="C167" s="169"/>
      <c r="D167" s="169"/>
      <c r="E167" s="169"/>
      <c r="F167" s="169"/>
      <c r="G167" s="169"/>
      <c r="H167" s="169"/>
      <c r="I167" s="169"/>
      <c r="J167" s="169"/>
      <c r="K167" s="169"/>
      <c r="L167" s="169"/>
      <c r="M167" s="169"/>
      <c r="N167" s="169"/>
      <c r="O167" s="169"/>
      <c r="P167" s="169"/>
      <c r="Q167" s="169"/>
      <c r="R167" s="169"/>
    </row>
    <row r="168" spans="3:18">
      <c r="C168" s="169"/>
      <c r="D168" s="169"/>
      <c r="E168" s="169"/>
      <c r="F168" s="169"/>
      <c r="G168" s="169"/>
      <c r="H168" s="169"/>
      <c r="I168" s="169"/>
      <c r="J168" s="169"/>
      <c r="K168" s="169"/>
      <c r="L168" s="169"/>
      <c r="M168" s="169"/>
      <c r="N168" s="169"/>
      <c r="O168" s="169"/>
      <c r="P168" s="169"/>
      <c r="Q168" s="169"/>
      <c r="R168" s="169"/>
    </row>
    <row r="169" spans="3:18">
      <c r="C169" s="169"/>
      <c r="D169" s="169"/>
      <c r="E169" s="169"/>
      <c r="F169" s="169"/>
      <c r="G169" s="169"/>
      <c r="H169" s="169"/>
      <c r="I169" s="169"/>
      <c r="J169" s="169"/>
      <c r="K169" s="169"/>
      <c r="L169" s="169"/>
      <c r="M169" s="169"/>
      <c r="N169" s="169"/>
      <c r="O169" s="169"/>
      <c r="P169" s="169"/>
      <c r="Q169" s="169"/>
      <c r="R169" s="169"/>
    </row>
    <row r="170" spans="3:18">
      <c r="C170" s="169"/>
      <c r="D170" s="169"/>
      <c r="E170" s="169"/>
      <c r="F170" s="169"/>
      <c r="G170" s="169"/>
      <c r="H170" s="169"/>
      <c r="I170" s="169"/>
      <c r="J170" s="169"/>
      <c r="K170" s="169"/>
      <c r="L170" s="169"/>
      <c r="M170" s="169"/>
      <c r="N170" s="169"/>
      <c r="O170" s="169"/>
      <c r="P170" s="169"/>
      <c r="Q170" s="169"/>
      <c r="R170" s="169"/>
    </row>
    <row r="171" spans="3:18">
      <c r="C171" s="169"/>
      <c r="D171" s="169"/>
      <c r="E171" s="169"/>
      <c r="F171" s="169"/>
      <c r="G171" s="169"/>
      <c r="H171" s="169"/>
      <c r="I171" s="169"/>
      <c r="J171" s="169"/>
      <c r="K171" s="169"/>
      <c r="L171" s="169"/>
      <c r="M171" s="169"/>
      <c r="N171" s="169"/>
      <c r="O171" s="169"/>
      <c r="P171" s="169"/>
      <c r="Q171" s="169"/>
      <c r="R171" s="169"/>
    </row>
    <row r="172" spans="3:18">
      <c r="C172" s="169"/>
      <c r="D172" s="169"/>
      <c r="E172" s="169"/>
      <c r="F172" s="169"/>
      <c r="G172" s="169"/>
      <c r="H172" s="169"/>
      <c r="I172" s="169"/>
      <c r="J172" s="169"/>
      <c r="K172" s="169"/>
      <c r="L172" s="169"/>
      <c r="M172" s="169"/>
      <c r="N172" s="169"/>
      <c r="O172" s="169"/>
      <c r="P172" s="169"/>
      <c r="Q172" s="169"/>
      <c r="R172" s="169"/>
    </row>
    <row r="173" spans="3:18">
      <c r="C173" s="169"/>
      <c r="D173" s="169"/>
      <c r="E173" s="169"/>
      <c r="F173" s="169"/>
      <c r="G173" s="169"/>
      <c r="H173" s="169"/>
      <c r="I173" s="169"/>
      <c r="J173" s="169"/>
      <c r="K173" s="169"/>
      <c r="L173" s="169"/>
      <c r="M173" s="169"/>
      <c r="N173" s="169"/>
      <c r="O173" s="169"/>
      <c r="P173" s="169"/>
      <c r="Q173" s="169"/>
      <c r="R173" s="169"/>
    </row>
    <row r="174" spans="3:18">
      <c r="C174" s="169"/>
      <c r="D174" s="169"/>
      <c r="E174" s="169"/>
      <c r="F174" s="169"/>
      <c r="G174" s="169"/>
      <c r="H174" s="169"/>
      <c r="I174" s="169"/>
      <c r="J174" s="169"/>
      <c r="K174" s="169"/>
      <c r="L174" s="169"/>
      <c r="M174" s="169"/>
      <c r="N174" s="169"/>
      <c r="O174" s="169"/>
      <c r="P174" s="169"/>
      <c r="Q174" s="169"/>
      <c r="R174" s="169"/>
    </row>
    <row r="175" spans="3:18">
      <c r="C175" s="169"/>
      <c r="D175" s="169"/>
      <c r="E175" s="169"/>
      <c r="F175" s="169"/>
      <c r="G175" s="169"/>
      <c r="H175" s="169"/>
      <c r="I175" s="169"/>
      <c r="J175" s="169"/>
      <c r="K175" s="169"/>
      <c r="L175" s="169"/>
      <c r="M175" s="169"/>
      <c r="N175" s="169"/>
      <c r="O175" s="169"/>
      <c r="P175" s="169"/>
      <c r="Q175" s="169"/>
      <c r="R175" s="169"/>
    </row>
    <row r="176" spans="3:18">
      <c r="C176" s="169"/>
      <c r="D176" s="169"/>
      <c r="E176" s="169"/>
      <c r="F176" s="169"/>
      <c r="G176" s="169"/>
      <c r="H176" s="169"/>
      <c r="I176" s="169"/>
      <c r="J176" s="169"/>
      <c r="K176" s="169"/>
      <c r="L176" s="169"/>
      <c r="M176" s="169"/>
      <c r="N176" s="169"/>
      <c r="O176" s="169"/>
      <c r="P176" s="169"/>
      <c r="Q176" s="169"/>
      <c r="R176" s="169"/>
    </row>
    <row r="177" spans="3:18">
      <c r="C177" s="169"/>
      <c r="D177" s="169"/>
      <c r="E177" s="169"/>
      <c r="F177" s="169"/>
      <c r="G177" s="169"/>
      <c r="H177" s="169"/>
      <c r="I177" s="169"/>
      <c r="J177" s="169"/>
      <c r="K177" s="169"/>
      <c r="L177" s="169"/>
      <c r="M177" s="169"/>
      <c r="N177" s="169"/>
      <c r="O177" s="169"/>
      <c r="P177" s="169"/>
      <c r="Q177" s="169"/>
      <c r="R177" s="169"/>
    </row>
    <row r="178" spans="3:18">
      <c r="C178" s="169"/>
      <c r="D178" s="169"/>
      <c r="E178" s="169"/>
      <c r="F178" s="169"/>
      <c r="G178" s="169"/>
      <c r="H178" s="169"/>
      <c r="I178" s="169"/>
      <c r="J178" s="169"/>
      <c r="K178" s="169"/>
      <c r="L178" s="169"/>
      <c r="M178" s="169"/>
      <c r="N178" s="169"/>
      <c r="O178" s="169"/>
      <c r="P178" s="169"/>
      <c r="Q178" s="169"/>
      <c r="R178" s="169"/>
    </row>
    <row r="179" spans="3:18">
      <c r="C179" s="169"/>
      <c r="D179" s="169"/>
      <c r="E179" s="169"/>
      <c r="F179" s="169"/>
      <c r="G179" s="169"/>
      <c r="H179" s="169"/>
      <c r="I179" s="169"/>
      <c r="J179" s="169"/>
      <c r="K179" s="169"/>
      <c r="L179" s="169"/>
      <c r="M179" s="169"/>
      <c r="N179" s="169"/>
      <c r="O179" s="169"/>
      <c r="P179" s="169"/>
      <c r="Q179" s="169"/>
      <c r="R179" s="169"/>
    </row>
    <row r="180" spans="3:18">
      <c r="C180" s="169"/>
      <c r="D180" s="169"/>
      <c r="E180" s="169"/>
      <c r="F180" s="169"/>
      <c r="G180" s="169"/>
      <c r="H180" s="169"/>
      <c r="I180" s="169"/>
      <c r="J180" s="169"/>
      <c r="K180" s="169"/>
      <c r="L180" s="169"/>
      <c r="M180" s="169"/>
      <c r="N180" s="169"/>
      <c r="O180" s="169"/>
      <c r="P180" s="169"/>
      <c r="Q180" s="169"/>
      <c r="R180" s="169"/>
    </row>
    <row r="181" spans="3:18">
      <c r="C181" s="169"/>
      <c r="D181" s="169"/>
      <c r="E181" s="169"/>
      <c r="F181" s="169"/>
      <c r="G181" s="169"/>
      <c r="H181" s="169"/>
      <c r="I181" s="169"/>
      <c r="J181" s="169"/>
      <c r="K181" s="169"/>
      <c r="L181" s="169"/>
      <c r="M181" s="169"/>
      <c r="N181" s="169"/>
      <c r="O181" s="169"/>
      <c r="P181" s="169"/>
      <c r="Q181" s="169"/>
      <c r="R181" s="169"/>
    </row>
    <row r="182" spans="3:18">
      <c r="C182" s="169"/>
      <c r="D182" s="169"/>
      <c r="E182" s="169"/>
      <c r="F182" s="169"/>
      <c r="G182" s="169"/>
      <c r="H182" s="169"/>
      <c r="I182" s="169"/>
      <c r="J182" s="169"/>
      <c r="K182" s="169"/>
      <c r="L182" s="169"/>
      <c r="M182" s="169"/>
      <c r="N182" s="169"/>
      <c r="O182" s="169"/>
      <c r="P182" s="169"/>
      <c r="Q182" s="169"/>
      <c r="R182" s="169"/>
    </row>
    <row r="183" spans="3:18">
      <c r="C183" s="169"/>
      <c r="D183" s="169"/>
      <c r="E183" s="169"/>
      <c r="F183" s="169"/>
      <c r="G183" s="169"/>
      <c r="H183" s="169"/>
      <c r="I183" s="169"/>
      <c r="J183" s="169"/>
      <c r="K183" s="169"/>
      <c r="L183" s="169"/>
      <c r="M183" s="169"/>
      <c r="N183" s="169"/>
      <c r="O183" s="169"/>
      <c r="P183" s="169"/>
      <c r="Q183" s="169"/>
      <c r="R183" s="169"/>
    </row>
    <row r="184" spans="3:18">
      <c r="C184" s="169"/>
      <c r="D184" s="169"/>
      <c r="E184" s="169"/>
      <c r="F184" s="169"/>
      <c r="G184" s="169"/>
      <c r="H184" s="169"/>
      <c r="I184" s="169"/>
      <c r="J184" s="169"/>
      <c r="K184" s="169"/>
      <c r="L184" s="169"/>
      <c r="M184" s="169"/>
      <c r="N184" s="169"/>
      <c r="O184" s="169"/>
      <c r="P184" s="169"/>
      <c r="Q184" s="169"/>
      <c r="R184" s="169"/>
    </row>
    <row r="185" spans="3:18">
      <c r="C185" s="169"/>
      <c r="D185" s="169"/>
      <c r="E185" s="169"/>
      <c r="F185" s="169"/>
      <c r="G185" s="169"/>
      <c r="H185" s="169"/>
      <c r="I185" s="169"/>
      <c r="J185" s="169"/>
      <c r="K185" s="169"/>
      <c r="L185" s="169"/>
      <c r="M185" s="169"/>
      <c r="N185" s="169"/>
      <c r="O185" s="169"/>
      <c r="P185" s="169"/>
      <c r="Q185" s="169"/>
      <c r="R185" s="169"/>
    </row>
    <row r="186" spans="3:18">
      <c r="C186" s="169"/>
      <c r="D186" s="169"/>
      <c r="E186" s="169"/>
      <c r="F186" s="169"/>
      <c r="G186" s="169"/>
      <c r="H186" s="169"/>
      <c r="I186" s="169"/>
      <c r="J186" s="169"/>
      <c r="K186" s="169"/>
      <c r="L186" s="169"/>
      <c r="M186" s="169"/>
      <c r="N186" s="169"/>
      <c r="O186" s="169"/>
      <c r="P186" s="169"/>
      <c r="Q186" s="169"/>
      <c r="R186" s="169"/>
    </row>
    <row r="187" spans="3:18">
      <c r="C187" s="169"/>
      <c r="D187" s="169"/>
      <c r="E187" s="169"/>
      <c r="F187" s="169"/>
      <c r="G187" s="169"/>
      <c r="H187" s="169"/>
      <c r="I187" s="169"/>
      <c r="J187" s="169"/>
      <c r="K187" s="169"/>
      <c r="L187" s="169"/>
      <c r="M187" s="169"/>
      <c r="N187" s="169"/>
      <c r="O187" s="169"/>
      <c r="P187" s="169"/>
      <c r="Q187" s="169"/>
      <c r="R187" s="169"/>
    </row>
    <row r="188" spans="3:18">
      <c r="C188" s="169"/>
      <c r="D188" s="169"/>
      <c r="E188" s="169"/>
      <c r="F188" s="169"/>
      <c r="G188" s="169"/>
      <c r="H188" s="169"/>
      <c r="I188" s="169"/>
      <c r="J188" s="169"/>
      <c r="K188" s="169"/>
      <c r="L188" s="169"/>
      <c r="M188" s="169"/>
      <c r="N188" s="169"/>
      <c r="O188" s="169"/>
      <c r="P188" s="169"/>
      <c r="Q188" s="169"/>
      <c r="R188" s="169"/>
    </row>
    <row r="189" spans="3:18">
      <c r="C189" s="169"/>
      <c r="D189" s="169"/>
      <c r="E189" s="169"/>
      <c r="F189" s="169"/>
      <c r="G189" s="169"/>
      <c r="H189" s="169"/>
      <c r="I189" s="169"/>
      <c r="J189" s="169"/>
      <c r="K189" s="169"/>
      <c r="L189" s="169"/>
      <c r="M189" s="169"/>
      <c r="N189" s="169"/>
      <c r="O189" s="169"/>
      <c r="P189" s="169"/>
      <c r="Q189" s="169"/>
      <c r="R189" s="169"/>
    </row>
    <row r="190" spans="3:18">
      <c r="C190" s="169"/>
      <c r="D190" s="169"/>
      <c r="E190" s="169"/>
      <c r="F190" s="169"/>
      <c r="G190" s="169"/>
      <c r="H190" s="169"/>
      <c r="I190" s="169"/>
      <c r="J190" s="169"/>
      <c r="K190" s="169"/>
      <c r="L190" s="169"/>
      <c r="M190" s="169"/>
      <c r="N190" s="169"/>
      <c r="O190" s="169"/>
      <c r="P190" s="169"/>
      <c r="Q190" s="169"/>
      <c r="R190" s="169"/>
    </row>
    <row r="191" spans="3:18">
      <c r="C191" s="169"/>
      <c r="D191" s="169"/>
      <c r="E191" s="169"/>
      <c r="F191" s="169"/>
      <c r="G191" s="169"/>
      <c r="H191" s="169"/>
      <c r="I191" s="169"/>
      <c r="J191" s="169"/>
      <c r="K191" s="169"/>
      <c r="L191" s="169"/>
      <c r="M191" s="169"/>
      <c r="N191" s="169"/>
      <c r="O191" s="169"/>
      <c r="P191" s="169"/>
      <c r="Q191" s="169"/>
      <c r="R191" s="169"/>
    </row>
    <row r="192" spans="3:18">
      <c r="C192" s="169"/>
      <c r="D192" s="169"/>
      <c r="E192" s="169"/>
      <c r="F192" s="169"/>
      <c r="G192" s="169"/>
      <c r="H192" s="169"/>
      <c r="I192" s="169"/>
      <c r="J192" s="169"/>
      <c r="K192" s="169"/>
      <c r="L192" s="169"/>
      <c r="M192" s="169"/>
      <c r="N192" s="169"/>
      <c r="O192" s="169"/>
      <c r="P192" s="169"/>
      <c r="Q192" s="169"/>
      <c r="R192" s="169"/>
    </row>
    <row r="193" spans="3:18">
      <c r="C193" s="169"/>
      <c r="D193" s="169"/>
      <c r="E193" s="169"/>
      <c r="F193" s="169"/>
      <c r="G193" s="169"/>
      <c r="H193" s="169"/>
      <c r="I193" s="169"/>
      <c r="J193" s="169"/>
      <c r="K193" s="169"/>
      <c r="L193" s="169"/>
      <c r="M193" s="169"/>
      <c r="N193" s="169"/>
      <c r="O193" s="169"/>
      <c r="P193" s="169"/>
      <c r="Q193" s="169"/>
      <c r="R193" s="169"/>
    </row>
    <row r="194" spans="3:18">
      <c r="C194" s="169"/>
      <c r="D194" s="169"/>
      <c r="E194" s="169"/>
      <c r="F194" s="169"/>
      <c r="G194" s="169"/>
      <c r="H194" s="169"/>
      <c r="I194" s="169"/>
      <c r="J194" s="169"/>
      <c r="K194" s="169"/>
      <c r="L194" s="169"/>
      <c r="M194" s="169"/>
      <c r="N194" s="169"/>
      <c r="O194" s="169"/>
      <c r="P194" s="169"/>
      <c r="Q194" s="169"/>
      <c r="R194" s="169"/>
    </row>
    <row r="195" spans="3:18">
      <c r="C195" s="169"/>
      <c r="D195" s="169"/>
      <c r="E195" s="169"/>
      <c r="F195" s="169"/>
      <c r="G195" s="169"/>
      <c r="H195" s="169"/>
      <c r="I195" s="169"/>
      <c r="J195" s="169"/>
      <c r="K195" s="169"/>
      <c r="L195" s="169"/>
      <c r="M195" s="169"/>
      <c r="N195" s="169"/>
      <c r="O195" s="169"/>
      <c r="P195" s="169"/>
      <c r="Q195" s="169"/>
      <c r="R195" s="169"/>
    </row>
    <row r="196" spans="3:18">
      <c r="C196" s="169"/>
      <c r="D196" s="169"/>
      <c r="E196" s="169"/>
      <c r="F196" s="169"/>
      <c r="G196" s="169"/>
      <c r="H196" s="169"/>
      <c r="I196" s="169"/>
      <c r="J196" s="169"/>
      <c r="K196" s="169"/>
      <c r="L196" s="169"/>
      <c r="M196" s="169"/>
      <c r="N196" s="169"/>
      <c r="O196" s="169"/>
      <c r="P196" s="169"/>
      <c r="Q196" s="169"/>
      <c r="R196" s="169"/>
    </row>
    <row r="197" spans="3:18">
      <c r="C197" s="169"/>
      <c r="D197" s="169"/>
      <c r="E197" s="169"/>
      <c r="F197" s="169"/>
      <c r="G197" s="169"/>
      <c r="H197" s="169"/>
      <c r="I197" s="169"/>
      <c r="J197" s="169"/>
      <c r="K197" s="169"/>
      <c r="L197" s="169"/>
      <c r="M197" s="169"/>
      <c r="N197" s="169"/>
      <c r="O197" s="169"/>
      <c r="P197" s="169"/>
      <c r="Q197" s="169"/>
      <c r="R197" s="169"/>
    </row>
    <row r="198" spans="3:18">
      <c r="C198" s="169"/>
      <c r="D198" s="169"/>
      <c r="E198" s="169"/>
      <c r="F198" s="169"/>
      <c r="G198" s="169"/>
      <c r="H198" s="169"/>
      <c r="I198" s="169"/>
      <c r="J198" s="169"/>
      <c r="K198" s="169"/>
      <c r="L198" s="169"/>
      <c r="M198" s="169"/>
      <c r="N198" s="169"/>
      <c r="O198" s="169"/>
      <c r="P198" s="169"/>
      <c r="Q198" s="169"/>
      <c r="R198" s="169"/>
    </row>
    <row r="199" spans="3:18">
      <c r="C199" s="169"/>
      <c r="D199" s="169"/>
      <c r="E199" s="169"/>
      <c r="F199" s="169"/>
      <c r="G199" s="169"/>
      <c r="H199" s="169"/>
      <c r="I199" s="169"/>
      <c r="J199" s="169"/>
      <c r="K199" s="169"/>
      <c r="L199" s="169"/>
      <c r="M199" s="169"/>
      <c r="N199" s="169"/>
      <c r="O199" s="169"/>
      <c r="P199" s="169"/>
      <c r="Q199" s="169"/>
      <c r="R199" s="169"/>
    </row>
    <row r="200" spans="3:18">
      <c r="C200" s="169"/>
      <c r="D200" s="169"/>
      <c r="E200" s="169"/>
      <c r="F200" s="169"/>
      <c r="G200" s="169"/>
      <c r="H200" s="169"/>
      <c r="I200" s="169"/>
      <c r="J200" s="169"/>
      <c r="K200" s="169"/>
      <c r="L200" s="169"/>
      <c r="M200" s="169"/>
      <c r="N200" s="169"/>
      <c r="O200" s="169"/>
      <c r="P200" s="169"/>
      <c r="Q200" s="169"/>
      <c r="R200" s="169"/>
    </row>
    <row r="201" spans="3:18">
      <c r="C201" s="169"/>
      <c r="D201" s="169"/>
      <c r="E201" s="169"/>
      <c r="F201" s="169"/>
      <c r="G201" s="169"/>
      <c r="H201" s="169"/>
      <c r="I201" s="169"/>
      <c r="J201" s="169"/>
      <c r="K201" s="169"/>
      <c r="L201" s="169"/>
      <c r="M201" s="169"/>
      <c r="N201" s="169"/>
      <c r="O201" s="169"/>
      <c r="P201" s="169"/>
      <c r="Q201" s="169"/>
      <c r="R201" s="169"/>
    </row>
    <row r="202" spans="3:18">
      <c r="C202" s="169"/>
      <c r="D202" s="169"/>
      <c r="E202" s="169"/>
      <c r="F202" s="169"/>
      <c r="G202" s="169"/>
      <c r="H202" s="169"/>
      <c r="I202" s="169"/>
      <c r="J202" s="169"/>
      <c r="K202" s="169"/>
      <c r="L202" s="169"/>
      <c r="M202" s="169"/>
      <c r="N202" s="169"/>
      <c r="O202" s="169"/>
      <c r="P202" s="169"/>
      <c r="Q202" s="169"/>
      <c r="R202" s="169"/>
    </row>
    <row r="203" spans="3:18">
      <c r="C203" s="169"/>
      <c r="D203" s="169"/>
      <c r="E203" s="169"/>
      <c r="F203" s="169"/>
      <c r="G203" s="169"/>
      <c r="H203" s="169"/>
      <c r="I203" s="169"/>
      <c r="J203" s="169"/>
      <c r="K203" s="169"/>
      <c r="L203" s="169"/>
      <c r="M203" s="169"/>
      <c r="N203" s="169"/>
      <c r="O203" s="169"/>
      <c r="P203" s="169"/>
      <c r="Q203" s="169"/>
      <c r="R203" s="169"/>
    </row>
    <row r="204" spans="3:18">
      <c r="C204" s="169"/>
      <c r="D204" s="169"/>
      <c r="E204" s="169"/>
      <c r="F204" s="169"/>
      <c r="G204" s="169"/>
      <c r="H204" s="169"/>
      <c r="I204" s="169"/>
      <c r="J204" s="169"/>
      <c r="K204" s="169"/>
      <c r="L204" s="169"/>
      <c r="M204" s="169"/>
      <c r="N204" s="169"/>
      <c r="O204" s="169"/>
      <c r="P204" s="169"/>
      <c r="Q204" s="169"/>
      <c r="R204" s="169"/>
    </row>
    <row r="205" spans="3:18">
      <c r="C205" s="169"/>
      <c r="D205" s="169"/>
      <c r="E205" s="169"/>
      <c r="F205" s="169"/>
      <c r="G205" s="169"/>
      <c r="H205" s="169"/>
      <c r="I205" s="169"/>
      <c r="J205" s="169"/>
      <c r="K205" s="169"/>
      <c r="L205" s="169"/>
      <c r="M205" s="169"/>
      <c r="N205" s="169"/>
      <c r="O205" s="169"/>
      <c r="P205" s="169"/>
      <c r="Q205" s="169"/>
      <c r="R205" s="169"/>
    </row>
    <row r="206" spans="3:18">
      <c r="C206" s="169"/>
      <c r="D206" s="169"/>
      <c r="E206" s="169"/>
      <c r="F206" s="169"/>
      <c r="G206" s="169"/>
      <c r="H206" s="169"/>
      <c r="I206" s="169"/>
      <c r="J206" s="169"/>
      <c r="K206" s="169"/>
      <c r="L206" s="169"/>
      <c r="M206" s="169"/>
      <c r="N206" s="169"/>
      <c r="O206" s="169"/>
      <c r="P206" s="169"/>
      <c r="Q206" s="169"/>
      <c r="R206" s="169"/>
    </row>
    <row r="207" spans="3:18">
      <c r="C207" s="169"/>
      <c r="D207" s="169"/>
      <c r="E207" s="169"/>
      <c r="F207" s="169"/>
      <c r="G207" s="169"/>
      <c r="H207" s="169"/>
      <c r="I207" s="169"/>
      <c r="J207" s="169"/>
      <c r="K207" s="169"/>
      <c r="L207" s="169"/>
      <c r="M207" s="169"/>
      <c r="N207" s="169"/>
      <c r="O207" s="169"/>
      <c r="P207" s="169"/>
      <c r="Q207" s="169"/>
      <c r="R207" s="169"/>
    </row>
    <row r="208" spans="3:18">
      <c r="C208" s="169"/>
      <c r="D208" s="169"/>
      <c r="E208" s="169"/>
      <c r="F208" s="169"/>
      <c r="G208" s="169"/>
      <c r="H208" s="169"/>
      <c r="I208" s="169"/>
      <c r="J208" s="169"/>
      <c r="K208" s="169"/>
      <c r="L208" s="169"/>
      <c r="M208" s="169"/>
      <c r="N208" s="169"/>
      <c r="O208" s="169"/>
      <c r="P208" s="169"/>
      <c r="Q208" s="169"/>
      <c r="R208" s="169"/>
    </row>
    <row r="209" spans="3:18">
      <c r="C209" s="169"/>
      <c r="D209" s="169"/>
      <c r="E209" s="169"/>
      <c r="F209" s="169"/>
      <c r="G209" s="169"/>
      <c r="H209" s="169"/>
      <c r="I209" s="169"/>
      <c r="J209" s="169"/>
      <c r="K209" s="169"/>
      <c r="L209" s="169"/>
      <c r="M209" s="169"/>
      <c r="N209" s="169"/>
      <c r="O209" s="169"/>
      <c r="P209" s="169"/>
      <c r="Q209" s="169"/>
      <c r="R209" s="169"/>
    </row>
    <row r="210" spans="3:18">
      <c r="C210" s="169"/>
      <c r="D210" s="169"/>
      <c r="E210" s="169"/>
      <c r="F210" s="169"/>
      <c r="G210" s="169"/>
      <c r="H210" s="169"/>
      <c r="I210" s="169"/>
      <c r="J210" s="169"/>
      <c r="K210" s="169"/>
      <c r="L210" s="169"/>
      <c r="M210" s="169"/>
      <c r="N210" s="169"/>
      <c r="O210" s="169"/>
      <c r="P210" s="169"/>
      <c r="Q210" s="169"/>
      <c r="R210" s="169"/>
    </row>
    <row r="211" spans="3:18">
      <c r="C211" s="169"/>
      <c r="D211" s="169"/>
      <c r="E211" s="169"/>
      <c r="F211" s="169"/>
      <c r="G211" s="169"/>
      <c r="H211" s="169"/>
      <c r="I211" s="169"/>
      <c r="J211" s="169"/>
      <c r="K211" s="169"/>
      <c r="L211" s="169"/>
      <c r="M211" s="169"/>
      <c r="N211" s="169"/>
      <c r="O211" s="169"/>
      <c r="P211" s="169"/>
      <c r="Q211" s="169"/>
      <c r="R211" s="169"/>
    </row>
    <row r="212" spans="3:18">
      <c r="C212" s="169"/>
      <c r="D212" s="169"/>
      <c r="E212" s="169"/>
      <c r="F212" s="169"/>
      <c r="G212" s="169"/>
      <c r="H212" s="169"/>
      <c r="I212" s="169"/>
      <c r="J212" s="169"/>
      <c r="K212" s="169"/>
      <c r="L212" s="169"/>
      <c r="M212" s="169"/>
      <c r="N212" s="169"/>
      <c r="O212" s="169"/>
      <c r="P212" s="169"/>
      <c r="Q212" s="169"/>
      <c r="R212" s="169"/>
    </row>
    <row r="213" spans="3:18">
      <c r="C213" s="169"/>
      <c r="D213" s="169"/>
      <c r="E213" s="169"/>
      <c r="F213" s="169"/>
      <c r="G213" s="169"/>
      <c r="H213" s="169"/>
      <c r="I213" s="169"/>
      <c r="J213" s="169"/>
      <c r="K213" s="169"/>
      <c r="L213" s="169"/>
      <c r="M213" s="169"/>
      <c r="N213" s="169"/>
      <c r="O213" s="169"/>
      <c r="P213" s="169"/>
      <c r="Q213" s="169"/>
      <c r="R213" s="169"/>
    </row>
    <row r="214" spans="3:18">
      <c r="C214" s="169"/>
      <c r="D214" s="169"/>
      <c r="E214" s="169"/>
      <c r="F214" s="169"/>
      <c r="G214" s="169"/>
      <c r="H214" s="169"/>
      <c r="I214" s="169"/>
      <c r="J214" s="169"/>
      <c r="K214" s="169"/>
      <c r="L214" s="169"/>
      <c r="M214" s="169"/>
      <c r="N214" s="169"/>
      <c r="O214" s="169"/>
      <c r="P214" s="169"/>
      <c r="Q214" s="169"/>
      <c r="R214" s="169"/>
    </row>
    <row r="215" spans="3:18">
      <c r="C215" s="169"/>
      <c r="D215" s="169"/>
      <c r="E215" s="169"/>
      <c r="F215" s="169"/>
      <c r="G215" s="169"/>
      <c r="H215" s="169"/>
      <c r="I215" s="169"/>
      <c r="J215" s="169"/>
      <c r="K215" s="169"/>
      <c r="L215" s="169"/>
      <c r="M215" s="169"/>
      <c r="N215" s="169"/>
      <c r="O215" s="169"/>
      <c r="P215" s="169"/>
      <c r="Q215" s="169"/>
      <c r="R215" s="169"/>
    </row>
    <row r="216" spans="3:18">
      <c r="C216" s="169"/>
      <c r="D216" s="169"/>
      <c r="E216" s="169"/>
      <c r="F216" s="169"/>
      <c r="G216" s="169"/>
      <c r="H216" s="169"/>
      <c r="I216" s="169"/>
      <c r="J216" s="169"/>
      <c r="K216" s="169"/>
      <c r="L216" s="169"/>
      <c r="M216" s="169"/>
      <c r="N216" s="169"/>
      <c r="O216" s="169"/>
      <c r="P216" s="169"/>
      <c r="Q216" s="169"/>
      <c r="R216" s="169"/>
    </row>
    <row r="217" spans="3:18">
      <c r="C217" s="169"/>
      <c r="D217" s="169"/>
      <c r="E217" s="169"/>
      <c r="F217" s="169"/>
      <c r="G217" s="169"/>
      <c r="H217" s="169"/>
      <c r="I217" s="169"/>
      <c r="J217" s="169"/>
      <c r="K217" s="169"/>
      <c r="L217" s="169"/>
      <c r="M217" s="169"/>
      <c r="N217" s="169"/>
      <c r="O217" s="169"/>
      <c r="P217" s="169"/>
      <c r="Q217" s="169"/>
      <c r="R217" s="169"/>
    </row>
    <row r="218" spans="3:18">
      <c r="C218" s="169"/>
      <c r="D218" s="169"/>
      <c r="E218" s="169"/>
      <c r="F218" s="169"/>
      <c r="G218" s="169"/>
      <c r="H218" s="169"/>
      <c r="I218" s="169"/>
      <c r="J218" s="169"/>
      <c r="K218" s="169"/>
      <c r="L218" s="169"/>
      <c r="M218" s="169"/>
      <c r="N218" s="169"/>
      <c r="O218" s="169"/>
      <c r="P218" s="169"/>
      <c r="Q218" s="169"/>
      <c r="R218" s="169"/>
    </row>
    <row r="219" spans="3:18">
      <c r="C219" s="169"/>
      <c r="D219" s="169"/>
      <c r="E219" s="169"/>
      <c r="F219" s="169"/>
      <c r="G219" s="169"/>
      <c r="H219" s="169"/>
      <c r="I219" s="169"/>
      <c r="J219" s="169"/>
      <c r="K219" s="169"/>
      <c r="L219" s="169"/>
      <c r="M219" s="169"/>
      <c r="N219" s="169"/>
      <c r="O219" s="169"/>
      <c r="P219" s="169"/>
      <c r="Q219" s="169"/>
      <c r="R219" s="169"/>
    </row>
    <row r="220" spans="3:18">
      <c r="C220" s="169"/>
      <c r="D220" s="169"/>
      <c r="E220" s="169"/>
      <c r="F220" s="169"/>
      <c r="G220" s="169"/>
      <c r="H220" s="169"/>
      <c r="I220" s="169"/>
      <c r="J220" s="169"/>
      <c r="K220" s="169"/>
      <c r="L220" s="169"/>
      <c r="M220" s="169"/>
      <c r="N220" s="169"/>
      <c r="O220" s="169"/>
      <c r="P220" s="169"/>
      <c r="Q220" s="169"/>
      <c r="R220" s="169"/>
    </row>
    <row r="221" spans="3:18">
      <c r="C221" s="169"/>
      <c r="D221" s="169"/>
      <c r="E221" s="169"/>
      <c r="F221" s="169"/>
      <c r="G221" s="169"/>
      <c r="H221" s="169"/>
      <c r="I221" s="169"/>
      <c r="J221" s="169"/>
      <c r="K221" s="169"/>
      <c r="L221" s="169"/>
      <c r="M221" s="169"/>
      <c r="N221" s="169"/>
      <c r="O221" s="169"/>
      <c r="P221" s="169"/>
      <c r="Q221" s="169"/>
      <c r="R221" s="169"/>
    </row>
    <row r="222" spans="3:18">
      <c r="C222" s="169"/>
      <c r="D222" s="169"/>
      <c r="E222" s="169"/>
      <c r="F222" s="169"/>
      <c r="G222" s="169"/>
      <c r="H222" s="169"/>
      <c r="I222" s="169"/>
      <c r="J222" s="169"/>
      <c r="K222" s="169"/>
      <c r="L222" s="169"/>
      <c r="M222" s="169"/>
      <c r="N222" s="169"/>
      <c r="O222" s="169"/>
      <c r="P222" s="169"/>
      <c r="Q222" s="169"/>
      <c r="R222" s="169"/>
    </row>
    <row r="223" spans="3:18">
      <c r="C223" s="169"/>
      <c r="D223" s="169"/>
      <c r="E223" s="169"/>
      <c r="F223" s="169"/>
      <c r="G223" s="169"/>
      <c r="H223" s="169"/>
      <c r="I223" s="169"/>
      <c r="J223" s="169"/>
      <c r="K223" s="169"/>
      <c r="L223" s="169"/>
      <c r="M223" s="169"/>
      <c r="N223" s="169"/>
      <c r="O223" s="169"/>
      <c r="P223" s="169"/>
      <c r="Q223" s="169"/>
      <c r="R223" s="169"/>
    </row>
    <row r="224" spans="3:18">
      <c r="C224" s="169"/>
      <c r="D224" s="169"/>
      <c r="E224" s="169"/>
      <c r="F224" s="169"/>
      <c r="G224" s="169"/>
      <c r="H224" s="169"/>
      <c r="I224" s="169"/>
      <c r="J224" s="169"/>
      <c r="K224" s="169"/>
      <c r="L224" s="169"/>
      <c r="M224" s="169"/>
      <c r="N224" s="169"/>
      <c r="O224" s="169"/>
      <c r="P224" s="169"/>
      <c r="Q224" s="169"/>
      <c r="R224" s="169"/>
    </row>
    <row r="225" spans="3:18">
      <c r="C225" s="169"/>
      <c r="D225" s="169"/>
      <c r="E225" s="169"/>
      <c r="F225" s="169"/>
      <c r="G225" s="169"/>
      <c r="H225" s="169"/>
      <c r="I225" s="169"/>
      <c r="J225" s="169"/>
      <c r="K225" s="169"/>
      <c r="L225" s="169"/>
      <c r="M225" s="169"/>
      <c r="N225" s="169"/>
      <c r="O225" s="169"/>
      <c r="P225" s="169"/>
      <c r="Q225" s="169"/>
      <c r="R225" s="169"/>
    </row>
    <row r="226" spans="3:18">
      <c r="C226" s="169"/>
      <c r="D226" s="169"/>
      <c r="E226" s="169"/>
      <c r="F226" s="169"/>
      <c r="G226" s="169"/>
      <c r="H226" s="169"/>
      <c r="I226" s="169"/>
      <c r="J226" s="169"/>
      <c r="K226" s="169"/>
      <c r="L226" s="169"/>
      <c r="M226" s="169"/>
      <c r="N226" s="169"/>
      <c r="O226" s="169"/>
      <c r="P226" s="169"/>
      <c r="Q226" s="169"/>
      <c r="R226" s="169"/>
    </row>
    <row r="227" spans="3:18">
      <c r="C227" s="169"/>
      <c r="D227" s="169"/>
      <c r="E227" s="169"/>
      <c r="F227" s="169"/>
      <c r="G227" s="169"/>
      <c r="H227" s="169"/>
      <c r="I227" s="169"/>
      <c r="J227" s="169"/>
      <c r="K227" s="169"/>
      <c r="L227" s="169"/>
      <c r="M227" s="169"/>
      <c r="N227" s="169"/>
      <c r="O227" s="169"/>
      <c r="P227" s="169"/>
      <c r="Q227" s="169"/>
      <c r="R227" s="169"/>
    </row>
    <row r="228" spans="3:18">
      <c r="C228" s="169"/>
      <c r="D228" s="169"/>
      <c r="E228" s="169"/>
      <c r="F228" s="169"/>
      <c r="G228" s="169"/>
      <c r="H228" s="169"/>
      <c r="I228" s="169"/>
      <c r="J228" s="169"/>
      <c r="K228" s="169"/>
      <c r="L228" s="169"/>
      <c r="M228" s="169"/>
      <c r="N228" s="169"/>
      <c r="O228" s="169"/>
      <c r="P228" s="169"/>
      <c r="Q228" s="169"/>
      <c r="R228" s="169"/>
    </row>
    <row r="229" spans="3:18">
      <c r="C229" s="169"/>
      <c r="D229" s="169"/>
      <c r="E229" s="169"/>
      <c r="F229" s="169"/>
      <c r="G229" s="169"/>
      <c r="H229" s="169"/>
      <c r="I229" s="169"/>
      <c r="J229" s="169"/>
      <c r="K229" s="169"/>
      <c r="L229" s="169"/>
      <c r="M229" s="169"/>
      <c r="N229" s="169"/>
      <c r="O229" s="169"/>
      <c r="P229" s="169"/>
      <c r="Q229" s="169"/>
      <c r="R229" s="169"/>
    </row>
    <row r="230" spans="3:18">
      <c r="C230" s="169"/>
      <c r="D230" s="169"/>
      <c r="E230" s="169"/>
      <c r="F230" s="169"/>
      <c r="G230" s="169"/>
      <c r="H230" s="169"/>
      <c r="I230" s="169"/>
      <c r="J230" s="169"/>
      <c r="K230" s="169"/>
      <c r="L230" s="169"/>
      <c r="M230" s="169"/>
      <c r="N230" s="169"/>
      <c r="O230" s="169"/>
      <c r="P230" s="169"/>
      <c r="Q230" s="169"/>
      <c r="R230" s="169"/>
    </row>
    <row r="231" spans="3:18">
      <c r="C231" s="169"/>
      <c r="D231" s="169"/>
      <c r="E231" s="169"/>
      <c r="F231" s="169"/>
      <c r="G231" s="169"/>
      <c r="H231" s="169"/>
      <c r="I231" s="169"/>
      <c r="J231" s="169"/>
      <c r="K231" s="169"/>
      <c r="L231" s="169"/>
      <c r="M231" s="169"/>
      <c r="N231" s="169"/>
      <c r="O231" s="169"/>
      <c r="P231" s="169"/>
      <c r="Q231" s="169"/>
      <c r="R231" s="169"/>
    </row>
    <row r="232" spans="3:18">
      <c r="C232" s="169"/>
      <c r="D232" s="169"/>
      <c r="E232" s="169"/>
      <c r="F232" s="169"/>
      <c r="G232" s="169"/>
      <c r="H232" s="169"/>
      <c r="I232" s="169"/>
      <c r="J232" s="169"/>
      <c r="K232" s="169"/>
      <c r="L232" s="169"/>
      <c r="M232" s="169"/>
      <c r="N232" s="169"/>
      <c r="O232" s="169"/>
      <c r="P232" s="169"/>
      <c r="Q232" s="169"/>
      <c r="R232" s="169"/>
    </row>
    <row r="233" spans="3:18">
      <c r="C233" s="169"/>
      <c r="D233" s="169"/>
      <c r="E233" s="169"/>
      <c r="F233" s="169"/>
      <c r="G233" s="169"/>
      <c r="H233" s="169"/>
      <c r="I233" s="169"/>
      <c r="J233" s="169"/>
      <c r="K233" s="169"/>
      <c r="L233" s="169"/>
      <c r="M233" s="169"/>
      <c r="N233" s="169"/>
      <c r="O233" s="169"/>
      <c r="P233" s="169"/>
      <c r="Q233" s="169"/>
      <c r="R233" s="169"/>
    </row>
    <row r="234" spans="3:18">
      <c r="C234" s="169"/>
      <c r="D234" s="169"/>
      <c r="E234" s="169"/>
      <c r="F234" s="169"/>
      <c r="G234" s="169"/>
      <c r="H234" s="169"/>
      <c r="I234" s="169"/>
      <c r="J234" s="169"/>
      <c r="K234" s="169"/>
      <c r="L234" s="169"/>
      <c r="M234" s="169"/>
      <c r="N234" s="169"/>
      <c r="O234" s="169"/>
      <c r="P234" s="169"/>
      <c r="Q234" s="169"/>
      <c r="R234" s="169"/>
    </row>
    <row r="235" spans="3:18">
      <c r="C235" s="169"/>
      <c r="D235" s="169"/>
      <c r="E235" s="169"/>
      <c r="F235" s="169"/>
      <c r="G235" s="169"/>
      <c r="H235" s="169"/>
      <c r="I235" s="169"/>
      <c r="J235" s="169"/>
      <c r="K235" s="169"/>
      <c r="L235" s="169"/>
      <c r="M235" s="169"/>
      <c r="N235" s="169"/>
      <c r="O235" s="169"/>
      <c r="P235" s="169"/>
      <c r="Q235" s="169"/>
      <c r="R235" s="169"/>
    </row>
    <row r="236" spans="3:18">
      <c r="C236" s="169"/>
      <c r="D236" s="169"/>
      <c r="E236" s="169"/>
      <c r="F236" s="169"/>
      <c r="G236" s="169"/>
      <c r="H236" s="169"/>
      <c r="I236" s="169"/>
      <c r="J236" s="169"/>
      <c r="K236" s="169"/>
      <c r="L236" s="169"/>
      <c r="M236" s="169"/>
      <c r="N236" s="169"/>
      <c r="O236" s="169"/>
      <c r="P236" s="169"/>
      <c r="Q236" s="169"/>
      <c r="R236" s="169"/>
    </row>
    <row r="237" spans="3:18">
      <c r="C237" s="169"/>
      <c r="D237" s="169"/>
      <c r="E237" s="169"/>
      <c r="F237" s="169"/>
      <c r="G237" s="169"/>
      <c r="H237" s="169"/>
      <c r="I237" s="169"/>
      <c r="J237" s="169"/>
      <c r="K237" s="169"/>
      <c r="L237" s="169"/>
      <c r="M237" s="169"/>
      <c r="N237" s="169"/>
      <c r="O237" s="169"/>
      <c r="P237" s="169"/>
      <c r="Q237" s="169"/>
      <c r="R237" s="169"/>
    </row>
    <row r="238" spans="3:18">
      <c r="C238" s="169"/>
      <c r="D238" s="169"/>
      <c r="E238" s="169"/>
      <c r="F238" s="169"/>
      <c r="G238" s="169"/>
      <c r="H238" s="169"/>
      <c r="I238" s="169"/>
      <c r="J238" s="169"/>
      <c r="K238" s="169"/>
      <c r="L238" s="169"/>
      <c r="M238" s="169"/>
      <c r="N238" s="169"/>
      <c r="O238" s="169"/>
      <c r="P238" s="169"/>
      <c r="Q238" s="169"/>
      <c r="R238" s="169"/>
    </row>
    <row r="239" spans="3:18">
      <c r="C239" s="169"/>
      <c r="D239" s="169"/>
      <c r="E239" s="169"/>
      <c r="F239" s="169"/>
      <c r="G239" s="169"/>
      <c r="H239" s="169"/>
      <c r="I239" s="169"/>
      <c r="J239" s="169"/>
      <c r="K239" s="169"/>
      <c r="L239" s="169"/>
      <c r="M239" s="169"/>
      <c r="N239" s="169"/>
      <c r="O239" s="169"/>
      <c r="P239" s="169"/>
      <c r="Q239" s="169"/>
      <c r="R239" s="169"/>
    </row>
    <row r="240" spans="3:18">
      <c r="C240" s="169"/>
      <c r="D240" s="169"/>
      <c r="E240" s="169"/>
      <c r="F240" s="169"/>
      <c r="G240" s="169"/>
      <c r="H240" s="169"/>
      <c r="I240" s="169"/>
      <c r="J240" s="169"/>
      <c r="K240" s="169"/>
      <c r="L240" s="169"/>
      <c r="M240" s="169"/>
      <c r="N240" s="169"/>
      <c r="O240" s="169"/>
      <c r="P240" s="169"/>
      <c r="Q240" s="169"/>
      <c r="R240" s="169"/>
    </row>
    <row r="241" spans="3:18">
      <c r="C241" s="169"/>
      <c r="D241" s="169"/>
      <c r="E241" s="169"/>
      <c r="F241" s="169"/>
      <c r="G241" s="169"/>
      <c r="H241" s="169"/>
      <c r="I241" s="169"/>
      <c r="J241" s="169"/>
      <c r="K241" s="169"/>
      <c r="L241" s="169"/>
      <c r="M241" s="169"/>
      <c r="N241" s="169"/>
      <c r="O241" s="169"/>
      <c r="P241" s="169"/>
      <c r="Q241" s="169"/>
      <c r="R241" s="169"/>
    </row>
    <row r="242" spans="3:18">
      <c r="C242" s="169"/>
      <c r="D242" s="169"/>
      <c r="E242" s="169"/>
      <c r="F242" s="169"/>
      <c r="G242" s="169"/>
      <c r="H242" s="169"/>
      <c r="I242" s="169"/>
      <c r="J242" s="169"/>
      <c r="K242" s="169"/>
      <c r="L242" s="169"/>
      <c r="M242" s="169"/>
      <c r="N242" s="169"/>
      <c r="O242" s="169"/>
      <c r="P242" s="169"/>
      <c r="Q242" s="169"/>
      <c r="R242" s="169"/>
    </row>
    <row r="243" spans="3:18">
      <c r="C243" s="169"/>
      <c r="D243" s="169"/>
      <c r="E243" s="169"/>
      <c r="F243" s="169"/>
      <c r="G243" s="169"/>
      <c r="H243" s="169"/>
      <c r="I243" s="169"/>
      <c r="J243" s="169"/>
      <c r="K243" s="169"/>
      <c r="L243" s="169"/>
      <c r="M243" s="169"/>
      <c r="N243" s="169"/>
      <c r="O243" s="169"/>
      <c r="P243" s="169"/>
      <c r="Q243" s="169"/>
      <c r="R243" s="169"/>
    </row>
    <row r="244" spans="3:18">
      <c r="C244" s="169"/>
      <c r="D244" s="169"/>
      <c r="E244" s="169"/>
      <c r="F244" s="169"/>
      <c r="G244" s="169"/>
      <c r="H244" s="169"/>
      <c r="I244" s="169"/>
      <c r="J244" s="169"/>
      <c r="K244" s="169"/>
      <c r="L244" s="169"/>
      <c r="M244" s="169"/>
      <c r="N244" s="169"/>
      <c r="O244" s="169"/>
      <c r="P244" s="169"/>
      <c r="Q244" s="169"/>
      <c r="R244" s="169"/>
    </row>
    <row r="245" spans="3:18">
      <c r="C245" s="169"/>
      <c r="D245" s="169"/>
      <c r="E245" s="169"/>
      <c r="F245" s="169"/>
      <c r="G245" s="169"/>
      <c r="H245" s="169"/>
      <c r="I245" s="169"/>
      <c r="J245" s="169"/>
      <c r="K245" s="169"/>
      <c r="L245" s="169"/>
      <c r="M245" s="169"/>
      <c r="N245" s="169"/>
      <c r="O245" s="169"/>
      <c r="P245" s="169"/>
      <c r="Q245" s="169"/>
      <c r="R245" s="169"/>
    </row>
    <row r="246" spans="3:18">
      <c r="C246" s="169"/>
      <c r="D246" s="169"/>
      <c r="E246" s="169"/>
      <c r="F246" s="169"/>
      <c r="G246" s="169"/>
      <c r="H246" s="169"/>
      <c r="I246" s="169"/>
      <c r="J246" s="169"/>
      <c r="K246" s="169"/>
      <c r="L246" s="169"/>
      <c r="M246" s="169"/>
      <c r="N246" s="169"/>
      <c r="O246" s="169"/>
      <c r="P246" s="169"/>
      <c r="Q246" s="169"/>
      <c r="R246" s="169"/>
    </row>
    <row r="247" spans="3:18">
      <c r="C247" s="169"/>
      <c r="D247" s="169"/>
      <c r="E247" s="169"/>
      <c r="F247" s="169"/>
      <c r="G247" s="169"/>
      <c r="H247" s="169"/>
      <c r="I247" s="169"/>
      <c r="J247" s="169"/>
      <c r="K247" s="169"/>
      <c r="L247" s="169"/>
      <c r="M247" s="169"/>
      <c r="N247" s="169"/>
      <c r="O247" s="169"/>
      <c r="P247" s="169"/>
      <c r="Q247" s="169"/>
      <c r="R247" s="169"/>
    </row>
    <row r="248" spans="3:18">
      <c r="C248" s="169"/>
      <c r="D248" s="169"/>
      <c r="E248" s="169"/>
      <c r="F248" s="169"/>
      <c r="G248" s="169"/>
      <c r="H248" s="169"/>
      <c r="I248" s="169"/>
      <c r="J248" s="169"/>
      <c r="K248" s="169"/>
      <c r="L248" s="169"/>
      <c r="M248" s="169"/>
      <c r="N248" s="169"/>
      <c r="O248" s="169"/>
      <c r="P248" s="169"/>
      <c r="Q248" s="169"/>
      <c r="R248" s="169"/>
    </row>
    <row r="249" spans="3:18">
      <c r="C249" s="169"/>
      <c r="D249" s="169"/>
      <c r="E249" s="169"/>
      <c r="F249" s="169"/>
      <c r="G249" s="169"/>
      <c r="H249" s="169"/>
      <c r="I249" s="169"/>
      <c r="J249" s="169"/>
      <c r="K249" s="169"/>
      <c r="L249" s="169"/>
      <c r="M249" s="169"/>
      <c r="N249" s="169"/>
      <c r="O249" s="169"/>
      <c r="P249" s="169"/>
      <c r="Q249" s="169"/>
      <c r="R249" s="169"/>
    </row>
    <row r="250" spans="3:18">
      <c r="C250" s="169"/>
      <c r="D250" s="169"/>
      <c r="E250" s="169"/>
      <c r="F250" s="169"/>
      <c r="G250" s="169"/>
      <c r="H250" s="169"/>
      <c r="I250" s="169"/>
      <c r="J250" s="169"/>
      <c r="K250" s="169"/>
      <c r="L250" s="169"/>
      <c r="M250" s="169"/>
      <c r="N250" s="169"/>
      <c r="O250" s="169"/>
      <c r="P250" s="169"/>
      <c r="Q250" s="169"/>
      <c r="R250" s="169"/>
    </row>
    <row r="251" spans="3:18">
      <c r="C251" s="169"/>
      <c r="D251" s="169"/>
      <c r="E251" s="169"/>
      <c r="F251" s="169"/>
      <c r="G251" s="169"/>
      <c r="H251" s="169"/>
      <c r="I251" s="169"/>
      <c r="J251" s="169"/>
      <c r="K251" s="169"/>
      <c r="L251" s="169"/>
      <c r="M251" s="169"/>
      <c r="N251" s="169"/>
      <c r="O251" s="169"/>
      <c r="P251" s="169"/>
      <c r="Q251" s="169"/>
      <c r="R251" s="169"/>
    </row>
    <row r="252" spans="3:18">
      <c r="C252" s="169"/>
      <c r="D252" s="169"/>
      <c r="E252" s="169"/>
      <c r="F252" s="169"/>
      <c r="G252" s="169"/>
      <c r="H252" s="169"/>
      <c r="I252" s="169"/>
      <c r="J252" s="169"/>
      <c r="K252" s="169"/>
      <c r="L252" s="169"/>
      <c r="M252" s="169"/>
      <c r="N252" s="169"/>
      <c r="O252" s="169"/>
      <c r="P252" s="169"/>
      <c r="Q252" s="169"/>
      <c r="R252" s="169"/>
    </row>
    <row r="253" spans="3:18">
      <c r="C253" s="169"/>
      <c r="D253" s="169"/>
      <c r="E253" s="169"/>
      <c r="F253" s="169"/>
      <c r="G253" s="169"/>
      <c r="H253" s="169"/>
      <c r="I253" s="169"/>
      <c r="J253" s="169"/>
      <c r="K253" s="169"/>
      <c r="L253" s="169"/>
      <c r="M253" s="169"/>
      <c r="N253" s="169"/>
      <c r="O253" s="169"/>
      <c r="P253" s="169"/>
      <c r="Q253" s="169"/>
      <c r="R253" s="169"/>
    </row>
    <row r="254" spans="3:18">
      <c r="C254" s="169"/>
      <c r="D254" s="169"/>
      <c r="E254" s="169"/>
      <c r="F254" s="169"/>
      <c r="G254" s="169"/>
      <c r="H254" s="169"/>
      <c r="I254" s="169"/>
      <c r="J254" s="169"/>
      <c r="K254" s="169"/>
      <c r="L254" s="169"/>
      <c r="M254" s="169"/>
      <c r="N254" s="169"/>
      <c r="O254" s="169"/>
      <c r="P254" s="169"/>
      <c r="Q254" s="169"/>
      <c r="R254" s="169"/>
    </row>
    <row r="255" spans="3:18">
      <c r="C255" s="169"/>
      <c r="D255" s="169"/>
      <c r="E255" s="169"/>
      <c r="F255" s="169"/>
      <c r="G255" s="169"/>
      <c r="H255" s="169"/>
      <c r="I255" s="169"/>
      <c r="J255" s="169"/>
      <c r="K255" s="169"/>
      <c r="L255" s="169"/>
      <c r="M255" s="169"/>
      <c r="N255" s="169"/>
      <c r="O255" s="169"/>
      <c r="P255" s="169"/>
      <c r="Q255" s="169"/>
      <c r="R255" s="169"/>
    </row>
    <row r="256" spans="3:18">
      <c r="C256" s="169"/>
      <c r="D256" s="169"/>
      <c r="E256" s="169"/>
      <c r="F256" s="169"/>
      <c r="G256" s="169"/>
      <c r="H256" s="169"/>
      <c r="I256" s="169"/>
      <c r="J256" s="169"/>
      <c r="K256" s="169"/>
      <c r="L256" s="169"/>
      <c r="M256" s="169"/>
      <c r="N256" s="169"/>
      <c r="O256" s="169"/>
      <c r="P256" s="169"/>
      <c r="Q256" s="169"/>
      <c r="R256" s="169"/>
    </row>
    <row r="257" spans="3:18">
      <c r="C257" s="169"/>
      <c r="D257" s="169"/>
      <c r="E257" s="169"/>
      <c r="F257" s="169"/>
      <c r="G257" s="169"/>
      <c r="H257" s="169"/>
      <c r="I257" s="169"/>
      <c r="J257" s="169"/>
      <c r="K257" s="169"/>
      <c r="L257" s="169"/>
      <c r="M257" s="169"/>
      <c r="N257" s="169"/>
      <c r="O257" s="169"/>
      <c r="P257" s="169"/>
      <c r="Q257" s="169"/>
      <c r="R257" s="169"/>
    </row>
    <row r="258" spans="3:18">
      <c r="C258" s="169"/>
      <c r="D258" s="169"/>
      <c r="E258" s="169"/>
      <c r="F258" s="169"/>
      <c r="G258" s="169"/>
      <c r="H258" s="169"/>
      <c r="I258" s="169"/>
      <c r="J258" s="169"/>
      <c r="K258" s="169"/>
      <c r="L258" s="169"/>
      <c r="M258" s="169"/>
      <c r="N258" s="169"/>
      <c r="O258" s="169"/>
      <c r="P258" s="169"/>
      <c r="Q258" s="169"/>
      <c r="R258" s="169"/>
    </row>
    <row r="259" spans="3:18">
      <c r="C259" s="169"/>
      <c r="D259" s="169"/>
      <c r="E259" s="169"/>
      <c r="F259" s="169"/>
      <c r="G259" s="169"/>
      <c r="H259" s="169"/>
      <c r="I259" s="169"/>
      <c r="J259" s="169"/>
      <c r="K259" s="169"/>
      <c r="L259" s="169"/>
      <c r="M259" s="169"/>
      <c r="N259" s="169"/>
      <c r="O259" s="169"/>
      <c r="P259" s="169"/>
      <c r="Q259" s="169"/>
      <c r="R259" s="169"/>
    </row>
    <row r="260" spans="3:18">
      <c r="C260" s="169"/>
      <c r="D260" s="169"/>
      <c r="E260" s="169"/>
      <c r="F260" s="169"/>
      <c r="G260" s="169"/>
      <c r="H260" s="169"/>
      <c r="I260" s="169"/>
      <c r="J260" s="169"/>
      <c r="K260" s="169"/>
      <c r="L260" s="169"/>
      <c r="M260" s="169"/>
      <c r="N260" s="169"/>
      <c r="O260" s="169"/>
      <c r="P260" s="169"/>
      <c r="Q260" s="169"/>
      <c r="R260" s="169"/>
    </row>
    <row r="261" spans="3:18">
      <c r="C261" s="169"/>
      <c r="D261" s="169"/>
      <c r="E261" s="169"/>
      <c r="F261" s="169"/>
      <c r="G261" s="169"/>
      <c r="H261" s="169"/>
      <c r="I261" s="169"/>
      <c r="J261" s="169"/>
      <c r="K261" s="169"/>
      <c r="L261" s="169"/>
      <c r="M261" s="169"/>
      <c r="N261" s="169"/>
      <c r="O261" s="169"/>
      <c r="P261" s="169"/>
      <c r="Q261" s="169"/>
      <c r="R261" s="169"/>
    </row>
    <row r="262" spans="3:18">
      <c r="C262" s="169"/>
      <c r="D262" s="169"/>
      <c r="E262" s="169"/>
      <c r="F262" s="169"/>
      <c r="G262" s="169"/>
      <c r="H262" s="169"/>
      <c r="I262" s="169"/>
      <c r="J262" s="169"/>
      <c r="K262" s="169"/>
      <c r="L262" s="169"/>
      <c r="M262" s="169"/>
      <c r="N262" s="169"/>
      <c r="O262" s="169"/>
      <c r="P262" s="169"/>
      <c r="Q262" s="169"/>
      <c r="R262" s="169"/>
    </row>
    <row r="263" spans="3:18">
      <c r="C263" s="169"/>
      <c r="D263" s="169"/>
      <c r="E263" s="169"/>
      <c r="F263" s="169"/>
      <c r="G263" s="169"/>
      <c r="H263" s="169"/>
      <c r="I263" s="169"/>
      <c r="J263" s="169"/>
      <c r="K263" s="169"/>
      <c r="L263" s="169"/>
      <c r="M263" s="169"/>
      <c r="N263" s="169"/>
      <c r="O263" s="169"/>
      <c r="P263" s="169"/>
      <c r="Q263" s="169"/>
      <c r="R263" s="169"/>
    </row>
    <row r="264" spans="3:18">
      <c r="C264" s="169"/>
      <c r="D264" s="169"/>
      <c r="E264" s="169"/>
      <c r="F264" s="169"/>
      <c r="G264" s="169"/>
      <c r="H264" s="169"/>
      <c r="I264" s="169"/>
      <c r="J264" s="169"/>
      <c r="K264" s="169"/>
      <c r="L264" s="169"/>
      <c r="M264" s="169"/>
      <c r="N264" s="169"/>
      <c r="O264" s="169"/>
      <c r="P264" s="169"/>
      <c r="Q264" s="169"/>
      <c r="R264" s="169"/>
    </row>
    <row r="265" spans="3:18">
      <c r="C265" s="169"/>
      <c r="D265" s="169"/>
      <c r="E265" s="169"/>
      <c r="F265" s="169"/>
      <c r="G265" s="169"/>
      <c r="H265" s="169"/>
      <c r="I265" s="169"/>
      <c r="J265" s="169"/>
      <c r="K265" s="169"/>
      <c r="L265" s="169"/>
      <c r="M265" s="169"/>
      <c r="N265" s="169"/>
      <c r="O265" s="169"/>
      <c r="P265" s="169"/>
      <c r="Q265" s="169"/>
      <c r="R265" s="169"/>
    </row>
    <row r="266" spans="3:18">
      <c r="C266" s="169"/>
      <c r="D266" s="169"/>
      <c r="E266" s="169"/>
      <c r="F266" s="169"/>
      <c r="G266" s="169"/>
      <c r="H266" s="169"/>
      <c r="I266" s="169"/>
      <c r="J266" s="169"/>
      <c r="K266" s="169"/>
      <c r="L266" s="169"/>
      <c r="M266" s="169"/>
      <c r="N266" s="169"/>
      <c r="O266" s="169"/>
      <c r="P266" s="169"/>
      <c r="Q266" s="169"/>
      <c r="R266" s="169"/>
    </row>
    <row r="267" spans="3:18">
      <c r="C267" s="169"/>
      <c r="D267" s="169"/>
      <c r="E267" s="169"/>
      <c r="F267" s="169"/>
      <c r="G267" s="169"/>
      <c r="H267" s="169"/>
      <c r="I267" s="169"/>
      <c r="J267" s="169"/>
      <c r="K267" s="169"/>
      <c r="L267" s="169"/>
      <c r="M267" s="169"/>
      <c r="N267" s="169"/>
      <c r="O267" s="169"/>
      <c r="P267" s="169"/>
      <c r="Q267" s="169"/>
      <c r="R267" s="169"/>
    </row>
    <row r="268" spans="3:18">
      <c r="C268" s="169"/>
      <c r="D268" s="169"/>
      <c r="E268" s="169"/>
      <c r="F268" s="169"/>
      <c r="G268" s="169"/>
      <c r="H268" s="169"/>
      <c r="I268" s="169"/>
      <c r="J268" s="169"/>
      <c r="K268" s="169"/>
      <c r="L268" s="169"/>
      <c r="M268" s="169"/>
      <c r="N268" s="169"/>
      <c r="O268" s="169"/>
      <c r="P268" s="169"/>
      <c r="Q268" s="169"/>
      <c r="R268" s="169"/>
    </row>
    <row r="269" spans="3:18">
      <c r="C269" s="169"/>
      <c r="D269" s="169"/>
      <c r="E269" s="169"/>
      <c r="F269" s="169"/>
      <c r="G269" s="169"/>
      <c r="H269" s="169"/>
      <c r="I269" s="169"/>
      <c r="J269" s="169"/>
      <c r="K269" s="169"/>
      <c r="L269" s="169"/>
      <c r="M269" s="169"/>
      <c r="N269" s="169"/>
      <c r="O269" s="169"/>
      <c r="P269" s="169"/>
      <c r="Q269" s="169"/>
      <c r="R269" s="169"/>
    </row>
    <row r="270" spans="3:18">
      <c r="C270" s="169"/>
      <c r="D270" s="169"/>
      <c r="E270" s="169"/>
      <c r="F270" s="169"/>
      <c r="G270" s="169"/>
      <c r="H270" s="169"/>
      <c r="I270" s="169"/>
      <c r="J270" s="169"/>
      <c r="K270" s="169"/>
      <c r="L270" s="169"/>
      <c r="M270" s="169"/>
      <c r="N270" s="169"/>
      <c r="O270" s="169"/>
      <c r="P270" s="169"/>
      <c r="Q270" s="169"/>
      <c r="R270" s="169"/>
    </row>
    <row r="271" spans="3:18">
      <c r="C271" s="169"/>
      <c r="D271" s="169"/>
      <c r="E271" s="169"/>
      <c r="F271" s="169"/>
      <c r="G271" s="169"/>
      <c r="H271" s="169"/>
      <c r="I271" s="169"/>
      <c r="J271" s="169"/>
      <c r="K271" s="169"/>
      <c r="L271" s="169"/>
      <c r="M271" s="169"/>
      <c r="N271" s="169"/>
      <c r="O271" s="169"/>
      <c r="P271" s="169"/>
      <c r="Q271" s="169"/>
      <c r="R271" s="169"/>
    </row>
    <row r="272" spans="3:18">
      <c r="C272" s="169"/>
      <c r="D272" s="169"/>
      <c r="E272" s="169"/>
      <c r="F272" s="169"/>
      <c r="G272" s="169"/>
      <c r="H272" s="169"/>
      <c r="I272" s="169"/>
      <c r="J272" s="169"/>
      <c r="K272" s="169"/>
      <c r="L272" s="169"/>
      <c r="M272" s="169"/>
      <c r="N272" s="169"/>
      <c r="O272" s="169"/>
      <c r="P272" s="169"/>
      <c r="Q272" s="169"/>
      <c r="R272" s="169"/>
    </row>
    <row r="273" spans="3:18">
      <c r="C273" s="169"/>
      <c r="D273" s="169"/>
      <c r="E273" s="169"/>
      <c r="F273" s="169"/>
      <c r="G273" s="169"/>
      <c r="H273" s="169"/>
      <c r="I273" s="169"/>
      <c r="J273" s="169"/>
      <c r="K273" s="169"/>
      <c r="L273" s="169"/>
      <c r="M273" s="169"/>
      <c r="N273" s="169"/>
      <c r="O273" s="169"/>
      <c r="P273" s="169"/>
      <c r="Q273" s="169"/>
      <c r="R273" s="169"/>
    </row>
    <row r="274" spans="3:18">
      <c r="C274" s="169"/>
      <c r="D274" s="169"/>
      <c r="E274" s="169"/>
      <c r="F274" s="169"/>
      <c r="G274" s="169"/>
      <c r="H274" s="169"/>
      <c r="I274" s="169"/>
      <c r="J274" s="169"/>
      <c r="K274" s="169"/>
      <c r="L274" s="169"/>
      <c r="M274" s="169"/>
      <c r="N274" s="169"/>
      <c r="O274" s="169"/>
      <c r="P274" s="169"/>
      <c r="Q274" s="169"/>
      <c r="R274" s="169"/>
    </row>
    <row r="275" spans="3:18">
      <c r="C275" s="169"/>
      <c r="D275" s="169"/>
      <c r="E275" s="169"/>
      <c r="F275" s="169"/>
      <c r="G275" s="169"/>
      <c r="H275" s="169"/>
      <c r="I275" s="169"/>
      <c r="J275" s="169"/>
      <c r="K275" s="169"/>
      <c r="L275" s="169"/>
      <c r="M275" s="169"/>
      <c r="N275" s="169"/>
      <c r="O275" s="169"/>
      <c r="P275" s="169"/>
      <c r="Q275" s="169"/>
      <c r="R275" s="169"/>
    </row>
    <row r="276" spans="3:18">
      <c r="C276" s="169"/>
      <c r="D276" s="169"/>
      <c r="E276" s="169"/>
      <c r="F276" s="169"/>
      <c r="G276" s="169"/>
      <c r="H276" s="169"/>
      <c r="I276" s="169"/>
      <c r="J276" s="169"/>
      <c r="K276" s="169"/>
      <c r="L276" s="169"/>
      <c r="M276" s="169"/>
      <c r="N276" s="169"/>
      <c r="O276" s="169"/>
      <c r="P276" s="169"/>
      <c r="Q276" s="169"/>
      <c r="R276" s="169"/>
    </row>
    <row r="277" spans="3:18">
      <c r="C277" s="169"/>
      <c r="D277" s="169"/>
      <c r="E277" s="169"/>
      <c r="F277" s="169"/>
      <c r="G277" s="169"/>
      <c r="H277" s="169"/>
      <c r="I277" s="169"/>
      <c r="J277" s="169"/>
      <c r="K277" s="169"/>
      <c r="L277" s="169"/>
      <c r="M277" s="169"/>
      <c r="N277" s="169"/>
      <c r="O277" s="169"/>
      <c r="P277" s="169"/>
      <c r="Q277" s="169"/>
      <c r="R277" s="169"/>
    </row>
    <row r="278" spans="3:18">
      <c r="C278" s="169"/>
      <c r="D278" s="169"/>
      <c r="E278" s="169"/>
      <c r="F278" s="169"/>
      <c r="G278" s="169"/>
      <c r="H278" s="169"/>
      <c r="I278" s="169"/>
      <c r="J278" s="169"/>
      <c r="K278" s="169"/>
      <c r="L278" s="169"/>
      <c r="M278" s="169"/>
      <c r="N278" s="169"/>
      <c r="O278" s="169"/>
      <c r="P278" s="169"/>
      <c r="Q278" s="169"/>
      <c r="R278" s="169"/>
    </row>
    <row r="279" spans="3:18">
      <c r="C279" s="169"/>
      <c r="D279" s="169"/>
      <c r="E279" s="169"/>
      <c r="F279" s="169"/>
      <c r="G279" s="169"/>
      <c r="H279" s="169"/>
      <c r="I279" s="169"/>
      <c r="J279" s="169"/>
      <c r="K279" s="169"/>
      <c r="L279" s="169"/>
      <c r="M279" s="169"/>
      <c r="N279" s="169"/>
      <c r="O279" s="169"/>
      <c r="P279" s="169"/>
      <c r="Q279" s="169"/>
      <c r="R279" s="169"/>
    </row>
    <row r="280" spans="3:18">
      <c r="C280" s="169"/>
      <c r="D280" s="169"/>
      <c r="E280" s="169"/>
      <c r="F280" s="169"/>
      <c r="G280" s="169"/>
      <c r="H280" s="169"/>
      <c r="I280" s="169"/>
      <c r="J280" s="169"/>
      <c r="K280" s="169"/>
      <c r="L280" s="169"/>
      <c r="M280" s="169"/>
      <c r="N280" s="169"/>
      <c r="O280" s="169"/>
      <c r="P280" s="169"/>
      <c r="Q280" s="169"/>
      <c r="R280" s="169"/>
    </row>
    <row r="281" spans="3:18">
      <c r="C281" s="169"/>
      <c r="D281" s="169"/>
      <c r="E281" s="169"/>
      <c r="F281" s="169"/>
      <c r="G281" s="169"/>
      <c r="H281" s="169"/>
      <c r="I281" s="169"/>
      <c r="J281" s="169"/>
      <c r="K281" s="169"/>
      <c r="L281" s="169"/>
      <c r="M281" s="169"/>
      <c r="N281" s="169"/>
      <c r="O281" s="169"/>
      <c r="P281" s="169"/>
      <c r="Q281" s="169"/>
      <c r="R281" s="169"/>
    </row>
    <row r="282" spans="3:18">
      <c r="C282" s="169"/>
      <c r="D282" s="169"/>
      <c r="E282" s="169"/>
      <c r="F282" s="169"/>
      <c r="G282" s="169"/>
      <c r="H282" s="169"/>
      <c r="I282" s="169"/>
      <c r="J282" s="169"/>
      <c r="K282" s="169"/>
      <c r="L282" s="169"/>
      <c r="M282" s="169"/>
      <c r="N282" s="169"/>
      <c r="O282" s="169"/>
      <c r="P282" s="169"/>
      <c r="Q282" s="169"/>
      <c r="R282" s="169"/>
    </row>
    <row r="283" spans="3:18">
      <c r="C283" s="169"/>
      <c r="D283" s="169"/>
      <c r="E283" s="169"/>
      <c r="F283" s="169"/>
      <c r="G283" s="169"/>
      <c r="H283" s="169"/>
      <c r="I283" s="169"/>
      <c r="J283" s="169"/>
      <c r="K283" s="169"/>
      <c r="L283" s="169"/>
      <c r="M283" s="169"/>
      <c r="N283" s="169"/>
      <c r="O283" s="169"/>
      <c r="P283" s="169"/>
      <c r="Q283" s="169"/>
      <c r="R283" s="169"/>
    </row>
    <row r="284" spans="3:18">
      <c r="C284" s="169"/>
      <c r="D284" s="169"/>
      <c r="E284" s="169"/>
      <c r="F284" s="169"/>
      <c r="G284" s="169"/>
      <c r="H284" s="169"/>
      <c r="I284" s="169"/>
      <c r="J284" s="169"/>
      <c r="K284" s="169"/>
      <c r="L284" s="169"/>
      <c r="M284" s="169"/>
      <c r="N284" s="169"/>
      <c r="O284" s="169"/>
      <c r="P284" s="169"/>
      <c r="Q284" s="169"/>
      <c r="R284" s="169"/>
    </row>
    <row r="285" spans="3:18">
      <c r="C285" s="169"/>
      <c r="D285" s="169"/>
      <c r="E285" s="169"/>
      <c r="F285" s="169"/>
      <c r="G285" s="169"/>
      <c r="H285" s="169"/>
      <c r="I285" s="169"/>
      <c r="J285" s="169"/>
      <c r="K285" s="169"/>
      <c r="L285" s="169"/>
      <c r="M285" s="169"/>
      <c r="N285" s="169"/>
      <c r="O285" s="169"/>
      <c r="P285" s="169"/>
      <c r="Q285" s="169"/>
      <c r="R285" s="169"/>
    </row>
    <row r="286" spans="3:18">
      <c r="C286" s="169"/>
      <c r="D286" s="169"/>
      <c r="E286" s="169"/>
      <c r="F286" s="169"/>
      <c r="G286" s="169"/>
      <c r="H286" s="169"/>
      <c r="I286" s="169"/>
      <c r="J286" s="169"/>
      <c r="K286" s="169"/>
      <c r="L286" s="169"/>
      <c r="M286" s="169"/>
      <c r="N286" s="169"/>
      <c r="O286" s="169"/>
      <c r="P286" s="169"/>
      <c r="Q286" s="169"/>
      <c r="R286" s="169"/>
    </row>
    <row r="287" spans="3:18">
      <c r="C287" s="169"/>
      <c r="D287" s="169"/>
      <c r="E287" s="169"/>
      <c r="F287" s="169"/>
      <c r="G287" s="169"/>
      <c r="H287" s="169"/>
      <c r="I287" s="169"/>
      <c r="J287" s="169"/>
      <c r="K287" s="169"/>
      <c r="L287" s="169"/>
      <c r="M287" s="169"/>
      <c r="N287" s="169"/>
      <c r="O287" s="169"/>
      <c r="P287" s="169"/>
      <c r="Q287" s="169"/>
      <c r="R287" s="169"/>
    </row>
    <row r="288" spans="3:18">
      <c r="C288" s="169"/>
      <c r="D288" s="169"/>
      <c r="E288" s="169"/>
      <c r="F288" s="169"/>
      <c r="G288" s="169"/>
      <c r="H288" s="169"/>
      <c r="I288" s="169"/>
      <c r="J288" s="169"/>
      <c r="K288" s="169"/>
      <c r="L288" s="169"/>
      <c r="M288" s="169"/>
      <c r="N288" s="169"/>
      <c r="O288" s="169"/>
      <c r="P288" s="169"/>
      <c r="Q288" s="169"/>
      <c r="R288" s="169"/>
    </row>
    <row r="289" spans="3:18">
      <c r="C289" s="169"/>
      <c r="D289" s="169"/>
      <c r="E289" s="169"/>
      <c r="F289" s="169"/>
      <c r="G289" s="169"/>
      <c r="H289" s="169"/>
      <c r="I289" s="169"/>
      <c r="J289" s="169"/>
      <c r="K289" s="169"/>
      <c r="L289" s="169"/>
      <c r="M289" s="169"/>
      <c r="N289" s="169"/>
      <c r="O289" s="169"/>
      <c r="P289" s="169"/>
      <c r="Q289" s="169"/>
      <c r="R289" s="169"/>
    </row>
    <row r="290" spans="3:18">
      <c r="C290" s="169"/>
      <c r="D290" s="169"/>
      <c r="E290" s="169"/>
      <c r="F290" s="169"/>
      <c r="G290" s="169"/>
      <c r="H290" s="169"/>
      <c r="I290" s="169"/>
      <c r="J290" s="169"/>
      <c r="K290" s="169"/>
      <c r="L290" s="169"/>
      <c r="M290" s="169"/>
      <c r="N290" s="169"/>
      <c r="O290" s="169"/>
      <c r="P290" s="169"/>
      <c r="Q290" s="169"/>
      <c r="R290" s="169"/>
    </row>
    <row r="291" spans="3:18">
      <c r="C291" s="169"/>
      <c r="D291" s="169"/>
      <c r="E291" s="169"/>
      <c r="F291" s="169"/>
      <c r="G291" s="169"/>
      <c r="H291" s="169"/>
      <c r="I291" s="169"/>
      <c r="J291" s="169"/>
      <c r="K291" s="169"/>
      <c r="L291" s="169"/>
      <c r="M291" s="169"/>
      <c r="N291" s="169"/>
    </row>
    <row r="292" spans="3:18">
      <c r="C292" s="169"/>
      <c r="D292" s="169"/>
      <c r="E292" s="169"/>
      <c r="F292" s="169"/>
      <c r="G292" s="169"/>
      <c r="H292" s="169"/>
      <c r="I292" s="169"/>
      <c r="J292" s="169"/>
      <c r="K292" s="169"/>
      <c r="L292" s="169"/>
      <c r="M292" s="169"/>
      <c r="N292" s="169"/>
    </row>
    <row r="293" spans="3:18">
      <c r="C293" s="169"/>
      <c r="D293" s="169"/>
      <c r="E293" s="169"/>
      <c r="F293" s="169"/>
      <c r="G293" s="169"/>
      <c r="H293" s="169"/>
      <c r="I293" s="169"/>
      <c r="J293" s="169"/>
      <c r="K293" s="169"/>
      <c r="L293" s="169"/>
      <c r="M293" s="169"/>
      <c r="N293" s="169"/>
    </row>
    <row r="294" spans="3:18">
      <c r="C294" s="169"/>
      <c r="D294" s="169"/>
      <c r="E294" s="169"/>
      <c r="F294" s="169"/>
      <c r="G294" s="169"/>
      <c r="H294" s="169"/>
      <c r="I294" s="169"/>
      <c r="J294" s="169"/>
      <c r="K294" s="169"/>
      <c r="L294" s="169"/>
      <c r="M294" s="169"/>
      <c r="N294" s="169"/>
    </row>
    <row r="295" spans="3:18">
      <c r="C295" s="169"/>
      <c r="D295" s="169"/>
      <c r="E295" s="169"/>
      <c r="F295" s="169"/>
      <c r="G295" s="169"/>
      <c r="H295" s="169"/>
      <c r="I295" s="169"/>
      <c r="J295" s="169"/>
      <c r="K295" s="169"/>
      <c r="L295" s="169"/>
      <c r="M295" s="169"/>
      <c r="N295" s="169"/>
    </row>
    <row r="296" spans="3:18">
      <c r="C296" s="169"/>
      <c r="D296" s="169"/>
      <c r="E296" s="169"/>
      <c r="F296" s="169"/>
      <c r="G296" s="169"/>
      <c r="H296" s="169"/>
      <c r="I296" s="169"/>
      <c r="J296" s="169"/>
      <c r="K296" s="169"/>
      <c r="L296" s="169"/>
      <c r="M296" s="169"/>
      <c r="N296" s="169"/>
    </row>
    <row r="297" spans="3:18">
      <c r="C297" s="169"/>
      <c r="D297" s="169"/>
      <c r="E297" s="169"/>
      <c r="F297" s="169"/>
      <c r="G297" s="169"/>
      <c r="H297" s="169"/>
      <c r="I297" s="169"/>
      <c r="J297" s="169"/>
      <c r="K297" s="169"/>
      <c r="L297" s="169"/>
      <c r="M297" s="169"/>
      <c r="N297" s="169"/>
    </row>
    <row r="298" spans="3:18">
      <c r="C298" s="169"/>
      <c r="D298" s="169"/>
      <c r="E298" s="169"/>
      <c r="F298" s="169"/>
      <c r="G298" s="169"/>
      <c r="H298" s="169"/>
      <c r="I298" s="169"/>
      <c r="J298" s="169"/>
      <c r="K298" s="169"/>
      <c r="L298" s="169"/>
      <c r="M298" s="169"/>
      <c r="N298" s="169"/>
    </row>
  </sheetData>
  <customSheetViews>
    <customSheetView guid="{E1861F40-EBD5-44AE-868B-FDE0ED504D72}" scale="65" showPageBreaks="1" printArea="1" view="pageBreakPreview">
      <selection activeCell="A6" sqref="A6:P6"/>
      <rowBreaks count="1" manualBreakCount="1">
        <brk id="53" max="17" man="1"/>
      </rowBreaks>
      <pageMargins left="0.56999999999999995" right="0.3" top="0.77" bottom="0.75" header="0.5" footer="0.5"/>
      <printOptions horizontalCentered="1"/>
      <pageSetup scale="43" fitToHeight="0" orientation="landscape" horizontalDpi="300" verticalDpi="300" r:id="rId1"/>
      <headerFooter alignWithMargins="0"/>
    </customSheetView>
  </customSheetViews>
  <mergeCells count="12">
    <mergeCell ref="C99:N99"/>
    <mergeCell ref="C95:N95"/>
    <mergeCell ref="C96:N96"/>
    <mergeCell ref="C93:N93"/>
    <mergeCell ref="C94:N94"/>
    <mergeCell ref="C97:N97"/>
    <mergeCell ref="C98:N98"/>
    <mergeCell ref="A5:O5"/>
    <mergeCell ref="A6:O6"/>
    <mergeCell ref="A61:O61"/>
    <mergeCell ref="A62:O62"/>
    <mergeCell ref="A7:M7"/>
  </mergeCells>
  <phoneticPr fontId="0" type="noConversion"/>
  <printOptions horizontalCentered="1"/>
  <pageMargins left="0.7" right="0.7" top="0.75" bottom="0.75" header="0.3" footer="0.3"/>
  <pageSetup scale="39" fitToWidth="0" fitToHeight="0" orientation="landscape" horizontalDpi="300" verticalDpi="300" r:id="rId2"/>
  <headerFooter alignWithMargins="0"/>
  <rowBreaks count="1" manualBreakCount="1">
    <brk id="53" max="1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M242"/>
  <sheetViews>
    <sheetView view="pageBreakPreview" zoomScale="65" zoomScaleNormal="85" zoomScaleSheetLayoutView="65" workbookViewId="0"/>
  </sheetViews>
  <sheetFormatPr defaultColWidth="8.90625" defaultRowHeight="15.6"/>
  <cols>
    <col min="1" max="1" width="6" style="84" customWidth="1"/>
    <col min="2" max="2" width="3.36328125" style="84" customWidth="1"/>
    <col min="3" max="3" width="39.08984375" style="84" customWidth="1"/>
    <col min="4" max="4" width="12" style="84" customWidth="1"/>
    <col min="5" max="6" width="14.453125" style="84" customWidth="1"/>
    <col min="7" max="7" width="14.08984375" style="84" customWidth="1"/>
    <col min="8" max="8" width="13.90625" style="84" customWidth="1"/>
    <col min="9" max="10" width="14.08984375" style="84" customWidth="1"/>
    <col min="11" max="11" width="13.54296875" style="84" customWidth="1"/>
    <col min="12" max="12" width="15.36328125" style="84" customWidth="1"/>
    <col min="13" max="13" width="38.81640625" style="84" customWidth="1"/>
    <col min="14" max="16384" width="8.90625" style="84"/>
  </cols>
  <sheetData>
    <row r="1" spans="1:13">
      <c r="M1" s="141" t="s">
        <v>475</v>
      </c>
    </row>
    <row r="2" spans="1:13">
      <c r="M2" s="141" t="s">
        <v>280</v>
      </c>
    </row>
    <row r="3" spans="1:13">
      <c r="M3" s="261" t="s">
        <v>443</v>
      </c>
    </row>
    <row r="4" spans="1:13">
      <c r="A4" s="479"/>
      <c r="G4" s="80"/>
    </row>
    <row r="5" spans="1:13">
      <c r="A5" s="479"/>
      <c r="C5" s="129"/>
      <c r="D5" s="129"/>
    </row>
    <row r="6" spans="1:13">
      <c r="A6" s="479"/>
      <c r="C6" s="129"/>
      <c r="D6" s="129"/>
      <c r="L6" s="80"/>
    </row>
    <row r="7" spans="1:13" ht="14.25" customHeight="1">
      <c r="A7" s="479"/>
    </row>
    <row r="8" spans="1:13">
      <c r="A8" s="528" t="s">
        <v>449</v>
      </c>
      <c r="B8" s="528"/>
      <c r="C8" s="528"/>
      <c r="D8" s="528"/>
      <c r="E8" s="528"/>
      <c r="F8" s="528"/>
      <c r="G8" s="528"/>
      <c r="H8" s="528"/>
      <c r="I8" s="528"/>
      <c r="J8" s="528"/>
      <c r="K8" s="528"/>
      <c r="L8" s="528"/>
    </row>
    <row r="9" spans="1:13">
      <c r="A9" s="529" t="s">
        <v>445</v>
      </c>
      <c r="B9" s="530"/>
      <c r="C9" s="530"/>
      <c r="D9" s="530"/>
      <c r="E9" s="530"/>
      <c r="F9" s="530"/>
      <c r="G9" s="530"/>
      <c r="H9" s="530"/>
      <c r="I9" s="530"/>
      <c r="J9" s="530"/>
      <c r="K9" s="530"/>
      <c r="L9" s="530"/>
    </row>
    <row r="10" spans="1:13">
      <c r="A10" s="479"/>
      <c r="E10" s="130"/>
      <c r="H10" s="77"/>
      <c r="I10" s="77"/>
      <c r="J10" s="77"/>
      <c r="K10" s="77"/>
      <c r="L10" s="77"/>
    </row>
    <row r="11" spans="1:13">
      <c r="A11" s="479"/>
      <c r="E11" s="130"/>
      <c r="F11" s="130"/>
      <c r="H11" s="77"/>
      <c r="I11" s="77"/>
      <c r="J11" s="77"/>
      <c r="K11" s="77"/>
      <c r="L11" s="77"/>
    </row>
    <row r="12" spans="1:13">
      <c r="A12" s="479"/>
      <c r="C12" s="150" t="s">
        <v>432</v>
      </c>
      <c r="D12" s="150" t="s">
        <v>433</v>
      </c>
      <c r="E12" s="150" t="s">
        <v>434</v>
      </c>
      <c r="F12" s="150" t="s">
        <v>435</v>
      </c>
      <c r="G12" s="150" t="s">
        <v>436</v>
      </c>
      <c r="H12" s="150" t="s">
        <v>437</v>
      </c>
      <c r="I12" s="150" t="s">
        <v>438</v>
      </c>
      <c r="J12" s="150" t="s">
        <v>439</v>
      </c>
      <c r="K12" s="150" t="s">
        <v>440</v>
      </c>
    </row>
    <row r="13" spans="1:13" s="247" customFormat="1" ht="80.099999999999994" customHeight="1">
      <c r="A13" s="151" t="s">
        <v>260</v>
      </c>
      <c r="B13" s="246"/>
      <c r="C13" s="153" t="s">
        <v>261</v>
      </c>
      <c r="D13" s="153" t="s">
        <v>262</v>
      </c>
      <c r="E13" s="154" t="s">
        <v>446</v>
      </c>
      <c r="F13" s="154" t="s">
        <v>420</v>
      </c>
      <c r="G13" s="153" t="s">
        <v>447</v>
      </c>
      <c r="H13" s="154" t="s">
        <v>422</v>
      </c>
      <c r="I13" s="154" t="s">
        <v>423</v>
      </c>
      <c r="J13" s="153" t="s">
        <v>424</v>
      </c>
      <c r="K13" s="403" t="s">
        <v>425</v>
      </c>
    </row>
    <row r="14" spans="1:13" ht="46.5" customHeight="1">
      <c r="A14" s="158"/>
      <c r="B14" s="159"/>
      <c r="C14" s="159"/>
      <c r="D14" s="159"/>
      <c r="E14" s="160"/>
      <c r="F14" s="251" t="s">
        <v>605</v>
      </c>
      <c r="G14" s="251" t="s">
        <v>441</v>
      </c>
      <c r="H14" s="251" t="s">
        <v>606</v>
      </c>
      <c r="I14" s="160" t="s">
        <v>442</v>
      </c>
      <c r="J14" s="251" t="s">
        <v>607</v>
      </c>
      <c r="K14" s="404" t="s">
        <v>604</v>
      </c>
    </row>
    <row r="15" spans="1:13">
      <c r="A15" s="164"/>
      <c r="B15" s="77"/>
      <c r="C15" s="77"/>
      <c r="D15" s="77"/>
      <c r="E15" s="248"/>
      <c r="F15" s="248"/>
      <c r="G15" s="248"/>
      <c r="H15" s="248"/>
      <c r="I15" s="248"/>
      <c r="J15" s="248"/>
      <c r="K15" s="249"/>
    </row>
    <row r="16" spans="1:13">
      <c r="A16" s="250">
        <v>1</v>
      </c>
      <c r="B16" s="77" t="s">
        <v>372</v>
      </c>
      <c r="C16" s="77" t="s">
        <v>448</v>
      </c>
      <c r="D16" s="77"/>
      <c r="E16" s="498">
        <v>281569.94417190965</v>
      </c>
      <c r="F16" s="207"/>
      <c r="G16" s="207"/>
      <c r="H16" s="207"/>
      <c r="I16" s="207"/>
      <c r="J16" s="207"/>
      <c r="K16" s="253"/>
    </row>
    <row r="17" spans="1:11">
      <c r="A17" s="164"/>
      <c r="B17" s="77"/>
      <c r="C17" s="77"/>
      <c r="D17" s="77"/>
      <c r="E17" s="207"/>
      <c r="F17" s="207"/>
      <c r="G17" s="207"/>
      <c r="H17" s="207"/>
      <c r="I17" s="207"/>
      <c r="J17" s="207"/>
      <c r="K17" s="253"/>
    </row>
    <row r="18" spans="1:11">
      <c r="A18" s="187" t="s">
        <v>337</v>
      </c>
      <c r="B18" s="146"/>
      <c r="C18" s="383" t="s">
        <v>643</v>
      </c>
      <c r="D18" s="78">
        <v>890</v>
      </c>
      <c r="E18" s="254"/>
      <c r="F18" s="355">
        <v>114181.8477321664</v>
      </c>
      <c r="G18" s="321">
        <f>IF(F35&gt;0,(E16*(F18/F35)),0)</f>
        <v>118745.43580257853</v>
      </c>
      <c r="H18" s="355">
        <f>'Appendix E-MTEP Credit'!O69</f>
        <v>118756.59903625301</v>
      </c>
      <c r="I18" s="321">
        <f>H18-G18</f>
        <v>11.16323367448058</v>
      </c>
      <c r="J18" s="322">
        <f>I18*(($I$37/$I$38)-1)</f>
        <v>1.2455697272600701</v>
      </c>
      <c r="K18" s="460">
        <f>I18+J18</f>
        <v>12.40880340174065</v>
      </c>
    </row>
    <row r="19" spans="1:11">
      <c r="A19" s="187" t="s">
        <v>360</v>
      </c>
      <c r="B19" s="146"/>
      <c r="C19" s="383" t="s">
        <v>644</v>
      </c>
      <c r="D19" s="78">
        <v>1326</v>
      </c>
      <c r="E19" s="254"/>
      <c r="F19" s="355">
        <v>156566.88693788185</v>
      </c>
      <c r="G19" s="321">
        <f>IF(F35&gt;0,(E16*(F19/F35)),0)</f>
        <v>162824.50836933113</v>
      </c>
      <c r="H19" s="355">
        <f>'Appendix E-MTEP Credit'!O70</f>
        <v>162597.0527794364</v>
      </c>
      <c r="I19" s="321">
        <f>H19-G19</f>
        <v>-227.4555898947292</v>
      </c>
      <c r="J19" s="322">
        <f>I19*(($I$37/$I$38)-1)</f>
        <v>-25.379008030317753</v>
      </c>
      <c r="K19" s="460">
        <f>I19+J19</f>
        <v>-252.83459792504695</v>
      </c>
    </row>
    <row r="20" spans="1:11">
      <c r="A20" s="187"/>
      <c r="B20" s="146"/>
      <c r="D20" s="168"/>
      <c r="E20" s="254"/>
      <c r="F20" s="254"/>
      <c r="G20" s="254"/>
      <c r="H20" s="254"/>
      <c r="I20" s="254"/>
      <c r="J20" s="322"/>
      <c r="K20" s="255"/>
    </row>
    <row r="21" spans="1:11">
      <c r="A21" s="187"/>
      <c r="D21" s="168"/>
      <c r="E21" s="254"/>
      <c r="F21" s="254"/>
      <c r="G21" s="254"/>
      <c r="H21" s="254"/>
      <c r="I21" s="254"/>
      <c r="J21" s="322"/>
      <c r="K21" s="255"/>
    </row>
    <row r="22" spans="1:11">
      <c r="A22" s="187"/>
      <c r="E22" s="254"/>
      <c r="F22" s="254"/>
      <c r="G22" s="254"/>
      <c r="H22" s="254"/>
      <c r="I22" s="254"/>
      <c r="J22" s="322"/>
      <c r="K22" s="255"/>
    </row>
    <row r="23" spans="1:11">
      <c r="A23" s="167"/>
      <c r="C23" s="169"/>
      <c r="D23" s="169"/>
      <c r="E23" s="256"/>
      <c r="F23" s="256"/>
      <c r="G23" s="256"/>
      <c r="H23" s="256"/>
      <c r="I23" s="256"/>
      <c r="J23" s="256"/>
      <c r="K23" s="257"/>
    </row>
    <row r="24" spans="1:11">
      <c r="A24" s="167"/>
      <c r="C24" s="169"/>
      <c r="D24" s="169"/>
      <c r="E24" s="256"/>
      <c r="F24" s="256"/>
      <c r="G24" s="256"/>
      <c r="H24" s="256"/>
      <c r="I24" s="256"/>
      <c r="J24" s="256"/>
      <c r="K24" s="257"/>
    </row>
    <row r="25" spans="1:11">
      <c r="A25" s="167"/>
      <c r="C25" s="169"/>
      <c r="D25" s="169"/>
      <c r="E25" s="256"/>
      <c r="F25" s="256"/>
      <c r="G25" s="256"/>
      <c r="H25" s="256"/>
      <c r="I25" s="256"/>
      <c r="J25" s="256"/>
      <c r="K25" s="257"/>
    </row>
    <row r="26" spans="1:11">
      <c r="A26" s="167"/>
      <c r="C26" s="169"/>
      <c r="D26" s="169"/>
      <c r="E26" s="256"/>
      <c r="F26" s="256"/>
      <c r="G26" s="256"/>
      <c r="H26" s="256"/>
      <c r="I26" s="256"/>
      <c r="J26" s="256"/>
      <c r="K26" s="257"/>
    </row>
    <row r="27" spans="1:11">
      <c r="A27" s="167"/>
      <c r="C27" s="169"/>
      <c r="D27" s="169"/>
      <c r="E27" s="256"/>
      <c r="F27" s="256"/>
      <c r="G27" s="256"/>
      <c r="H27" s="256"/>
      <c r="I27" s="256"/>
      <c r="J27" s="256"/>
      <c r="K27" s="257"/>
    </row>
    <row r="28" spans="1:11">
      <c r="A28" s="167"/>
      <c r="C28" s="169"/>
      <c r="D28" s="169"/>
      <c r="E28" s="256"/>
      <c r="F28" s="256"/>
      <c r="G28" s="256"/>
      <c r="H28" s="256"/>
      <c r="I28" s="256"/>
      <c r="J28" s="256"/>
      <c r="K28" s="257"/>
    </row>
    <row r="29" spans="1:11">
      <c r="A29" s="167"/>
      <c r="C29" s="169"/>
      <c r="D29" s="169"/>
      <c r="E29" s="256"/>
      <c r="F29" s="256"/>
      <c r="G29" s="256"/>
      <c r="H29" s="256"/>
      <c r="I29" s="256"/>
      <c r="J29" s="256"/>
      <c r="K29" s="257"/>
    </row>
    <row r="30" spans="1:11">
      <c r="A30" s="167"/>
      <c r="C30" s="169"/>
      <c r="D30" s="169"/>
      <c r="E30" s="256"/>
      <c r="F30" s="256"/>
      <c r="G30" s="256"/>
      <c r="H30" s="256"/>
      <c r="I30" s="256"/>
      <c r="J30" s="256"/>
      <c r="K30" s="257"/>
    </row>
    <row r="31" spans="1:11">
      <c r="A31" s="167"/>
      <c r="C31" s="169"/>
      <c r="D31" s="169"/>
      <c r="E31" s="256"/>
      <c r="F31" s="256"/>
      <c r="G31" s="256"/>
      <c r="H31" s="256"/>
      <c r="I31" s="256"/>
      <c r="J31" s="256"/>
      <c r="K31" s="257"/>
    </row>
    <row r="32" spans="1:11">
      <c r="A32" s="167"/>
      <c r="C32" s="169"/>
      <c r="D32" s="169"/>
      <c r="E32" s="256"/>
      <c r="F32" s="256"/>
      <c r="G32" s="256"/>
      <c r="H32" s="256"/>
      <c r="I32" s="256"/>
      <c r="J32" s="256"/>
      <c r="K32" s="257"/>
    </row>
    <row r="33" spans="1:12">
      <c r="A33" s="167"/>
      <c r="C33" s="169"/>
      <c r="D33" s="169"/>
      <c r="E33" s="256"/>
      <c r="F33" s="256"/>
      <c r="G33" s="256"/>
      <c r="H33" s="256"/>
      <c r="I33" s="256"/>
      <c r="J33" s="256"/>
      <c r="K33" s="257"/>
    </row>
    <row r="34" spans="1:12">
      <c r="A34" s="171"/>
      <c r="B34" s="172"/>
      <c r="C34" s="173"/>
      <c r="D34" s="173"/>
      <c r="E34" s="258"/>
      <c r="F34" s="258"/>
      <c r="G34" s="258"/>
      <c r="H34" s="258"/>
      <c r="I34" s="258"/>
      <c r="J34" s="258"/>
      <c r="K34" s="259"/>
    </row>
    <row r="35" spans="1:12">
      <c r="A35" s="82" t="s">
        <v>353</v>
      </c>
      <c r="B35" s="148"/>
      <c r="C35" s="84" t="s">
        <v>431</v>
      </c>
      <c r="D35" s="129"/>
      <c r="E35" s="146"/>
      <c r="F35" s="459">
        <f>SUM(F18:F34)</f>
        <v>270748.73467004823</v>
      </c>
      <c r="G35" s="459">
        <f>SUM(G18:G34)</f>
        <v>281569.94417190965</v>
      </c>
      <c r="H35" s="459">
        <f>SUM(H18:H34)</f>
        <v>281353.6518156894</v>
      </c>
      <c r="I35" s="254"/>
      <c r="J35" s="254"/>
      <c r="K35" s="254"/>
      <c r="L35" s="254"/>
    </row>
    <row r="36" spans="1:12">
      <c r="A36" s="169"/>
      <c r="B36" s="169"/>
      <c r="E36" s="169"/>
    </row>
    <row r="37" spans="1:12">
      <c r="A37" s="146" t="s">
        <v>227</v>
      </c>
      <c r="C37" s="84" t="s">
        <v>493</v>
      </c>
      <c r="D37" s="287"/>
      <c r="I37" s="321">
        <f>-'Appendix H-Rev Req True-up Adj'!H51</f>
        <v>39079712.075151183</v>
      </c>
    </row>
    <row r="38" spans="1:12">
      <c r="A38" s="146" t="s">
        <v>228</v>
      </c>
      <c r="C38" s="84" t="s">
        <v>494</v>
      </c>
      <c r="I38" s="321">
        <f>-'Appendix H-Rev Req True-up Adj'!H52</f>
        <v>35156972.328624129</v>
      </c>
    </row>
    <row r="39" spans="1:12">
      <c r="A39" s="146"/>
    </row>
    <row r="40" spans="1:12">
      <c r="A40" s="260"/>
      <c r="I40" s="321"/>
    </row>
    <row r="41" spans="1:12">
      <c r="C41" s="320"/>
    </row>
    <row r="42" spans="1:12">
      <c r="A42" s="169"/>
      <c r="B42" s="169"/>
      <c r="C42" s="169"/>
      <c r="D42" s="169"/>
      <c r="E42" s="169"/>
      <c r="F42" s="169"/>
      <c r="G42" s="169"/>
      <c r="H42" s="169"/>
      <c r="I42" s="169"/>
      <c r="J42" s="169"/>
      <c r="K42" s="169"/>
      <c r="L42" s="169"/>
    </row>
    <row r="43" spans="1:12">
      <c r="A43" s="169" t="s">
        <v>444</v>
      </c>
      <c r="B43" s="169"/>
      <c r="C43" s="169"/>
      <c r="D43" s="169"/>
      <c r="E43" s="169"/>
      <c r="F43" s="169"/>
      <c r="G43" s="169"/>
      <c r="H43" s="169"/>
      <c r="I43" s="169"/>
      <c r="J43" s="169"/>
      <c r="K43" s="169"/>
      <c r="L43" s="169"/>
    </row>
    <row r="44" spans="1:12">
      <c r="A44" s="184"/>
      <c r="B44" s="169" t="s">
        <v>372</v>
      </c>
      <c r="C44" s="169" t="s">
        <v>429</v>
      </c>
      <c r="D44" s="169"/>
      <c r="E44" s="169"/>
      <c r="F44" s="169"/>
      <c r="G44" s="169"/>
      <c r="H44" s="169"/>
      <c r="I44" s="169"/>
      <c r="J44" s="169"/>
      <c r="K44" s="169"/>
      <c r="L44" s="169"/>
    </row>
    <row r="45" spans="1:12">
      <c r="A45" s="81"/>
      <c r="C45" s="82"/>
      <c r="D45" s="82"/>
      <c r="E45" s="146"/>
      <c r="F45" s="146"/>
      <c r="G45" s="80"/>
      <c r="J45" s="144"/>
    </row>
    <row r="46" spans="1:12">
      <c r="A46" s="81"/>
      <c r="C46" s="82"/>
      <c r="D46" s="82"/>
      <c r="E46" s="146"/>
      <c r="F46" s="146"/>
      <c r="G46" s="80"/>
      <c r="J46" s="144"/>
    </row>
    <row r="47" spans="1:12">
      <c r="C47" s="169"/>
      <c r="D47" s="169"/>
      <c r="E47" s="169"/>
      <c r="F47" s="169"/>
      <c r="G47" s="169"/>
      <c r="H47" s="169"/>
      <c r="I47" s="169"/>
      <c r="J47" s="169"/>
      <c r="K47" s="169"/>
      <c r="L47" s="169"/>
    </row>
    <row r="48" spans="1:12">
      <c r="C48" s="169"/>
      <c r="D48" s="169"/>
      <c r="E48" s="169"/>
      <c r="F48" s="169"/>
      <c r="G48" s="169"/>
      <c r="H48" s="169"/>
      <c r="I48" s="169"/>
      <c r="J48" s="169"/>
      <c r="K48" s="169"/>
      <c r="L48" s="169"/>
    </row>
    <row r="49" spans="3:12">
      <c r="C49" s="169"/>
      <c r="D49" s="169"/>
      <c r="E49" s="169"/>
      <c r="F49" s="169"/>
      <c r="G49" s="169"/>
      <c r="H49" s="169"/>
      <c r="I49" s="169"/>
      <c r="J49" s="169"/>
      <c r="K49" s="169"/>
      <c r="L49" s="169"/>
    </row>
    <row r="50" spans="3:12">
      <c r="C50" s="169"/>
      <c r="D50" s="169"/>
      <c r="E50" s="169"/>
      <c r="F50" s="169"/>
      <c r="G50" s="169"/>
      <c r="H50" s="169"/>
      <c r="I50" s="169"/>
      <c r="J50" s="169"/>
      <c r="K50" s="169"/>
      <c r="L50" s="169"/>
    </row>
    <row r="51" spans="3:12">
      <c r="C51" s="169"/>
      <c r="D51" s="169"/>
      <c r="E51" s="169"/>
      <c r="F51" s="169"/>
      <c r="G51" s="169"/>
      <c r="H51" s="169"/>
      <c r="I51" s="169"/>
      <c r="J51" s="169"/>
      <c r="K51" s="169"/>
      <c r="L51" s="169"/>
    </row>
    <row r="52" spans="3:12">
      <c r="C52" s="169"/>
      <c r="D52" s="169"/>
      <c r="E52" s="169"/>
      <c r="F52" s="169"/>
      <c r="G52" s="169"/>
      <c r="H52" s="169"/>
      <c r="I52" s="169"/>
      <c r="J52" s="169"/>
      <c r="K52" s="169"/>
      <c r="L52" s="169"/>
    </row>
    <row r="53" spans="3:12">
      <c r="C53" s="169"/>
      <c r="D53" s="169"/>
      <c r="E53" s="169"/>
      <c r="F53" s="169"/>
      <c r="G53" s="169"/>
      <c r="H53" s="169"/>
      <c r="I53" s="169"/>
      <c r="J53" s="169"/>
      <c r="K53" s="169"/>
      <c r="L53" s="169"/>
    </row>
    <row r="54" spans="3:12">
      <c r="C54" s="169"/>
      <c r="D54" s="169"/>
      <c r="E54" s="169"/>
      <c r="F54" s="169"/>
      <c r="G54" s="169"/>
      <c r="H54" s="169"/>
      <c r="I54" s="169"/>
      <c r="J54" s="169"/>
      <c r="K54" s="169"/>
      <c r="L54" s="169"/>
    </row>
    <row r="55" spans="3:12">
      <c r="C55" s="169"/>
      <c r="D55" s="169"/>
      <c r="E55" s="169"/>
      <c r="F55" s="169"/>
      <c r="G55" s="169"/>
      <c r="H55" s="169"/>
      <c r="I55" s="169"/>
      <c r="J55" s="169"/>
      <c r="K55" s="169"/>
      <c r="L55" s="169"/>
    </row>
    <row r="56" spans="3:12">
      <c r="C56" s="169"/>
      <c r="D56" s="169"/>
      <c r="E56" s="169"/>
      <c r="F56" s="169"/>
      <c r="G56" s="169"/>
      <c r="H56" s="169"/>
      <c r="I56" s="169"/>
      <c r="J56" s="169"/>
      <c r="K56" s="169"/>
      <c r="L56" s="169"/>
    </row>
    <row r="57" spans="3:12">
      <c r="C57" s="169"/>
      <c r="D57" s="169"/>
      <c r="E57" s="169"/>
      <c r="F57" s="169"/>
      <c r="G57" s="169"/>
      <c r="H57" s="169"/>
      <c r="I57" s="169"/>
      <c r="J57" s="169"/>
      <c r="K57" s="169"/>
      <c r="L57" s="169"/>
    </row>
    <row r="58" spans="3:12">
      <c r="C58" s="169"/>
      <c r="D58" s="169"/>
      <c r="E58" s="169"/>
      <c r="F58" s="169"/>
      <c r="G58" s="169"/>
      <c r="H58" s="169"/>
      <c r="I58" s="169"/>
      <c r="J58" s="169"/>
      <c r="K58" s="169"/>
      <c r="L58" s="169"/>
    </row>
    <row r="59" spans="3:12">
      <c r="C59" s="169"/>
      <c r="D59" s="169"/>
      <c r="E59" s="169"/>
      <c r="F59" s="169"/>
      <c r="G59" s="169"/>
      <c r="H59" s="169"/>
      <c r="I59" s="169"/>
      <c r="J59" s="169"/>
      <c r="K59" s="169"/>
      <c r="L59" s="169"/>
    </row>
    <row r="60" spans="3:12">
      <c r="C60" s="169"/>
      <c r="D60" s="169"/>
      <c r="E60" s="169"/>
      <c r="F60" s="169"/>
      <c r="G60" s="169"/>
      <c r="H60" s="169"/>
      <c r="I60" s="169"/>
      <c r="J60" s="169"/>
      <c r="K60" s="169"/>
      <c r="L60" s="169"/>
    </row>
    <row r="61" spans="3:12">
      <c r="C61" s="169"/>
      <c r="D61" s="169"/>
      <c r="E61" s="169"/>
      <c r="F61" s="169"/>
      <c r="G61" s="169"/>
      <c r="H61" s="169"/>
      <c r="I61" s="169"/>
      <c r="J61" s="169"/>
      <c r="K61" s="169"/>
      <c r="L61" s="169"/>
    </row>
    <row r="62" spans="3:12">
      <c r="C62" s="169"/>
      <c r="D62" s="169"/>
      <c r="E62" s="169"/>
      <c r="F62" s="169"/>
      <c r="G62" s="169"/>
      <c r="H62" s="169"/>
      <c r="I62" s="169"/>
      <c r="J62" s="169"/>
      <c r="K62" s="169"/>
      <c r="L62" s="169"/>
    </row>
    <row r="63" spans="3:12">
      <c r="C63" s="169"/>
      <c r="D63" s="169"/>
      <c r="E63" s="169"/>
      <c r="F63" s="169"/>
      <c r="G63" s="169"/>
      <c r="H63" s="169"/>
      <c r="I63" s="169"/>
      <c r="J63" s="169"/>
      <c r="K63" s="169"/>
      <c r="L63" s="169"/>
    </row>
    <row r="64" spans="3:12">
      <c r="C64" s="169"/>
      <c r="D64" s="169"/>
      <c r="E64" s="169"/>
      <c r="F64" s="169"/>
      <c r="G64" s="169"/>
      <c r="H64" s="169"/>
      <c r="I64" s="169"/>
      <c r="J64" s="169"/>
      <c r="K64" s="169"/>
      <c r="L64" s="169"/>
    </row>
    <row r="65" spans="3:12">
      <c r="C65" s="169"/>
      <c r="D65" s="169"/>
      <c r="E65" s="169"/>
      <c r="F65" s="169"/>
      <c r="G65" s="169"/>
      <c r="H65" s="169"/>
      <c r="I65" s="169"/>
      <c r="J65" s="169"/>
      <c r="K65" s="169"/>
      <c r="L65" s="169"/>
    </row>
    <row r="66" spans="3:12">
      <c r="C66" s="169"/>
      <c r="D66" s="169"/>
      <c r="E66" s="169"/>
      <c r="F66" s="169"/>
      <c r="G66" s="169"/>
      <c r="H66" s="169"/>
      <c r="I66" s="169"/>
      <c r="J66" s="169"/>
      <c r="K66" s="169"/>
      <c r="L66" s="169"/>
    </row>
    <row r="67" spans="3:12">
      <c r="C67" s="169"/>
      <c r="D67" s="169"/>
      <c r="E67" s="169"/>
      <c r="F67" s="169"/>
      <c r="G67" s="169"/>
      <c r="H67" s="169"/>
      <c r="I67" s="169"/>
      <c r="J67" s="169"/>
      <c r="K67" s="169"/>
      <c r="L67" s="169"/>
    </row>
    <row r="68" spans="3:12">
      <c r="C68" s="169"/>
      <c r="D68" s="169"/>
      <c r="E68" s="169"/>
      <c r="F68" s="169"/>
      <c r="G68" s="169"/>
      <c r="H68" s="169"/>
      <c r="I68" s="169"/>
      <c r="J68" s="169"/>
      <c r="K68" s="169"/>
      <c r="L68" s="169"/>
    </row>
    <row r="69" spans="3:12">
      <c r="C69" s="169"/>
      <c r="D69" s="169"/>
      <c r="E69" s="169"/>
      <c r="F69" s="169"/>
      <c r="G69" s="169"/>
      <c r="H69" s="169"/>
      <c r="I69" s="169"/>
      <c r="J69" s="169"/>
      <c r="K69" s="169"/>
      <c r="L69" s="169"/>
    </row>
    <row r="70" spans="3:12">
      <c r="C70" s="169"/>
      <c r="D70" s="169"/>
      <c r="E70" s="169"/>
      <c r="F70" s="169"/>
      <c r="G70" s="169"/>
      <c r="H70" s="169"/>
      <c r="I70" s="169"/>
      <c r="J70" s="169"/>
      <c r="K70" s="169"/>
      <c r="L70" s="169"/>
    </row>
    <row r="71" spans="3:12">
      <c r="C71" s="169"/>
      <c r="D71" s="169"/>
      <c r="E71" s="169"/>
      <c r="F71" s="169"/>
      <c r="G71" s="169"/>
      <c r="H71" s="169"/>
      <c r="I71" s="169"/>
      <c r="J71" s="169"/>
      <c r="K71" s="169"/>
      <c r="L71" s="169"/>
    </row>
    <row r="72" spans="3:12">
      <c r="C72" s="169"/>
      <c r="D72" s="169"/>
      <c r="E72" s="169"/>
      <c r="F72" s="169"/>
      <c r="G72" s="169"/>
      <c r="H72" s="169"/>
      <c r="I72" s="169"/>
      <c r="J72" s="169"/>
      <c r="K72" s="169"/>
      <c r="L72" s="169"/>
    </row>
    <row r="73" spans="3:12">
      <c r="C73" s="169"/>
      <c r="D73" s="169"/>
      <c r="E73" s="169"/>
      <c r="F73" s="169"/>
      <c r="G73" s="169"/>
      <c r="H73" s="169"/>
      <c r="I73" s="169"/>
      <c r="J73" s="169"/>
      <c r="K73" s="169"/>
      <c r="L73" s="169"/>
    </row>
    <row r="74" spans="3:12">
      <c r="C74" s="169"/>
      <c r="D74" s="169"/>
      <c r="E74" s="169"/>
      <c r="F74" s="169"/>
      <c r="G74" s="169"/>
      <c r="H74" s="169"/>
      <c r="I74" s="169"/>
      <c r="J74" s="169"/>
      <c r="K74" s="169"/>
      <c r="L74" s="169"/>
    </row>
    <row r="75" spans="3:12">
      <c r="C75" s="169"/>
      <c r="D75" s="169"/>
      <c r="E75" s="169"/>
      <c r="F75" s="169"/>
      <c r="G75" s="169"/>
      <c r="H75" s="169"/>
      <c r="I75" s="169"/>
      <c r="J75" s="169"/>
      <c r="K75" s="169"/>
      <c r="L75" s="169"/>
    </row>
    <row r="76" spans="3:12">
      <c r="C76" s="169"/>
      <c r="D76" s="169"/>
      <c r="E76" s="169"/>
      <c r="F76" s="169"/>
      <c r="G76" s="169"/>
      <c r="H76" s="169"/>
      <c r="I76" s="169"/>
      <c r="J76" s="169"/>
      <c r="K76" s="169"/>
      <c r="L76" s="169"/>
    </row>
    <row r="77" spans="3:12">
      <c r="C77" s="169"/>
      <c r="D77" s="169"/>
      <c r="E77" s="169"/>
      <c r="F77" s="169"/>
      <c r="G77" s="169"/>
      <c r="H77" s="169"/>
      <c r="I77" s="169"/>
      <c r="J77" s="169"/>
      <c r="K77" s="169"/>
      <c r="L77" s="169"/>
    </row>
    <row r="78" spans="3:12">
      <c r="C78" s="169"/>
      <c r="D78" s="169"/>
      <c r="E78" s="169"/>
      <c r="F78" s="169"/>
      <c r="G78" s="169"/>
      <c r="H78" s="169"/>
      <c r="I78" s="169"/>
      <c r="J78" s="169"/>
      <c r="K78" s="169"/>
      <c r="L78" s="169"/>
    </row>
    <row r="79" spans="3:12">
      <c r="C79" s="169"/>
      <c r="D79" s="169"/>
      <c r="E79" s="169"/>
      <c r="F79" s="169"/>
      <c r="G79" s="169"/>
      <c r="H79" s="169"/>
      <c r="I79" s="169"/>
      <c r="J79" s="169"/>
      <c r="K79" s="169"/>
      <c r="L79" s="169"/>
    </row>
    <row r="80" spans="3:12">
      <c r="C80" s="169"/>
      <c r="D80" s="169"/>
      <c r="E80" s="169"/>
      <c r="F80" s="169"/>
      <c r="G80" s="169"/>
      <c r="H80" s="169"/>
      <c r="I80" s="169"/>
      <c r="J80" s="169"/>
      <c r="K80" s="169"/>
      <c r="L80" s="169"/>
    </row>
    <row r="81" spans="3:12">
      <c r="C81" s="169"/>
      <c r="D81" s="169"/>
      <c r="E81" s="169"/>
      <c r="F81" s="169"/>
      <c r="G81" s="169"/>
      <c r="H81" s="169"/>
      <c r="I81" s="169"/>
      <c r="J81" s="169"/>
      <c r="K81" s="169"/>
      <c r="L81" s="169"/>
    </row>
    <row r="82" spans="3:12">
      <c r="C82" s="169"/>
      <c r="D82" s="169"/>
      <c r="E82" s="169"/>
      <c r="F82" s="169"/>
      <c r="G82" s="169"/>
      <c r="H82" s="169"/>
      <c r="I82" s="169"/>
      <c r="J82" s="169"/>
      <c r="K82" s="169"/>
      <c r="L82" s="169"/>
    </row>
    <row r="83" spans="3:12">
      <c r="C83" s="169"/>
      <c r="D83" s="169"/>
      <c r="E83" s="169"/>
      <c r="F83" s="169"/>
      <c r="G83" s="169"/>
      <c r="H83" s="169"/>
      <c r="I83" s="169"/>
      <c r="J83" s="169"/>
      <c r="K83" s="169"/>
      <c r="L83" s="169"/>
    </row>
    <row r="84" spans="3:12">
      <c r="C84" s="169"/>
      <c r="D84" s="169"/>
      <c r="E84" s="169"/>
      <c r="F84" s="169"/>
      <c r="G84" s="169"/>
      <c r="H84" s="169"/>
      <c r="I84" s="169"/>
      <c r="J84" s="169"/>
      <c r="K84" s="169"/>
      <c r="L84" s="169"/>
    </row>
    <row r="85" spans="3:12">
      <c r="C85" s="169"/>
      <c r="D85" s="169"/>
      <c r="E85" s="169"/>
      <c r="F85" s="169"/>
      <c r="G85" s="169"/>
      <c r="H85" s="169"/>
      <c r="I85" s="169"/>
      <c r="J85" s="169"/>
      <c r="K85" s="169"/>
      <c r="L85" s="169"/>
    </row>
    <row r="86" spans="3:12">
      <c r="C86" s="169"/>
      <c r="D86" s="169"/>
      <c r="E86" s="169"/>
      <c r="F86" s="169"/>
      <c r="G86" s="169"/>
      <c r="H86" s="169"/>
      <c r="I86" s="169"/>
      <c r="J86" s="169"/>
      <c r="K86" s="169"/>
      <c r="L86" s="169"/>
    </row>
    <row r="87" spans="3:12">
      <c r="C87" s="169"/>
      <c r="D87" s="169"/>
      <c r="E87" s="169"/>
      <c r="F87" s="169"/>
      <c r="G87" s="169"/>
      <c r="H87" s="169"/>
      <c r="I87" s="169"/>
      <c r="J87" s="169"/>
      <c r="K87" s="169"/>
      <c r="L87" s="169"/>
    </row>
    <row r="88" spans="3:12">
      <c r="C88" s="169"/>
      <c r="D88" s="169"/>
      <c r="E88" s="169"/>
      <c r="F88" s="169"/>
      <c r="G88" s="169"/>
      <c r="H88" s="169"/>
      <c r="I88" s="169"/>
      <c r="J88" s="169"/>
      <c r="K88" s="169"/>
      <c r="L88" s="169"/>
    </row>
    <row r="89" spans="3:12">
      <c r="C89" s="169"/>
      <c r="D89" s="169"/>
      <c r="E89" s="169"/>
      <c r="F89" s="169"/>
      <c r="G89" s="169"/>
      <c r="H89" s="169"/>
      <c r="I89" s="169"/>
      <c r="J89" s="169"/>
      <c r="K89" s="169"/>
      <c r="L89" s="169"/>
    </row>
    <row r="90" spans="3:12">
      <c r="C90" s="169"/>
      <c r="D90" s="169"/>
      <c r="E90" s="169"/>
      <c r="F90" s="169"/>
      <c r="G90" s="169"/>
      <c r="H90" s="169"/>
      <c r="I90" s="169"/>
      <c r="J90" s="169"/>
      <c r="K90" s="169"/>
      <c r="L90" s="169"/>
    </row>
    <row r="91" spans="3:12">
      <c r="C91" s="169"/>
      <c r="D91" s="169"/>
      <c r="E91" s="169"/>
      <c r="F91" s="169"/>
      <c r="G91" s="169"/>
      <c r="H91" s="169"/>
      <c r="I91" s="169"/>
      <c r="J91" s="169"/>
      <c r="K91" s="169"/>
      <c r="L91" s="169"/>
    </row>
    <row r="92" spans="3:12">
      <c r="C92" s="169"/>
      <c r="D92" s="169"/>
      <c r="E92" s="169"/>
      <c r="F92" s="169"/>
      <c r="G92" s="169"/>
      <c r="H92" s="169"/>
      <c r="I92" s="169"/>
      <c r="J92" s="169"/>
      <c r="K92" s="169"/>
      <c r="L92" s="169"/>
    </row>
    <row r="93" spans="3:12">
      <c r="C93" s="169"/>
      <c r="D93" s="169"/>
      <c r="E93" s="169"/>
      <c r="F93" s="169"/>
      <c r="G93" s="169"/>
      <c r="H93" s="169"/>
      <c r="I93" s="169"/>
      <c r="J93" s="169"/>
      <c r="K93" s="169"/>
      <c r="L93" s="169"/>
    </row>
    <row r="94" spans="3:12">
      <c r="C94" s="169"/>
      <c r="D94" s="169"/>
      <c r="E94" s="169"/>
      <c r="F94" s="169"/>
      <c r="G94" s="169"/>
      <c r="H94" s="169"/>
      <c r="I94" s="169"/>
      <c r="J94" s="169"/>
      <c r="K94" s="169"/>
      <c r="L94" s="169"/>
    </row>
    <row r="95" spans="3:12">
      <c r="C95" s="169"/>
      <c r="D95" s="169"/>
      <c r="E95" s="169"/>
      <c r="F95" s="169"/>
      <c r="G95" s="169"/>
      <c r="H95" s="169"/>
      <c r="I95" s="169"/>
      <c r="J95" s="169"/>
      <c r="K95" s="169"/>
      <c r="L95" s="169"/>
    </row>
    <row r="96" spans="3:12">
      <c r="C96" s="169"/>
      <c r="D96" s="169"/>
      <c r="E96" s="169"/>
      <c r="F96" s="169"/>
      <c r="G96" s="169"/>
      <c r="H96" s="169"/>
      <c r="I96" s="169"/>
      <c r="J96" s="169"/>
      <c r="K96" s="169"/>
      <c r="L96" s="169"/>
    </row>
    <row r="97" spans="3:12">
      <c r="C97" s="169"/>
      <c r="D97" s="169"/>
      <c r="E97" s="169"/>
      <c r="F97" s="169"/>
      <c r="G97" s="169"/>
      <c r="H97" s="169"/>
      <c r="I97" s="169"/>
      <c r="J97" s="169"/>
      <c r="K97" s="169"/>
      <c r="L97" s="169"/>
    </row>
    <row r="98" spans="3:12">
      <c r="C98" s="169"/>
      <c r="D98" s="169"/>
      <c r="E98" s="169"/>
      <c r="F98" s="169"/>
      <c r="G98" s="169"/>
      <c r="H98" s="169"/>
      <c r="I98" s="169"/>
      <c r="J98" s="169"/>
      <c r="K98" s="169"/>
      <c r="L98" s="169"/>
    </row>
    <row r="99" spans="3:12">
      <c r="C99" s="169"/>
      <c r="D99" s="169"/>
      <c r="E99" s="169"/>
      <c r="F99" s="169"/>
      <c r="G99" s="169"/>
      <c r="H99" s="169"/>
      <c r="I99" s="169"/>
      <c r="J99" s="169"/>
      <c r="K99" s="169"/>
      <c r="L99" s="169"/>
    </row>
    <row r="100" spans="3:12">
      <c r="C100" s="169"/>
      <c r="D100" s="169"/>
      <c r="E100" s="169"/>
      <c r="F100" s="169"/>
      <c r="G100" s="169"/>
      <c r="H100" s="169"/>
      <c r="I100" s="169"/>
      <c r="J100" s="169"/>
      <c r="K100" s="169"/>
      <c r="L100" s="169"/>
    </row>
    <row r="101" spans="3:12">
      <c r="C101" s="169"/>
      <c r="D101" s="169"/>
      <c r="E101" s="169"/>
      <c r="F101" s="169"/>
      <c r="G101" s="169"/>
      <c r="H101" s="169"/>
      <c r="I101" s="169"/>
      <c r="J101" s="169"/>
      <c r="K101" s="169"/>
      <c r="L101" s="169"/>
    </row>
    <row r="102" spans="3:12">
      <c r="C102" s="169"/>
      <c r="D102" s="169"/>
      <c r="E102" s="169"/>
      <c r="F102" s="169"/>
      <c r="G102" s="169"/>
      <c r="H102" s="169"/>
      <c r="I102" s="169"/>
      <c r="J102" s="169"/>
      <c r="K102" s="169"/>
      <c r="L102" s="169"/>
    </row>
    <row r="103" spans="3:12">
      <c r="C103" s="169"/>
      <c r="D103" s="169"/>
      <c r="E103" s="169"/>
      <c r="F103" s="169"/>
      <c r="G103" s="169"/>
      <c r="H103" s="169"/>
      <c r="I103" s="169"/>
      <c r="J103" s="169"/>
      <c r="K103" s="169"/>
      <c r="L103" s="169"/>
    </row>
    <row r="104" spans="3:12">
      <c r="C104" s="169"/>
      <c r="D104" s="169"/>
      <c r="E104" s="169"/>
      <c r="F104" s="169"/>
      <c r="G104" s="169"/>
      <c r="H104" s="169"/>
      <c r="I104" s="169"/>
      <c r="J104" s="169"/>
      <c r="K104" s="169"/>
      <c r="L104" s="169"/>
    </row>
    <row r="105" spans="3:12">
      <c r="C105" s="169"/>
      <c r="D105" s="169"/>
      <c r="E105" s="169"/>
      <c r="F105" s="169"/>
      <c r="G105" s="169"/>
      <c r="H105" s="169"/>
      <c r="I105" s="169"/>
      <c r="J105" s="169"/>
      <c r="K105" s="169"/>
      <c r="L105" s="169"/>
    </row>
    <row r="106" spans="3:12">
      <c r="C106" s="169"/>
      <c r="D106" s="169"/>
      <c r="E106" s="169"/>
      <c r="F106" s="169"/>
      <c r="G106" s="169"/>
      <c r="H106" s="169"/>
      <c r="I106" s="169"/>
      <c r="J106" s="169"/>
      <c r="K106" s="169"/>
      <c r="L106" s="169"/>
    </row>
    <row r="107" spans="3:12">
      <c r="C107" s="169"/>
      <c r="D107" s="169"/>
      <c r="E107" s="169"/>
      <c r="F107" s="169"/>
      <c r="G107" s="169"/>
      <c r="H107" s="169"/>
      <c r="I107" s="169"/>
      <c r="J107" s="169"/>
      <c r="K107" s="169"/>
      <c r="L107" s="169"/>
    </row>
    <row r="108" spans="3:12">
      <c r="C108" s="169"/>
      <c r="D108" s="169"/>
      <c r="E108" s="169"/>
      <c r="F108" s="169"/>
      <c r="G108" s="169"/>
      <c r="H108" s="169"/>
      <c r="I108" s="169"/>
      <c r="J108" s="169"/>
      <c r="K108" s="169"/>
      <c r="L108" s="169"/>
    </row>
    <row r="109" spans="3:12">
      <c r="C109" s="169"/>
      <c r="D109" s="169"/>
      <c r="E109" s="169"/>
      <c r="F109" s="169"/>
      <c r="G109" s="169"/>
      <c r="H109" s="169"/>
      <c r="I109" s="169"/>
      <c r="J109" s="169"/>
      <c r="K109" s="169"/>
      <c r="L109" s="169"/>
    </row>
    <row r="110" spans="3:12">
      <c r="C110" s="169"/>
      <c r="D110" s="169"/>
      <c r="E110" s="169"/>
      <c r="F110" s="169"/>
      <c r="G110" s="169"/>
      <c r="H110" s="169"/>
      <c r="I110" s="169"/>
      <c r="J110" s="169"/>
      <c r="K110" s="169"/>
      <c r="L110" s="169"/>
    </row>
    <row r="111" spans="3:12">
      <c r="C111" s="169"/>
      <c r="D111" s="169"/>
      <c r="E111" s="169"/>
      <c r="F111" s="169"/>
      <c r="G111" s="169"/>
      <c r="H111" s="169"/>
      <c r="I111" s="169"/>
      <c r="J111" s="169"/>
      <c r="K111" s="169"/>
      <c r="L111" s="169"/>
    </row>
    <row r="112" spans="3:12">
      <c r="C112" s="169"/>
      <c r="D112" s="169"/>
      <c r="E112" s="169"/>
      <c r="F112" s="169"/>
      <c r="G112" s="169"/>
      <c r="H112" s="169"/>
      <c r="I112" s="169"/>
      <c r="J112" s="169"/>
      <c r="K112" s="169"/>
      <c r="L112" s="169"/>
    </row>
    <row r="113" spans="3:12">
      <c r="C113" s="169"/>
      <c r="D113" s="169"/>
      <c r="E113" s="169"/>
      <c r="F113" s="169"/>
      <c r="G113" s="169"/>
      <c r="H113" s="169"/>
      <c r="I113" s="169"/>
      <c r="J113" s="169"/>
      <c r="K113" s="169"/>
      <c r="L113" s="169"/>
    </row>
    <row r="114" spans="3:12">
      <c r="C114" s="169"/>
      <c r="D114" s="169"/>
      <c r="E114" s="169"/>
      <c r="F114" s="169"/>
      <c r="G114" s="169"/>
      <c r="H114" s="169"/>
      <c r="I114" s="169"/>
      <c r="J114" s="169"/>
      <c r="K114" s="169"/>
      <c r="L114" s="169"/>
    </row>
    <row r="115" spans="3:12">
      <c r="C115" s="169"/>
      <c r="D115" s="169"/>
      <c r="E115" s="169"/>
      <c r="F115" s="169"/>
      <c r="G115" s="169"/>
      <c r="H115" s="169"/>
      <c r="I115" s="169"/>
      <c r="J115" s="169"/>
      <c r="K115" s="169"/>
      <c r="L115" s="169"/>
    </row>
    <row r="116" spans="3:12">
      <c r="C116" s="169"/>
      <c r="D116" s="169"/>
      <c r="E116" s="169"/>
      <c r="F116" s="169"/>
      <c r="G116" s="169"/>
      <c r="H116" s="169"/>
      <c r="I116" s="169"/>
      <c r="J116" s="169"/>
      <c r="K116" s="169"/>
      <c r="L116" s="169"/>
    </row>
    <row r="117" spans="3:12">
      <c r="C117" s="169"/>
      <c r="D117" s="169"/>
      <c r="E117" s="169"/>
      <c r="F117" s="169"/>
      <c r="G117" s="169"/>
      <c r="H117" s="169"/>
      <c r="I117" s="169"/>
      <c r="J117" s="169"/>
      <c r="K117" s="169"/>
      <c r="L117" s="169"/>
    </row>
    <row r="118" spans="3:12">
      <c r="C118" s="169"/>
      <c r="D118" s="169"/>
      <c r="E118" s="169"/>
      <c r="F118" s="169"/>
      <c r="G118" s="169"/>
      <c r="H118" s="169"/>
      <c r="I118" s="169"/>
      <c r="J118" s="169"/>
      <c r="K118" s="169"/>
      <c r="L118" s="169"/>
    </row>
    <row r="119" spans="3:12">
      <c r="C119" s="169"/>
      <c r="D119" s="169"/>
      <c r="E119" s="169"/>
      <c r="F119" s="169"/>
      <c r="G119" s="169"/>
      <c r="H119" s="169"/>
      <c r="I119" s="169"/>
      <c r="J119" s="169"/>
      <c r="K119" s="169"/>
      <c r="L119" s="169"/>
    </row>
    <row r="120" spans="3:12">
      <c r="C120" s="169"/>
      <c r="D120" s="169"/>
      <c r="E120" s="169"/>
      <c r="F120" s="169"/>
      <c r="G120" s="169"/>
      <c r="H120" s="169"/>
      <c r="I120" s="169"/>
      <c r="J120" s="169"/>
      <c r="K120" s="169"/>
      <c r="L120" s="169"/>
    </row>
    <row r="121" spans="3:12">
      <c r="C121" s="169"/>
      <c r="D121" s="169"/>
      <c r="E121" s="169"/>
      <c r="F121" s="169"/>
      <c r="G121" s="169"/>
      <c r="H121" s="169"/>
      <c r="I121" s="169"/>
      <c r="J121" s="169"/>
      <c r="K121" s="169"/>
      <c r="L121" s="169"/>
    </row>
    <row r="122" spans="3:12">
      <c r="C122" s="169"/>
      <c r="D122" s="169"/>
      <c r="E122" s="169"/>
      <c r="F122" s="169"/>
      <c r="G122" s="169"/>
      <c r="H122" s="169"/>
      <c r="I122" s="169"/>
      <c r="J122" s="169"/>
      <c r="K122" s="169"/>
      <c r="L122" s="169"/>
    </row>
    <row r="123" spans="3:12">
      <c r="C123" s="169"/>
      <c r="D123" s="169"/>
      <c r="E123" s="169"/>
      <c r="F123" s="169"/>
      <c r="G123" s="169"/>
      <c r="H123" s="169"/>
      <c r="I123" s="169"/>
      <c r="J123" s="169"/>
      <c r="K123" s="169"/>
      <c r="L123" s="169"/>
    </row>
    <row r="124" spans="3:12">
      <c r="C124" s="169"/>
      <c r="D124" s="169"/>
      <c r="E124" s="169"/>
      <c r="F124" s="169"/>
      <c r="G124" s="169"/>
      <c r="H124" s="169"/>
      <c r="I124" s="169"/>
      <c r="J124" s="169"/>
      <c r="K124" s="169"/>
      <c r="L124" s="169"/>
    </row>
    <row r="125" spans="3:12">
      <c r="C125" s="169"/>
      <c r="D125" s="169"/>
      <c r="E125" s="169"/>
      <c r="F125" s="169"/>
      <c r="G125" s="169"/>
      <c r="H125" s="169"/>
      <c r="I125" s="169"/>
      <c r="J125" s="169"/>
      <c r="K125" s="169"/>
      <c r="L125" s="169"/>
    </row>
    <row r="126" spans="3:12">
      <c r="C126" s="169"/>
      <c r="D126" s="169"/>
      <c r="E126" s="169"/>
      <c r="F126" s="169"/>
      <c r="G126" s="169"/>
      <c r="H126" s="169"/>
      <c r="I126" s="169"/>
      <c r="J126" s="169"/>
      <c r="K126" s="169"/>
      <c r="L126" s="169"/>
    </row>
    <row r="127" spans="3:12">
      <c r="C127" s="169"/>
      <c r="D127" s="169"/>
      <c r="E127" s="169"/>
      <c r="F127" s="169"/>
      <c r="G127" s="169"/>
      <c r="H127" s="169"/>
      <c r="I127" s="169"/>
      <c r="J127" s="169"/>
      <c r="K127" s="169"/>
      <c r="L127" s="169"/>
    </row>
    <row r="128" spans="3:12">
      <c r="C128" s="169"/>
      <c r="D128" s="169"/>
      <c r="E128" s="169"/>
      <c r="F128" s="169"/>
      <c r="G128" s="169"/>
      <c r="H128" s="169"/>
      <c r="I128" s="169"/>
      <c r="J128" s="169"/>
      <c r="K128" s="169"/>
      <c r="L128" s="169"/>
    </row>
    <row r="129" spans="3:12">
      <c r="C129" s="169"/>
      <c r="D129" s="169"/>
      <c r="E129" s="169"/>
      <c r="F129" s="169"/>
      <c r="G129" s="169"/>
      <c r="H129" s="169"/>
      <c r="I129" s="169"/>
      <c r="J129" s="169"/>
      <c r="K129" s="169"/>
      <c r="L129" s="169"/>
    </row>
    <row r="130" spans="3:12">
      <c r="C130" s="169"/>
      <c r="D130" s="169"/>
      <c r="E130" s="169"/>
      <c r="F130" s="169"/>
      <c r="G130" s="169"/>
      <c r="H130" s="169"/>
      <c r="I130" s="169"/>
      <c r="J130" s="169"/>
      <c r="K130" s="169"/>
      <c r="L130" s="169"/>
    </row>
    <row r="131" spans="3:12">
      <c r="C131" s="169"/>
      <c r="D131" s="169"/>
      <c r="E131" s="169"/>
      <c r="F131" s="169"/>
      <c r="G131" s="169"/>
      <c r="H131" s="169"/>
      <c r="I131" s="169"/>
      <c r="J131" s="169"/>
      <c r="K131" s="169"/>
      <c r="L131" s="169"/>
    </row>
    <row r="132" spans="3:12">
      <c r="C132" s="169"/>
      <c r="D132" s="169"/>
      <c r="E132" s="169"/>
      <c r="F132" s="169"/>
      <c r="G132" s="169"/>
      <c r="H132" s="169"/>
      <c r="I132" s="169"/>
      <c r="J132" s="169"/>
      <c r="K132" s="169"/>
      <c r="L132" s="169"/>
    </row>
    <row r="133" spans="3:12">
      <c r="C133" s="169"/>
      <c r="D133" s="169"/>
      <c r="E133" s="169"/>
      <c r="F133" s="169"/>
      <c r="G133" s="169"/>
      <c r="H133" s="169"/>
      <c r="I133" s="169"/>
      <c r="J133" s="169"/>
      <c r="K133" s="169"/>
      <c r="L133" s="169"/>
    </row>
    <row r="134" spans="3:12">
      <c r="C134" s="169"/>
      <c r="D134" s="169"/>
      <c r="E134" s="169"/>
      <c r="F134" s="169"/>
      <c r="G134" s="169"/>
      <c r="H134" s="169"/>
      <c r="I134" s="169"/>
      <c r="J134" s="169"/>
      <c r="K134" s="169"/>
      <c r="L134" s="169"/>
    </row>
    <row r="135" spans="3:12">
      <c r="C135" s="169"/>
      <c r="D135" s="169"/>
      <c r="E135" s="169"/>
      <c r="F135" s="169"/>
      <c r="G135" s="169"/>
      <c r="H135" s="169"/>
      <c r="I135" s="169"/>
      <c r="J135" s="169"/>
      <c r="K135" s="169"/>
      <c r="L135" s="169"/>
    </row>
    <row r="136" spans="3:12">
      <c r="C136" s="169"/>
      <c r="D136" s="169"/>
      <c r="E136" s="169"/>
      <c r="F136" s="169"/>
      <c r="G136" s="169"/>
      <c r="H136" s="169"/>
      <c r="I136" s="169"/>
      <c r="J136" s="169"/>
      <c r="K136" s="169"/>
      <c r="L136" s="169"/>
    </row>
    <row r="137" spans="3:12">
      <c r="C137" s="169"/>
      <c r="D137" s="169"/>
      <c r="E137" s="169"/>
      <c r="F137" s="169"/>
      <c r="G137" s="169"/>
      <c r="H137" s="169"/>
      <c r="I137" s="169"/>
      <c r="J137" s="169"/>
      <c r="K137" s="169"/>
      <c r="L137" s="169"/>
    </row>
    <row r="138" spans="3:12">
      <c r="C138" s="169"/>
      <c r="D138" s="169"/>
      <c r="E138" s="169"/>
      <c r="F138" s="169"/>
      <c r="G138" s="169"/>
      <c r="H138" s="169"/>
      <c r="I138" s="169"/>
      <c r="J138" s="169"/>
      <c r="K138" s="169"/>
      <c r="L138" s="169"/>
    </row>
    <row r="139" spans="3:12">
      <c r="C139" s="169"/>
      <c r="D139" s="169"/>
      <c r="E139" s="169"/>
      <c r="F139" s="169"/>
      <c r="G139" s="169"/>
      <c r="H139" s="169"/>
      <c r="I139" s="169"/>
      <c r="J139" s="169"/>
      <c r="K139" s="169"/>
      <c r="L139" s="169"/>
    </row>
    <row r="140" spans="3:12">
      <c r="C140" s="169"/>
      <c r="D140" s="169"/>
      <c r="E140" s="169"/>
      <c r="F140" s="169"/>
      <c r="G140" s="169"/>
      <c r="H140" s="169"/>
      <c r="I140" s="169"/>
      <c r="J140" s="169"/>
      <c r="K140" s="169"/>
      <c r="L140" s="169"/>
    </row>
    <row r="141" spans="3:12">
      <c r="C141" s="169"/>
      <c r="D141" s="169"/>
      <c r="E141" s="169"/>
      <c r="F141" s="169"/>
      <c r="G141" s="169"/>
      <c r="H141" s="169"/>
      <c r="I141" s="169"/>
      <c r="J141" s="169"/>
      <c r="K141" s="169"/>
      <c r="L141" s="169"/>
    </row>
    <row r="142" spans="3:12">
      <c r="C142" s="169"/>
      <c r="D142" s="169"/>
      <c r="E142" s="169"/>
      <c r="F142" s="169"/>
      <c r="G142" s="169"/>
      <c r="H142" s="169"/>
      <c r="I142" s="169"/>
      <c r="J142" s="169"/>
      <c r="K142" s="169"/>
      <c r="L142" s="169"/>
    </row>
    <row r="143" spans="3:12">
      <c r="C143" s="169"/>
      <c r="D143" s="169"/>
      <c r="E143" s="169"/>
      <c r="F143" s="169"/>
      <c r="G143" s="169"/>
      <c r="H143" s="169"/>
      <c r="I143" s="169"/>
      <c r="J143" s="169"/>
      <c r="K143" s="169"/>
      <c r="L143" s="169"/>
    </row>
    <row r="144" spans="3:12">
      <c r="C144" s="169"/>
      <c r="D144" s="169"/>
      <c r="E144" s="169"/>
      <c r="F144" s="169"/>
      <c r="G144" s="169"/>
      <c r="H144" s="169"/>
      <c r="I144" s="169"/>
      <c r="J144" s="169"/>
      <c r="K144" s="169"/>
      <c r="L144" s="169"/>
    </row>
    <row r="145" spans="3:12">
      <c r="C145" s="169"/>
      <c r="D145" s="169"/>
      <c r="E145" s="169"/>
      <c r="F145" s="169"/>
      <c r="G145" s="169"/>
      <c r="H145" s="169"/>
      <c r="I145" s="169"/>
      <c r="J145" s="169"/>
      <c r="K145" s="169"/>
      <c r="L145" s="169"/>
    </row>
    <row r="146" spans="3:12">
      <c r="C146" s="169"/>
      <c r="D146" s="169"/>
      <c r="E146" s="169"/>
      <c r="F146" s="169"/>
      <c r="G146" s="169"/>
      <c r="H146" s="169"/>
      <c r="I146" s="169"/>
      <c r="J146" s="169"/>
      <c r="K146" s="169"/>
      <c r="L146" s="169"/>
    </row>
    <row r="147" spans="3:12">
      <c r="C147" s="169"/>
      <c r="D147" s="169"/>
      <c r="E147" s="169"/>
      <c r="F147" s="169"/>
      <c r="G147" s="169"/>
      <c r="H147" s="169"/>
      <c r="I147" s="169"/>
      <c r="J147" s="169"/>
      <c r="K147" s="169"/>
      <c r="L147" s="169"/>
    </row>
    <row r="148" spans="3:12">
      <c r="C148" s="169"/>
      <c r="D148" s="169"/>
      <c r="E148" s="169"/>
      <c r="F148" s="169"/>
      <c r="G148" s="169"/>
      <c r="H148" s="169"/>
      <c r="I148" s="169"/>
      <c r="J148" s="169"/>
      <c r="K148" s="169"/>
      <c r="L148" s="169"/>
    </row>
    <row r="149" spans="3:12">
      <c r="C149" s="169"/>
      <c r="D149" s="169"/>
      <c r="E149" s="169"/>
      <c r="F149" s="169"/>
      <c r="G149" s="169"/>
      <c r="H149" s="169"/>
      <c r="I149" s="169"/>
      <c r="J149" s="169"/>
      <c r="K149" s="169"/>
      <c r="L149" s="169"/>
    </row>
    <row r="150" spans="3:12">
      <c r="C150" s="169"/>
      <c r="D150" s="169"/>
      <c r="E150" s="169"/>
      <c r="F150" s="169"/>
      <c r="G150" s="169"/>
      <c r="H150" s="169"/>
      <c r="I150" s="169"/>
      <c r="J150" s="169"/>
      <c r="K150" s="169"/>
      <c r="L150" s="169"/>
    </row>
    <row r="151" spans="3:12">
      <c r="C151" s="169"/>
      <c r="D151" s="169"/>
      <c r="E151" s="169"/>
      <c r="F151" s="169"/>
      <c r="G151" s="169"/>
      <c r="H151" s="169"/>
      <c r="I151" s="169"/>
      <c r="J151" s="169"/>
      <c r="K151" s="169"/>
      <c r="L151" s="169"/>
    </row>
    <row r="152" spans="3:12">
      <c r="C152" s="169"/>
      <c r="D152" s="169"/>
      <c r="E152" s="169"/>
      <c r="F152" s="169"/>
      <c r="G152" s="169"/>
      <c r="H152" s="169"/>
      <c r="I152" s="169"/>
      <c r="J152" s="169"/>
      <c r="K152" s="169"/>
      <c r="L152" s="169"/>
    </row>
    <row r="153" spans="3:12">
      <c r="C153" s="169"/>
      <c r="D153" s="169"/>
      <c r="E153" s="169"/>
      <c r="F153" s="169"/>
      <c r="G153" s="169"/>
      <c r="H153" s="169"/>
      <c r="I153" s="169"/>
      <c r="J153" s="169"/>
      <c r="K153" s="169"/>
      <c r="L153" s="169"/>
    </row>
    <row r="154" spans="3:12">
      <c r="C154" s="169"/>
      <c r="D154" s="169"/>
      <c r="E154" s="169"/>
      <c r="F154" s="169"/>
      <c r="G154" s="169"/>
      <c r="H154" s="169"/>
      <c r="I154" s="169"/>
      <c r="J154" s="169"/>
      <c r="K154" s="169"/>
      <c r="L154" s="169"/>
    </row>
    <row r="155" spans="3:12">
      <c r="C155" s="169"/>
      <c r="D155" s="169"/>
      <c r="E155" s="169"/>
      <c r="F155" s="169"/>
      <c r="G155" s="169"/>
      <c r="H155" s="169"/>
      <c r="I155" s="169"/>
      <c r="J155" s="169"/>
      <c r="K155" s="169"/>
      <c r="L155" s="169"/>
    </row>
    <row r="156" spans="3:12">
      <c r="C156" s="169"/>
      <c r="D156" s="169"/>
      <c r="E156" s="169"/>
      <c r="F156" s="169"/>
      <c r="G156" s="169"/>
      <c r="H156" s="169"/>
      <c r="I156" s="169"/>
      <c r="J156" s="169"/>
      <c r="K156" s="169"/>
      <c r="L156" s="169"/>
    </row>
    <row r="157" spans="3:12">
      <c r="C157" s="169"/>
      <c r="D157" s="169"/>
      <c r="E157" s="169"/>
      <c r="F157" s="169"/>
      <c r="G157" s="169"/>
      <c r="H157" s="169"/>
      <c r="I157" s="169"/>
      <c r="J157" s="169"/>
      <c r="K157" s="169"/>
      <c r="L157" s="169"/>
    </row>
    <row r="158" spans="3:12">
      <c r="C158" s="169"/>
      <c r="D158" s="169"/>
      <c r="E158" s="169"/>
      <c r="F158" s="169"/>
      <c r="G158" s="169"/>
      <c r="H158" s="169"/>
      <c r="I158" s="169"/>
      <c r="J158" s="169"/>
      <c r="K158" s="169"/>
      <c r="L158" s="169"/>
    </row>
    <row r="159" spans="3:12">
      <c r="C159" s="169"/>
      <c r="D159" s="169"/>
      <c r="E159" s="169"/>
      <c r="F159" s="169"/>
      <c r="G159" s="169"/>
      <c r="H159" s="169"/>
      <c r="I159" s="169"/>
      <c r="J159" s="169"/>
      <c r="K159" s="169"/>
      <c r="L159" s="169"/>
    </row>
    <row r="160" spans="3:12">
      <c r="C160" s="169"/>
      <c r="D160" s="169"/>
      <c r="E160" s="169"/>
      <c r="F160" s="169"/>
      <c r="G160" s="169"/>
      <c r="H160" s="169"/>
      <c r="I160" s="169"/>
      <c r="J160" s="169"/>
      <c r="K160" s="169"/>
      <c r="L160" s="169"/>
    </row>
    <row r="161" spans="3:12">
      <c r="C161" s="169"/>
      <c r="D161" s="169"/>
      <c r="E161" s="169"/>
      <c r="F161" s="169"/>
      <c r="G161" s="169"/>
      <c r="H161" s="169"/>
      <c r="I161" s="169"/>
      <c r="J161" s="169"/>
      <c r="K161" s="169"/>
      <c r="L161" s="169"/>
    </row>
    <row r="162" spans="3:12">
      <c r="C162" s="169"/>
      <c r="D162" s="169"/>
      <c r="E162" s="169"/>
      <c r="F162" s="169"/>
      <c r="G162" s="169"/>
      <c r="H162" s="169"/>
      <c r="I162" s="169"/>
      <c r="J162" s="169"/>
      <c r="K162" s="169"/>
      <c r="L162" s="169"/>
    </row>
    <row r="163" spans="3:12">
      <c r="C163" s="169"/>
      <c r="D163" s="169"/>
      <c r="E163" s="169"/>
      <c r="F163" s="169"/>
      <c r="G163" s="169"/>
      <c r="H163" s="169"/>
      <c r="I163" s="169"/>
      <c r="J163" s="169"/>
      <c r="K163" s="169"/>
      <c r="L163" s="169"/>
    </row>
    <row r="164" spans="3:12">
      <c r="C164" s="169"/>
      <c r="D164" s="169"/>
      <c r="E164" s="169"/>
      <c r="F164" s="169"/>
      <c r="G164" s="169"/>
      <c r="H164" s="169"/>
      <c r="I164" s="169"/>
      <c r="J164" s="169"/>
      <c r="K164" s="169"/>
      <c r="L164" s="169"/>
    </row>
    <row r="165" spans="3:12">
      <c r="C165" s="169"/>
      <c r="D165" s="169"/>
      <c r="E165" s="169"/>
      <c r="F165" s="169"/>
      <c r="G165" s="169"/>
      <c r="H165" s="169"/>
      <c r="I165" s="169"/>
      <c r="J165" s="169"/>
      <c r="K165" s="169"/>
      <c r="L165" s="169"/>
    </row>
    <row r="166" spans="3:12">
      <c r="C166" s="169"/>
      <c r="D166" s="169"/>
      <c r="E166" s="169"/>
      <c r="F166" s="169"/>
      <c r="G166" s="169"/>
      <c r="H166" s="169"/>
      <c r="I166" s="169"/>
      <c r="J166" s="169"/>
      <c r="K166" s="169"/>
      <c r="L166" s="169"/>
    </row>
    <row r="167" spans="3:12">
      <c r="C167" s="169"/>
      <c r="D167" s="169"/>
      <c r="E167" s="169"/>
      <c r="F167" s="169"/>
      <c r="G167" s="169"/>
      <c r="H167" s="169"/>
      <c r="I167" s="169"/>
      <c r="J167" s="169"/>
      <c r="K167" s="169"/>
      <c r="L167" s="169"/>
    </row>
    <row r="168" spans="3:12">
      <c r="C168" s="169"/>
      <c r="D168" s="169"/>
      <c r="E168" s="169"/>
      <c r="F168" s="169"/>
      <c r="G168" s="169"/>
      <c r="H168" s="169"/>
      <c r="I168" s="169"/>
      <c r="J168" s="169"/>
      <c r="K168" s="169"/>
      <c r="L168" s="169"/>
    </row>
    <row r="169" spans="3:12">
      <c r="C169" s="169"/>
      <c r="D169" s="169"/>
      <c r="E169" s="169"/>
      <c r="F169" s="169"/>
      <c r="G169" s="169"/>
      <c r="H169" s="169"/>
      <c r="I169" s="169"/>
      <c r="J169" s="169"/>
      <c r="K169" s="169"/>
      <c r="L169" s="169"/>
    </row>
    <row r="170" spans="3:12">
      <c r="C170" s="169"/>
      <c r="D170" s="169"/>
      <c r="E170" s="169"/>
      <c r="F170" s="169"/>
      <c r="G170" s="169"/>
      <c r="H170" s="169"/>
      <c r="I170" s="169"/>
      <c r="J170" s="169"/>
      <c r="K170" s="169"/>
      <c r="L170" s="169"/>
    </row>
    <row r="171" spans="3:12">
      <c r="C171" s="169"/>
      <c r="D171" s="169"/>
      <c r="E171" s="169"/>
      <c r="F171" s="169"/>
      <c r="G171" s="169"/>
      <c r="H171" s="169"/>
      <c r="I171" s="169"/>
      <c r="J171" s="169"/>
      <c r="K171" s="169"/>
      <c r="L171" s="169"/>
    </row>
    <row r="172" spans="3:12">
      <c r="C172" s="169"/>
      <c r="D172" s="169"/>
      <c r="E172" s="169"/>
      <c r="F172" s="169"/>
      <c r="G172" s="169"/>
      <c r="H172" s="169"/>
      <c r="I172" s="169"/>
      <c r="J172" s="169"/>
      <c r="K172" s="169"/>
      <c r="L172" s="169"/>
    </row>
    <row r="173" spans="3:12">
      <c r="C173" s="169"/>
      <c r="D173" s="169"/>
      <c r="E173" s="169"/>
      <c r="F173" s="169"/>
      <c r="G173" s="169"/>
      <c r="H173" s="169"/>
      <c r="I173" s="169"/>
      <c r="J173" s="169"/>
      <c r="K173" s="169"/>
      <c r="L173" s="169"/>
    </row>
    <row r="174" spans="3:12">
      <c r="C174" s="169"/>
      <c r="D174" s="169"/>
      <c r="E174" s="169"/>
      <c r="F174" s="169"/>
      <c r="G174" s="169"/>
      <c r="H174" s="169"/>
      <c r="I174" s="169"/>
      <c r="J174" s="169"/>
      <c r="K174" s="169"/>
      <c r="L174" s="169"/>
    </row>
    <row r="175" spans="3:12">
      <c r="C175" s="169"/>
      <c r="D175" s="169"/>
      <c r="E175" s="169"/>
      <c r="F175" s="169"/>
      <c r="G175" s="169"/>
      <c r="H175" s="169"/>
      <c r="I175" s="169"/>
      <c r="J175" s="169"/>
      <c r="K175" s="169"/>
      <c r="L175" s="169"/>
    </row>
    <row r="176" spans="3:12">
      <c r="C176" s="169"/>
      <c r="D176" s="169"/>
      <c r="E176" s="169"/>
      <c r="F176" s="169"/>
      <c r="G176" s="169"/>
      <c r="H176" s="169"/>
      <c r="I176" s="169"/>
      <c r="J176" s="169"/>
      <c r="K176" s="169"/>
      <c r="L176" s="169"/>
    </row>
    <row r="177" spans="3:12">
      <c r="C177" s="169"/>
      <c r="D177" s="169"/>
      <c r="E177" s="169"/>
      <c r="F177" s="169"/>
      <c r="G177" s="169"/>
      <c r="H177" s="169"/>
      <c r="I177" s="169"/>
      <c r="J177" s="169"/>
      <c r="K177" s="169"/>
      <c r="L177" s="169"/>
    </row>
    <row r="178" spans="3:12">
      <c r="C178" s="169"/>
      <c r="D178" s="169"/>
      <c r="E178" s="169"/>
      <c r="F178" s="169"/>
      <c r="G178" s="169"/>
      <c r="H178" s="169"/>
      <c r="I178" s="169"/>
      <c r="J178" s="169"/>
      <c r="K178" s="169"/>
      <c r="L178" s="169"/>
    </row>
    <row r="179" spans="3:12">
      <c r="C179" s="169"/>
      <c r="D179" s="169"/>
      <c r="E179" s="169"/>
      <c r="F179" s="169"/>
      <c r="G179" s="169"/>
      <c r="H179" s="169"/>
      <c r="I179" s="169"/>
      <c r="J179" s="169"/>
      <c r="K179" s="169"/>
      <c r="L179" s="169"/>
    </row>
    <row r="180" spans="3:12">
      <c r="C180" s="169"/>
      <c r="D180" s="169"/>
      <c r="E180" s="169"/>
      <c r="F180" s="169"/>
      <c r="G180" s="169"/>
      <c r="H180" s="169"/>
      <c r="I180" s="169"/>
      <c r="J180" s="169"/>
      <c r="K180" s="169"/>
      <c r="L180" s="169"/>
    </row>
    <row r="181" spans="3:12">
      <c r="C181" s="169"/>
      <c r="D181" s="169"/>
      <c r="E181" s="169"/>
      <c r="F181" s="169"/>
      <c r="G181" s="169"/>
      <c r="H181" s="169"/>
      <c r="I181" s="169"/>
      <c r="J181" s="169"/>
      <c r="K181" s="169"/>
      <c r="L181" s="169"/>
    </row>
    <row r="182" spans="3:12">
      <c r="C182" s="169"/>
      <c r="D182" s="169"/>
      <c r="E182" s="169"/>
      <c r="F182" s="169"/>
      <c r="G182" s="169"/>
      <c r="H182" s="169"/>
      <c r="I182" s="169"/>
      <c r="J182" s="169"/>
      <c r="K182" s="169"/>
      <c r="L182" s="169"/>
    </row>
    <row r="183" spans="3:12">
      <c r="C183" s="169"/>
      <c r="D183" s="169"/>
      <c r="E183" s="169"/>
      <c r="F183" s="169"/>
      <c r="G183" s="169"/>
      <c r="H183" s="169"/>
      <c r="I183" s="169"/>
      <c r="J183" s="169"/>
      <c r="K183" s="169"/>
      <c r="L183" s="169"/>
    </row>
    <row r="184" spans="3:12">
      <c r="C184" s="169"/>
      <c r="D184" s="169"/>
      <c r="E184" s="169"/>
      <c r="F184" s="169"/>
      <c r="G184" s="169"/>
      <c r="H184" s="169"/>
      <c r="I184" s="169"/>
      <c r="J184" s="169"/>
      <c r="K184" s="169"/>
      <c r="L184" s="169"/>
    </row>
    <row r="185" spans="3:12">
      <c r="C185" s="169"/>
      <c r="D185" s="169"/>
      <c r="E185" s="169"/>
      <c r="F185" s="169"/>
      <c r="G185" s="169"/>
      <c r="H185" s="169"/>
      <c r="I185" s="169"/>
      <c r="J185" s="169"/>
      <c r="K185" s="169"/>
      <c r="L185" s="169"/>
    </row>
    <row r="186" spans="3:12">
      <c r="C186" s="169"/>
      <c r="D186" s="169"/>
      <c r="E186" s="169"/>
      <c r="F186" s="169"/>
      <c r="G186" s="169"/>
      <c r="H186" s="169"/>
      <c r="I186" s="169"/>
      <c r="J186" s="169"/>
      <c r="K186" s="169"/>
      <c r="L186" s="169"/>
    </row>
    <row r="187" spans="3:12">
      <c r="C187" s="169"/>
      <c r="D187" s="169"/>
      <c r="E187" s="169"/>
      <c r="F187" s="169"/>
      <c r="G187" s="169"/>
      <c r="H187" s="169"/>
      <c r="I187" s="169"/>
      <c r="J187" s="169"/>
      <c r="K187" s="169"/>
      <c r="L187" s="169"/>
    </row>
    <row r="188" spans="3:12">
      <c r="C188" s="169"/>
      <c r="D188" s="169"/>
      <c r="E188" s="169"/>
      <c r="F188" s="169"/>
      <c r="G188" s="169"/>
      <c r="H188" s="169"/>
      <c r="I188" s="169"/>
      <c r="J188" s="169"/>
      <c r="K188" s="169"/>
      <c r="L188" s="169"/>
    </row>
    <row r="189" spans="3:12">
      <c r="C189" s="169"/>
      <c r="D189" s="169"/>
      <c r="E189" s="169"/>
      <c r="F189" s="169"/>
      <c r="G189" s="169"/>
      <c r="H189" s="169"/>
      <c r="I189" s="169"/>
      <c r="J189" s="169"/>
      <c r="K189" s="169"/>
      <c r="L189" s="169"/>
    </row>
    <row r="190" spans="3:12">
      <c r="C190" s="169"/>
      <c r="D190" s="169"/>
      <c r="E190" s="169"/>
      <c r="F190" s="169"/>
      <c r="G190" s="169"/>
      <c r="H190" s="169"/>
      <c r="I190" s="169"/>
      <c r="J190" s="169"/>
      <c r="K190" s="169"/>
      <c r="L190" s="169"/>
    </row>
    <row r="191" spans="3:12">
      <c r="C191" s="169"/>
      <c r="D191" s="169"/>
      <c r="E191" s="169"/>
      <c r="F191" s="169"/>
      <c r="G191" s="169"/>
      <c r="H191" s="169"/>
      <c r="I191" s="169"/>
      <c r="J191" s="169"/>
      <c r="K191" s="169"/>
      <c r="L191" s="169"/>
    </row>
    <row r="192" spans="3:12">
      <c r="C192" s="169"/>
      <c r="D192" s="169"/>
      <c r="E192" s="169"/>
      <c r="F192" s="169"/>
      <c r="G192" s="169"/>
      <c r="H192" s="169"/>
      <c r="I192" s="169"/>
      <c r="J192" s="169"/>
      <c r="K192" s="169"/>
      <c r="L192" s="169"/>
    </row>
    <row r="193" spans="3:12">
      <c r="C193" s="169"/>
      <c r="D193" s="169"/>
      <c r="E193" s="169"/>
      <c r="F193" s="169"/>
      <c r="G193" s="169"/>
      <c r="H193" s="169"/>
      <c r="I193" s="169"/>
      <c r="J193" s="169"/>
      <c r="K193" s="169"/>
      <c r="L193" s="169"/>
    </row>
    <row r="194" spans="3:12">
      <c r="C194" s="169"/>
      <c r="D194" s="169"/>
      <c r="E194" s="169"/>
      <c r="F194" s="169"/>
      <c r="G194" s="169"/>
      <c r="H194" s="169"/>
      <c r="I194" s="169"/>
      <c r="J194" s="169"/>
      <c r="K194" s="169"/>
      <c r="L194" s="169"/>
    </row>
    <row r="195" spans="3:12">
      <c r="C195" s="169"/>
      <c r="D195" s="169"/>
      <c r="E195" s="169"/>
      <c r="F195" s="169"/>
      <c r="G195" s="169"/>
      <c r="H195" s="169"/>
      <c r="I195" s="169"/>
      <c r="J195" s="169"/>
      <c r="K195" s="169"/>
      <c r="L195" s="169"/>
    </row>
    <row r="196" spans="3:12">
      <c r="C196" s="169"/>
      <c r="D196" s="169"/>
      <c r="E196" s="169"/>
      <c r="F196" s="169"/>
      <c r="G196" s="169"/>
      <c r="H196" s="169"/>
      <c r="I196" s="169"/>
      <c r="J196" s="169"/>
      <c r="K196" s="169"/>
      <c r="L196" s="169"/>
    </row>
    <row r="197" spans="3:12">
      <c r="C197" s="169"/>
      <c r="D197" s="169"/>
      <c r="E197" s="169"/>
      <c r="F197" s="169"/>
      <c r="G197" s="169"/>
      <c r="H197" s="169"/>
      <c r="I197" s="169"/>
      <c r="J197" s="169"/>
      <c r="K197" s="169"/>
      <c r="L197" s="169"/>
    </row>
    <row r="198" spans="3:12">
      <c r="C198" s="169"/>
      <c r="D198" s="169"/>
      <c r="E198" s="169"/>
      <c r="F198" s="169"/>
      <c r="G198" s="169"/>
      <c r="H198" s="169"/>
      <c r="I198" s="169"/>
      <c r="J198" s="169"/>
      <c r="K198" s="169"/>
      <c r="L198" s="169"/>
    </row>
    <row r="199" spans="3:12">
      <c r="C199" s="169"/>
      <c r="D199" s="169"/>
      <c r="E199" s="169"/>
      <c r="F199" s="169"/>
      <c r="G199" s="169"/>
      <c r="H199" s="169"/>
      <c r="I199" s="169"/>
      <c r="J199" s="169"/>
      <c r="K199" s="169"/>
      <c r="L199" s="169"/>
    </row>
    <row r="200" spans="3:12">
      <c r="C200" s="169"/>
      <c r="D200" s="169"/>
      <c r="E200" s="169"/>
      <c r="F200" s="169"/>
      <c r="G200" s="169"/>
      <c r="H200" s="169"/>
      <c r="I200" s="169"/>
      <c r="J200" s="169"/>
      <c r="K200" s="169"/>
      <c r="L200" s="169"/>
    </row>
    <row r="201" spans="3:12">
      <c r="C201" s="169"/>
      <c r="D201" s="169"/>
      <c r="E201" s="169"/>
      <c r="F201" s="169"/>
      <c r="G201" s="169"/>
      <c r="H201" s="169"/>
      <c r="I201" s="169"/>
      <c r="J201" s="169"/>
      <c r="K201" s="169"/>
      <c r="L201" s="169"/>
    </row>
    <row r="202" spans="3:12">
      <c r="C202" s="169"/>
      <c r="D202" s="169"/>
      <c r="E202" s="169"/>
      <c r="F202" s="169"/>
      <c r="G202" s="169"/>
      <c r="H202" s="169"/>
      <c r="I202" s="169"/>
      <c r="J202" s="169"/>
      <c r="K202" s="169"/>
      <c r="L202" s="169"/>
    </row>
    <row r="203" spans="3:12">
      <c r="C203" s="169"/>
      <c r="D203" s="169"/>
      <c r="E203" s="169"/>
      <c r="F203" s="169"/>
      <c r="G203" s="169"/>
      <c r="H203" s="169"/>
      <c r="I203" s="169"/>
      <c r="J203" s="169"/>
      <c r="K203" s="169"/>
      <c r="L203" s="169"/>
    </row>
    <row r="204" spans="3:12">
      <c r="C204" s="169"/>
      <c r="D204" s="169"/>
      <c r="E204" s="169"/>
      <c r="F204" s="169"/>
      <c r="G204" s="169"/>
      <c r="H204" s="169"/>
      <c r="I204" s="169"/>
      <c r="J204" s="169"/>
      <c r="K204" s="169"/>
      <c r="L204" s="169"/>
    </row>
    <row r="205" spans="3:12">
      <c r="C205" s="169"/>
      <c r="D205" s="169"/>
      <c r="E205" s="169"/>
      <c r="F205" s="169"/>
      <c r="G205" s="169"/>
      <c r="H205" s="169"/>
      <c r="I205" s="169"/>
      <c r="J205" s="169"/>
      <c r="K205" s="169"/>
      <c r="L205" s="169"/>
    </row>
    <row r="206" spans="3:12">
      <c r="C206" s="169"/>
      <c r="D206" s="169"/>
      <c r="E206" s="169"/>
      <c r="F206" s="169"/>
      <c r="G206" s="169"/>
      <c r="H206" s="169"/>
      <c r="I206" s="169"/>
      <c r="J206" s="169"/>
      <c r="K206" s="169"/>
      <c r="L206" s="169"/>
    </row>
    <row r="207" spans="3:12">
      <c r="C207" s="169"/>
      <c r="D207" s="169"/>
      <c r="E207" s="169"/>
      <c r="F207" s="169"/>
      <c r="G207" s="169"/>
      <c r="H207" s="169"/>
      <c r="I207" s="169"/>
      <c r="J207" s="169"/>
      <c r="K207" s="169"/>
      <c r="L207" s="169"/>
    </row>
    <row r="208" spans="3:12">
      <c r="C208" s="169"/>
      <c r="D208" s="169"/>
      <c r="E208" s="169"/>
      <c r="F208" s="169"/>
      <c r="G208" s="169"/>
      <c r="H208" s="169"/>
      <c r="I208" s="169"/>
      <c r="J208" s="169"/>
      <c r="K208" s="169"/>
      <c r="L208" s="169"/>
    </row>
    <row r="209" spans="3:12">
      <c r="C209" s="169"/>
      <c r="D209" s="169"/>
      <c r="E209" s="169"/>
      <c r="F209" s="169"/>
      <c r="G209" s="169"/>
      <c r="H209" s="169"/>
      <c r="I209" s="169"/>
      <c r="J209" s="169"/>
      <c r="K209" s="169"/>
      <c r="L209" s="169"/>
    </row>
    <row r="210" spans="3:12">
      <c r="C210" s="169"/>
      <c r="D210" s="169"/>
      <c r="E210" s="169"/>
      <c r="F210" s="169"/>
      <c r="G210" s="169"/>
      <c r="H210" s="169"/>
      <c r="I210" s="169"/>
      <c r="J210" s="169"/>
      <c r="K210" s="169"/>
      <c r="L210" s="169"/>
    </row>
    <row r="211" spans="3:12">
      <c r="C211" s="169"/>
      <c r="D211" s="169"/>
      <c r="E211" s="169"/>
      <c r="F211" s="169"/>
      <c r="G211" s="169"/>
      <c r="H211" s="169"/>
      <c r="I211" s="169"/>
      <c r="J211" s="169"/>
      <c r="K211" s="169"/>
      <c r="L211" s="169"/>
    </row>
    <row r="212" spans="3:12">
      <c r="C212" s="169"/>
      <c r="D212" s="169"/>
      <c r="E212" s="169"/>
      <c r="F212" s="169"/>
      <c r="G212" s="169"/>
      <c r="H212" s="169"/>
      <c r="I212" s="169"/>
      <c r="J212" s="169"/>
      <c r="K212" s="169"/>
      <c r="L212" s="169"/>
    </row>
    <row r="213" spans="3:12">
      <c r="C213" s="169"/>
      <c r="D213" s="169"/>
      <c r="E213" s="169"/>
      <c r="F213" s="169"/>
      <c r="G213" s="169"/>
      <c r="H213" s="169"/>
      <c r="I213" s="169"/>
      <c r="J213" s="169"/>
      <c r="K213" s="169"/>
      <c r="L213" s="169"/>
    </row>
    <row r="214" spans="3:12">
      <c r="C214" s="169"/>
      <c r="D214" s="169"/>
      <c r="E214" s="169"/>
      <c r="F214" s="169"/>
      <c r="G214" s="169"/>
      <c r="H214" s="169"/>
      <c r="I214" s="169"/>
      <c r="J214" s="169"/>
      <c r="K214" s="169"/>
      <c r="L214" s="169"/>
    </row>
    <row r="215" spans="3:12">
      <c r="C215" s="169"/>
      <c r="D215" s="169"/>
      <c r="E215" s="169"/>
      <c r="F215" s="169"/>
      <c r="G215" s="169"/>
      <c r="H215" s="169"/>
      <c r="I215" s="169"/>
      <c r="J215" s="169"/>
      <c r="K215" s="169"/>
      <c r="L215" s="169"/>
    </row>
    <row r="216" spans="3:12">
      <c r="C216" s="169"/>
      <c r="D216" s="169"/>
      <c r="E216" s="169"/>
      <c r="F216" s="169"/>
      <c r="G216" s="169"/>
      <c r="H216" s="169"/>
      <c r="I216" s="169"/>
      <c r="J216" s="169"/>
      <c r="K216" s="169"/>
      <c r="L216" s="169"/>
    </row>
    <row r="217" spans="3:12">
      <c r="C217" s="169"/>
      <c r="D217" s="169"/>
      <c r="E217" s="169"/>
      <c r="F217" s="169"/>
      <c r="G217" s="169"/>
      <c r="H217" s="169"/>
      <c r="I217" s="169"/>
      <c r="J217" s="169"/>
      <c r="K217" s="169"/>
      <c r="L217" s="169"/>
    </row>
    <row r="218" spans="3:12">
      <c r="C218" s="169"/>
      <c r="D218" s="169"/>
      <c r="E218" s="169"/>
      <c r="F218" s="169"/>
      <c r="G218" s="169"/>
      <c r="H218" s="169"/>
      <c r="I218" s="169"/>
      <c r="J218" s="169"/>
      <c r="K218" s="169"/>
      <c r="L218" s="169"/>
    </row>
    <row r="219" spans="3:12">
      <c r="C219" s="169"/>
      <c r="D219" s="169"/>
      <c r="E219" s="169"/>
      <c r="F219" s="169"/>
      <c r="G219" s="169"/>
      <c r="H219" s="169"/>
      <c r="I219" s="169"/>
      <c r="J219" s="169"/>
      <c r="K219" s="169"/>
      <c r="L219" s="169"/>
    </row>
    <row r="220" spans="3:12">
      <c r="C220" s="169"/>
      <c r="D220" s="169"/>
      <c r="E220" s="169"/>
      <c r="F220" s="169"/>
      <c r="G220" s="169"/>
      <c r="H220" s="169"/>
      <c r="I220" s="169"/>
      <c r="J220" s="169"/>
      <c r="K220" s="169"/>
      <c r="L220" s="169"/>
    </row>
    <row r="221" spans="3:12">
      <c r="C221" s="169"/>
      <c r="D221" s="169"/>
      <c r="E221" s="169"/>
      <c r="F221" s="169"/>
      <c r="G221" s="169"/>
      <c r="H221" s="169"/>
      <c r="I221" s="169"/>
      <c r="J221" s="169"/>
      <c r="K221" s="169"/>
      <c r="L221" s="169"/>
    </row>
    <row r="222" spans="3:12">
      <c r="C222" s="169"/>
      <c r="D222" s="169"/>
      <c r="E222" s="169"/>
      <c r="F222" s="169"/>
      <c r="G222" s="169"/>
      <c r="H222" s="169"/>
      <c r="I222" s="169"/>
      <c r="J222" s="169"/>
      <c r="K222" s="169"/>
      <c r="L222" s="169"/>
    </row>
    <row r="223" spans="3:12">
      <c r="C223" s="169"/>
      <c r="D223" s="169"/>
      <c r="E223" s="169"/>
      <c r="F223" s="169"/>
      <c r="G223" s="169"/>
      <c r="H223" s="169"/>
      <c r="I223" s="169"/>
      <c r="J223" s="169"/>
      <c r="K223" s="169"/>
      <c r="L223" s="169"/>
    </row>
    <row r="224" spans="3:12">
      <c r="C224" s="169"/>
      <c r="D224" s="169"/>
      <c r="E224" s="169"/>
      <c r="F224" s="169"/>
      <c r="G224" s="169"/>
      <c r="H224" s="169"/>
      <c r="I224" s="169"/>
      <c r="J224" s="169"/>
      <c r="K224" s="169"/>
      <c r="L224" s="169"/>
    </row>
    <row r="225" spans="3:12">
      <c r="C225" s="169"/>
      <c r="D225" s="169"/>
      <c r="E225" s="169"/>
      <c r="F225" s="169"/>
      <c r="G225" s="169"/>
      <c r="H225" s="169"/>
      <c r="I225" s="169"/>
      <c r="J225" s="169"/>
      <c r="K225" s="169"/>
      <c r="L225" s="169"/>
    </row>
    <row r="226" spans="3:12">
      <c r="C226" s="169"/>
      <c r="D226" s="169"/>
      <c r="E226" s="169"/>
      <c r="F226" s="169"/>
      <c r="G226" s="169"/>
      <c r="H226" s="169"/>
      <c r="I226" s="169"/>
      <c r="J226" s="169"/>
      <c r="K226" s="169"/>
      <c r="L226" s="169"/>
    </row>
    <row r="227" spans="3:12">
      <c r="C227" s="169"/>
      <c r="D227" s="169"/>
      <c r="E227" s="169"/>
      <c r="F227" s="169"/>
      <c r="G227" s="169"/>
      <c r="H227" s="169"/>
      <c r="I227" s="169"/>
      <c r="J227" s="169"/>
      <c r="K227" s="169"/>
      <c r="L227" s="169"/>
    </row>
    <row r="228" spans="3:12">
      <c r="C228" s="169"/>
      <c r="D228" s="169"/>
      <c r="E228" s="169"/>
      <c r="F228" s="169"/>
      <c r="G228" s="169"/>
      <c r="H228" s="169"/>
      <c r="I228" s="169"/>
      <c r="J228" s="169"/>
      <c r="K228" s="169"/>
      <c r="L228" s="169"/>
    </row>
    <row r="229" spans="3:12">
      <c r="C229" s="169"/>
      <c r="D229" s="169"/>
      <c r="E229" s="169"/>
      <c r="F229" s="169"/>
      <c r="G229" s="169"/>
      <c r="H229" s="169"/>
      <c r="I229" s="169"/>
      <c r="J229" s="169"/>
      <c r="K229" s="169"/>
      <c r="L229" s="169"/>
    </row>
    <row r="230" spans="3:12">
      <c r="C230" s="169"/>
      <c r="D230" s="169"/>
      <c r="E230" s="169"/>
      <c r="F230" s="169"/>
      <c r="G230" s="169"/>
      <c r="H230" s="169"/>
      <c r="I230" s="169"/>
      <c r="J230" s="169"/>
      <c r="K230" s="169"/>
      <c r="L230" s="169"/>
    </row>
    <row r="231" spans="3:12">
      <c r="C231" s="169"/>
      <c r="D231" s="169"/>
      <c r="E231" s="169"/>
      <c r="F231" s="169"/>
      <c r="G231" s="169"/>
      <c r="H231" s="169"/>
      <c r="I231" s="169"/>
      <c r="J231" s="169"/>
      <c r="K231" s="169"/>
      <c r="L231" s="169"/>
    </row>
    <row r="232" spans="3:12">
      <c r="C232" s="169"/>
      <c r="D232" s="169"/>
      <c r="E232" s="169"/>
      <c r="F232" s="169"/>
      <c r="G232" s="169"/>
      <c r="H232" s="169"/>
      <c r="I232" s="169"/>
      <c r="J232" s="169"/>
      <c r="K232" s="169"/>
      <c r="L232" s="169"/>
    </row>
    <row r="233" spans="3:12">
      <c r="C233" s="169"/>
      <c r="D233" s="169"/>
      <c r="E233" s="169"/>
      <c r="F233" s="169"/>
      <c r="G233" s="169"/>
      <c r="H233" s="169"/>
      <c r="I233" s="169"/>
      <c r="J233" s="169"/>
      <c r="K233" s="169"/>
      <c r="L233" s="169"/>
    </row>
    <row r="234" spans="3:12">
      <c r="C234" s="169"/>
      <c r="D234" s="169"/>
      <c r="E234" s="169"/>
      <c r="F234" s="169"/>
      <c r="G234" s="169"/>
      <c r="H234" s="169"/>
      <c r="I234" s="169"/>
      <c r="J234" s="169"/>
      <c r="K234" s="169"/>
      <c r="L234" s="169"/>
    </row>
    <row r="235" spans="3:12">
      <c r="C235" s="169"/>
      <c r="D235" s="169"/>
      <c r="E235" s="169"/>
      <c r="F235" s="169"/>
      <c r="G235" s="169"/>
      <c r="H235" s="169"/>
      <c r="I235" s="169"/>
      <c r="J235" s="169"/>
      <c r="K235" s="169"/>
      <c r="L235" s="169"/>
    </row>
    <row r="236" spans="3:12">
      <c r="C236" s="169"/>
      <c r="D236" s="169"/>
      <c r="E236" s="169"/>
      <c r="F236" s="169"/>
      <c r="G236" s="169"/>
      <c r="H236" s="169"/>
      <c r="I236" s="169"/>
      <c r="J236" s="169"/>
      <c r="K236" s="169"/>
      <c r="L236" s="169"/>
    </row>
    <row r="237" spans="3:12">
      <c r="C237" s="169"/>
      <c r="D237" s="169"/>
      <c r="E237" s="169"/>
      <c r="F237" s="169"/>
      <c r="G237" s="169"/>
      <c r="H237" s="169"/>
      <c r="I237" s="169"/>
      <c r="J237" s="169"/>
      <c r="K237" s="169"/>
      <c r="L237" s="169"/>
    </row>
    <row r="238" spans="3:12">
      <c r="C238" s="169"/>
      <c r="D238" s="169"/>
      <c r="E238" s="169"/>
      <c r="F238" s="169"/>
      <c r="G238" s="169"/>
      <c r="H238" s="169"/>
      <c r="I238" s="169"/>
      <c r="J238" s="169"/>
      <c r="K238" s="169"/>
      <c r="L238" s="169"/>
    </row>
    <row r="239" spans="3:12">
      <c r="C239" s="169"/>
      <c r="D239" s="169"/>
      <c r="E239" s="169"/>
      <c r="F239" s="169"/>
      <c r="G239" s="169"/>
      <c r="H239" s="169"/>
      <c r="I239" s="169"/>
      <c r="J239" s="169"/>
      <c r="K239" s="169"/>
      <c r="L239" s="169"/>
    </row>
    <row r="240" spans="3:12">
      <c r="C240" s="169"/>
      <c r="D240" s="169"/>
      <c r="E240" s="169"/>
      <c r="F240" s="169"/>
      <c r="G240" s="169"/>
      <c r="H240" s="169"/>
      <c r="I240" s="169"/>
      <c r="J240" s="169"/>
      <c r="K240" s="169"/>
      <c r="L240" s="169"/>
    </row>
    <row r="241" spans="3:12">
      <c r="C241" s="169"/>
      <c r="D241" s="169"/>
      <c r="E241" s="169"/>
      <c r="F241" s="169"/>
      <c r="G241" s="169"/>
      <c r="H241" s="169"/>
      <c r="I241" s="169"/>
      <c r="J241" s="169"/>
      <c r="K241" s="169"/>
      <c r="L241" s="169"/>
    </row>
    <row r="242" spans="3:12">
      <c r="C242" s="169"/>
      <c r="D242" s="169"/>
      <c r="E242" s="169"/>
      <c r="F242" s="169"/>
      <c r="G242" s="169"/>
      <c r="H242" s="169"/>
      <c r="I242" s="169"/>
      <c r="J242" s="169"/>
      <c r="K242" s="169"/>
      <c r="L242" s="169"/>
    </row>
  </sheetData>
  <customSheetViews>
    <customSheetView guid="{E1861F40-EBD5-44AE-868B-FDE0ED504D72}" scale="65" showPageBreaks="1" printArea="1" view="pageBreakPreview">
      <selection activeCell="D40" sqref="D40"/>
      <pageMargins left="0.25" right="0.25" top="0.75" bottom="0.25" header="0.4" footer="0.5"/>
      <printOptions horizontalCentered="1"/>
      <pageSetup scale="51" fitToHeight="3" orientation="landscape" r:id="rId1"/>
      <headerFooter alignWithMargins="0"/>
    </customSheetView>
  </customSheetViews>
  <mergeCells count="2">
    <mergeCell ref="A8:L8"/>
    <mergeCell ref="A9:L9"/>
  </mergeCells>
  <printOptions horizontalCentered="1"/>
  <pageMargins left="0.7" right="0.7" top="0.75" bottom="0.75" header="0.3" footer="0.3"/>
  <pageSetup scale="38" fitToHeight="0" orientation="landscape" r:id="rId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D66"/>
  <sheetViews>
    <sheetView view="pageBreakPreview" zoomScale="65" zoomScaleNormal="85" zoomScaleSheetLayoutView="65" workbookViewId="0">
      <selection activeCell="B36" sqref="B36"/>
    </sheetView>
  </sheetViews>
  <sheetFormatPr defaultRowHeight="15"/>
  <cols>
    <col min="1" max="1" width="150.81640625" customWidth="1"/>
    <col min="2" max="2" width="40" customWidth="1"/>
    <col min="3" max="3" width="13.453125" customWidth="1"/>
  </cols>
  <sheetData>
    <row r="1" spans="1:4" ht="15.6">
      <c r="A1" s="13" t="s">
        <v>316</v>
      </c>
    </row>
    <row r="2" spans="1:4" ht="15.6">
      <c r="A2" s="13" t="s">
        <v>280</v>
      </c>
    </row>
    <row r="3" spans="1:4" ht="15.6">
      <c r="A3" s="75" t="str">
        <f>'Attachment H-21-A ATSI '!K4</f>
        <v>For the 12 months ended 12/31/2019</v>
      </c>
    </row>
    <row r="5" spans="1:4" ht="15.6">
      <c r="A5" s="384" t="s">
        <v>229</v>
      </c>
      <c r="B5" s="25"/>
      <c r="C5" s="4"/>
      <c r="D5" s="4"/>
    </row>
    <row r="6" spans="1:4" s="181" customFormat="1" ht="11.4"/>
    <row r="7" spans="1:4" s="182" customFormat="1" ht="12" customHeight="1"/>
    <row r="8" spans="1:4" s="181" customFormat="1" ht="12" customHeight="1"/>
    <row r="9" spans="1:4" s="181" customFormat="1" ht="12" customHeight="1"/>
    <row r="10" spans="1:4" s="181" customFormat="1" ht="12" customHeight="1"/>
    <row r="11" spans="1:4" s="181" customFormat="1" ht="12" customHeight="1"/>
    <row r="12" spans="1:4" s="181" customFormat="1" ht="12" customHeight="1"/>
    <row r="13" spans="1:4" s="181" customFormat="1" ht="12" customHeight="1"/>
    <row r="14" spans="1:4" s="181" customFormat="1" ht="12" customHeight="1"/>
    <row r="15" spans="1:4" s="181" customFormat="1" ht="12" customHeight="1"/>
    <row r="16" spans="1:4" s="181" customFormat="1" ht="12" customHeight="1"/>
    <row r="17" s="181" customFormat="1" ht="12" customHeight="1"/>
    <row r="18" s="181" customFormat="1" ht="12" customHeight="1"/>
    <row r="19" s="181" customFormat="1" ht="12" customHeight="1"/>
    <row r="20" s="182" customFormat="1" ht="12" customHeight="1"/>
    <row r="21" s="181" customFormat="1" ht="12" customHeight="1"/>
    <row r="22" s="181" customFormat="1" ht="12" customHeight="1"/>
    <row r="23" s="181" customFormat="1" ht="12" customHeight="1"/>
    <row r="24" s="181" customFormat="1" ht="12" customHeight="1"/>
    <row r="25" s="181" customFormat="1" ht="12" customHeight="1"/>
    <row r="26" s="181" customFormat="1" ht="12" customHeight="1"/>
    <row r="27" s="181" customFormat="1" ht="12" customHeight="1"/>
    <row r="28" s="181" customFormat="1" ht="12" customHeight="1"/>
    <row r="29" s="181" customFormat="1" ht="12" customHeight="1"/>
    <row r="30" s="181" customFormat="1" ht="12" customHeight="1"/>
    <row r="31" s="181" customFormat="1" ht="12" customHeight="1"/>
    <row r="32" s="182" customFormat="1" ht="12" customHeight="1"/>
    <row r="33" s="181" customFormat="1"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sheetData>
  <customSheetViews>
    <customSheetView guid="{E1861F40-EBD5-44AE-868B-FDE0ED504D72}" scale="85" fitToPage="1">
      <selection activeCell="E40" sqref="E40"/>
      <pageMargins left="0.75" right="0.75" top="1" bottom="1" header="0.5" footer="0.5"/>
      <pageSetup scale="70" orientation="portrait" r:id="rId1"/>
      <headerFooter alignWithMargins="0"/>
    </customSheetView>
  </customSheetViews>
  <phoneticPr fontId="59" type="noConversion"/>
  <printOptions horizontalCentered="1"/>
  <pageMargins left="0.7" right="0.7" top="0.75" bottom="0.75" header="0.3" footer="0.3"/>
  <pageSetup scale="45" fitToWidth="0" fitToHeight="0"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19</vt:i4>
      </vt:variant>
    </vt:vector>
  </HeadingPairs>
  <TitlesOfParts>
    <vt:vector size="39" baseType="lpstr">
      <vt:lpstr>Attachment H-21-A ATSI </vt:lpstr>
      <vt:lpstr>Appendix A-ATSI Sched 1A</vt:lpstr>
      <vt:lpstr>Appendix B-Reserved</vt:lpstr>
      <vt:lpstr>Appendix C-Reserved</vt:lpstr>
      <vt:lpstr>Appendix D-TEC</vt:lpstr>
      <vt:lpstr>Appendix D-True-up</vt:lpstr>
      <vt:lpstr>Appendix E-MTEP Credit</vt:lpstr>
      <vt:lpstr>Appendix E-True-up</vt:lpstr>
      <vt:lpstr>Appendix F-Reserved</vt:lpstr>
      <vt:lpstr>Appendix G-Reserved</vt:lpstr>
      <vt:lpstr>Appendix G Wksht-Reserved</vt:lpstr>
      <vt:lpstr>Appendix H-Rev Req True-up Adj</vt:lpstr>
      <vt:lpstr>WP01 Plant</vt:lpstr>
      <vt:lpstr>WP02 Accum Depr</vt:lpstr>
      <vt:lpstr>WP03 ADIT</vt:lpstr>
      <vt:lpstr>WP04 Other RB</vt:lpstr>
      <vt:lpstr>WP05 Other Tax</vt:lpstr>
      <vt:lpstr>WP06 Cap Structure</vt:lpstr>
      <vt:lpstr>WP07 Stated-value Inputs</vt:lpstr>
      <vt:lpstr>WP08 Tax Rates</vt:lpstr>
      <vt:lpstr>'Appendix A-ATSI Sched 1A'!Print_Area</vt:lpstr>
      <vt:lpstr>'Appendix B-Reserved'!Print_Area</vt:lpstr>
      <vt:lpstr>'Appendix D-TEC'!Print_Area</vt:lpstr>
      <vt:lpstr>'Appendix D-True-up'!Print_Area</vt:lpstr>
      <vt:lpstr>'Appendix E-MTEP Credit'!Print_Area</vt:lpstr>
      <vt:lpstr>'Appendix E-True-up'!Print_Area</vt:lpstr>
      <vt:lpstr>'Appendix G Wksht-Reserved'!Print_Area</vt:lpstr>
      <vt:lpstr>'Appendix G-Reserved'!Print_Area</vt:lpstr>
      <vt:lpstr>'Appendix H-Rev Req True-up Adj'!Print_Area</vt:lpstr>
      <vt:lpstr>'Attachment H-21-A ATSI '!Print_Area</vt:lpstr>
      <vt:lpstr>'WP01 Plant'!Print_Area</vt:lpstr>
      <vt:lpstr>'WP02 Accum Depr'!Print_Area</vt:lpstr>
      <vt:lpstr>'WP03 ADIT'!Print_Area</vt:lpstr>
      <vt:lpstr>'WP04 Other RB'!Print_Area</vt:lpstr>
      <vt:lpstr>'WP05 Other Tax'!Print_Area</vt:lpstr>
      <vt:lpstr>'WP08 Tax Rates'!Print_Area</vt:lpstr>
      <vt:lpstr>'Appendix D-TEC'!Print_Titles</vt:lpstr>
      <vt:lpstr>'Appendix D-True-up'!Print_Titles</vt:lpstr>
      <vt:lpstr>'Appendix E-True-up'!Print_Titles</vt:lpstr>
    </vt:vector>
  </TitlesOfParts>
  <Manager> </Manager>
  <Company>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subject>
  <dc:creator>Schock, Michael C</dc:creator>
  <cp:keywords> </cp:keywords>
  <dc:description> </dc:description>
  <cp:lastModifiedBy>Tom Dolezal</cp:lastModifiedBy>
  <cp:lastPrinted>2018-04-30T21:47:49Z</cp:lastPrinted>
  <dcterms:created xsi:type="dcterms:W3CDTF">2008-03-20T17:17:42Z</dcterms:created>
  <dcterms:modified xsi:type="dcterms:W3CDTF">2020-05-01T16:20:02Z</dcterms:modified>
  <cp:category> </cp:category>
  <cp:contentStatus/>
</cp:coreProperties>
</file>