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30" yWindow="0" windowWidth="12165" windowHeight="11325" tabRatio="829"/>
  </bookViews>
  <sheets>
    <sheet name="Attachment H-27A" sheetId="1" r:id="rId1"/>
    <sheet name="Attachment 1" sheetId="5" r:id="rId2"/>
    <sheet name="Attachment 2" sheetId="4" r:id="rId3"/>
    <sheet name="Attachment 3" sheetId="3" r:id="rId4"/>
    <sheet name="Attachment 4" sheetId="6" r:id="rId5"/>
    <sheet name="Attachment 5" sheetId="7" r:id="rId6"/>
    <sheet name="Attachment 6" sheetId="8" r:id="rId7"/>
    <sheet name="Attachment 6a" sheetId="15" r:id="rId8"/>
    <sheet name="Attachment 7" sheetId="16" r:id="rId9"/>
    <sheet name="Attachment 8" sheetId="10" r:id="rId10"/>
    <sheet name="Attachment 9" sheetId="11" r:id="rId11"/>
    <sheet name="Attachment 10" sheetId="12" r:id="rId12"/>
    <sheet name="Attachment 11" sheetId="13" r:id="rId13"/>
    <sheet name="Attachment 12" sheetId="14" r:id="rId14"/>
    <sheet name="WP1-ADIT" sheetId="17" r:id="rId15"/>
    <sheet name="WP2-Tax Rates" sheetId="18" r:id="rId16"/>
    <sheet name="WP3-Perm Tax " sheetId="19" r:id="rId17"/>
    <sheet name="WP4-Cost Commitment" sheetId="20" r:id="rId18"/>
  </sheets>
  <externalReferences>
    <externalReference r:id="rId19"/>
    <externalReference r:id="rId20"/>
  </externalReferences>
  <definedNames>
    <definedName name="_ftn1" localSheetId="8">'Attachment 7'!$B$34</definedName>
    <definedName name="_ftn2" localSheetId="8">'Attachment 7'!$B$35</definedName>
    <definedName name="CH_COS">#REF!</definedName>
    <definedName name="NSP_COS">#REF!</definedName>
    <definedName name="_xlnm.Print_Area" localSheetId="1">'Attachment 1'!$A$1:$K$115</definedName>
    <definedName name="_xlnm.Print_Area" localSheetId="11">'Attachment 10'!$A$1:$G$42</definedName>
    <definedName name="_xlnm.Print_Area" localSheetId="12">'Attachment 11'!$A$1:$F$35</definedName>
    <definedName name="_xlnm.Print_Area" localSheetId="13">'Attachment 12'!$A$1:$G$34</definedName>
    <definedName name="_xlnm.Print_Area" localSheetId="2">'Attachment 2'!$A$1:$J$44</definedName>
    <definedName name="_xlnm.Print_Area" localSheetId="3">'Attachment 3'!$A$1:$L$45</definedName>
    <definedName name="_xlnm.Print_Area" localSheetId="4">'Attachment 4'!$A$1:$K$85</definedName>
    <definedName name="_xlnm.Print_Area" localSheetId="5">'Attachment 5'!$A$1:$J$50</definedName>
    <definedName name="_xlnm.Print_Area" localSheetId="6">'Attachment 6'!$A$1:$I$57</definedName>
    <definedName name="_xlnm.Print_Area" localSheetId="7">'Attachment 6a'!$A$1:$J$33</definedName>
    <definedName name="_xlnm.Print_Area" localSheetId="9">'Attachment 8'!$A$1:$I$64</definedName>
    <definedName name="_xlnm.Print_Area" localSheetId="10">'Attachment 9'!$A$1:$G$49</definedName>
    <definedName name="_xlnm.Print_Area" localSheetId="0">'Attachment H-27A'!$A$1:$M$226</definedName>
    <definedName name="_xlnm.Print_Area" localSheetId="14">'WP1-ADIT'!$A$1:$P$54</definedName>
    <definedName name="_xlnm.Print_Area" localSheetId="15">'WP2-Tax Rates'!$A$1:$K$33</definedName>
    <definedName name="_xlnm.Print_Area" localSheetId="16">'WP3-Perm Tax '!$A$1:$I$18</definedName>
    <definedName name="_xlnm.Print_Area" localSheetId="17">'WP4-Cost Commitment'!$A$1:$O$19</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SPS_COS">#REF!</definedName>
    <definedName name="Xcel">'[1]Data Entry and Forecaster'!#REF!</definedName>
    <definedName name="Xcel_COS">#REF!</definedName>
  </definedNames>
  <calcPr calcId="162913"/>
</workbook>
</file>

<file path=xl/calcChain.xml><?xml version="1.0" encoding="utf-8"?>
<calcChain xmlns="http://schemas.openxmlformats.org/spreadsheetml/2006/main">
  <c r="G12" i="20" l="1"/>
  <c r="G8" i="20"/>
  <c r="H16" i="19"/>
  <c r="H18" i="19" s="1"/>
  <c r="H14" i="19"/>
  <c r="J30" i="18"/>
  <c r="I30" i="18"/>
  <c r="H30" i="18"/>
  <c r="G30" i="18"/>
  <c r="F30" i="18"/>
  <c r="E30" i="18"/>
  <c r="K31" i="18" s="1"/>
  <c r="J25" i="18"/>
  <c r="I25" i="18"/>
  <c r="H25" i="18"/>
  <c r="G25" i="18"/>
  <c r="F25" i="18"/>
  <c r="E25" i="18"/>
  <c r="K26" i="18" s="1"/>
  <c r="G14" i="18"/>
  <c r="D54" i="17"/>
  <c r="G43" i="17"/>
  <c r="H43" i="17" s="1"/>
  <c r="G42" i="17"/>
  <c r="H42" i="17" s="1"/>
  <c r="E42" i="17"/>
  <c r="E43" i="17" s="1"/>
  <c r="E44" i="17" s="1"/>
  <c r="E45" i="17" s="1"/>
  <c r="E46" i="17" s="1"/>
  <c r="E47" i="17" s="1"/>
  <c r="E48" i="17" s="1"/>
  <c r="E49" i="17" s="1"/>
  <c r="E50" i="17" s="1"/>
  <c r="E51" i="17" s="1"/>
  <c r="E52" i="17" s="1"/>
  <c r="E53" i="17" s="1"/>
  <c r="I41" i="17"/>
  <c r="G41" i="17"/>
  <c r="G33" i="17"/>
  <c r="G30" i="17"/>
  <c r="G28" i="17"/>
  <c r="G23" i="17"/>
  <c r="G21" i="17"/>
  <c r="A11" i="17"/>
  <c r="A13" i="17" s="1"/>
  <c r="A16" i="17" s="1"/>
  <c r="A18" i="17" s="1"/>
  <c r="A19" i="17" s="1"/>
  <c r="A20" i="17" s="1"/>
  <c r="A21" i="17" s="1"/>
  <c r="A22" i="17" s="1"/>
  <c r="A23" i="17" s="1"/>
  <c r="A25" i="17" s="1"/>
  <c r="A26" i="17" s="1"/>
  <c r="A27" i="17" s="1"/>
  <c r="A28" i="17" s="1"/>
  <c r="A29" i="17" s="1"/>
  <c r="A30" i="17" s="1"/>
  <c r="A32" i="17" s="1"/>
  <c r="A33" i="17" s="1"/>
  <c r="A34" i="17" s="1"/>
  <c r="A36" i="17" s="1"/>
  <c r="A38" i="17" s="1"/>
  <c r="A40" i="17" s="1"/>
  <c r="A41" i="17" s="1"/>
  <c r="A42" i="17" s="1"/>
  <c r="A43" i="17" s="1"/>
  <c r="A44" i="17" s="1"/>
  <c r="A45" i="17" s="1"/>
  <c r="A46" i="17" s="1"/>
  <c r="A47" i="17" s="1"/>
  <c r="A48" i="17" s="1"/>
  <c r="A49" i="17" s="1"/>
  <c r="A50" i="17" s="1"/>
  <c r="A51" i="17" s="1"/>
  <c r="A52" i="17" s="1"/>
  <c r="A53" i="17" s="1"/>
  <c r="A54" i="17" s="1"/>
  <c r="A9" i="17"/>
  <c r="I42" i="17" l="1"/>
  <c r="I43" i="17" s="1"/>
  <c r="G44" i="17"/>
  <c r="F11" i="8"/>
  <c r="H21" i="7"/>
  <c r="I30" i="4"/>
  <c r="K174" i="1"/>
  <c r="D24" i="6"/>
  <c r="G45" i="17" l="1"/>
  <c r="H44" i="17"/>
  <c r="I44" i="17"/>
  <c r="G46" i="17" l="1"/>
  <c r="H45" i="17"/>
  <c r="I45" i="17" s="1"/>
  <c r="H46" i="17" l="1"/>
  <c r="I46" i="17" s="1"/>
  <c r="G47" i="17"/>
  <c r="G48" i="17" l="1"/>
  <c r="H47" i="17"/>
  <c r="I47" i="17" s="1"/>
  <c r="H48" i="17" l="1"/>
  <c r="I48" i="17" s="1"/>
  <c r="G49" i="17"/>
  <c r="H49" i="17" l="1"/>
  <c r="I49" i="17" s="1"/>
  <c r="G50" i="17"/>
  <c r="G51" i="17" l="1"/>
  <c r="H50" i="17"/>
  <c r="I50" i="17" s="1"/>
  <c r="H51" i="17" l="1"/>
  <c r="I51" i="17" s="1"/>
  <c r="G52" i="17"/>
  <c r="H52" i="17" l="1"/>
  <c r="I52" i="17" s="1"/>
  <c r="I53" i="17" s="1"/>
  <c r="G32" i="17" s="1"/>
  <c r="G34" i="17" s="1"/>
  <c r="G53" i="17"/>
  <c r="H53" i="17" s="1"/>
  <c r="E19" i="4" l="1"/>
  <c r="F130" i="1" l="1"/>
  <c r="K20" i="16" l="1"/>
  <c r="J20" i="16"/>
  <c r="I20" i="16"/>
  <c r="H20" i="16"/>
  <c r="G20" i="16"/>
  <c r="F20" i="16"/>
  <c r="K15" i="16"/>
  <c r="G15" i="16"/>
  <c r="F15" i="16"/>
  <c r="J13" i="16"/>
  <c r="J15" i="16" s="1"/>
  <c r="I13" i="16"/>
  <c r="I15" i="16" s="1"/>
  <c r="H13" i="16"/>
  <c r="H15" i="16" s="1"/>
  <c r="L21" i="16" l="1"/>
  <c r="L16" i="16"/>
  <c r="C64" i="10"/>
  <c r="G47" i="10" l="1"/>
  <c r="I47" i="10" s="1"/>
  <c r="H30" i="4"/>
  <c r="H29" i="4"/>
  <c r="H28" i="4"/>
  <c r="F29" i="15" l="1"/>
  <c r="E25" i="14" l="1"/>
  <c r="D25" i="14"/>
  <c r="D28" i="14" s="1"/>
  <c r="E23" i="4" l="1"/>
  <c r="I172" i="1"/>
  <c r="I171" i="1"/>
  <c r="I170" i="1"/>
  <c r="I169" i="1"/>
  <c r="F134" i="1"/>
  <c r="F57" i="5" l="1"/>
  <c r="I57" i="5"/>
  <c r="F61" i="5"/>
  <c r="I61" i="5"/>
  <c r="C94" i="5"/>
  <c r="H94" i="5"/>
  <c r="J94" i="5"/>
  <c r="C98" i="5"/>
  <c r="H98" i="5"/>
  <c r="J98" i="5"/>
  <c r="F19" i="13"/>
  <c r="F21" i="13" s="1"/>
  <c r="F11" i="14"/>
  <c r="F12" i="14"/>
  <c r="F13" i="14"/>
  <c r="F14" i="14"/>
  <c r="F15" i="14"/>
  <c r="F16" i="14"/>
  <c r="D17" i="14"/>
  <c r="E17" i="14"/>
  <c r="F20" i="14"/>
  <c r="F21" i="14"/>
  <c r="F22" i="14"/>
  <c r="F23" i="14"/>
  <c r="F24" i="14"/>
  <c r="F25" i="14"/>
  <c r="F26" i="14"/>
  <c r="F27" i="14"/>
  <c r="E28" i="14"/>
  <c r="F28" i="14" s="1"/>
  <c r="K189" i="1" s="1"/>
  <c r="F15" i="1" s="1"/>
  <c r="E24" i="4"/>
  <c r="E28" i="4" s="1"/>
  <c r="I28" i="4" s="1"/>
  <c r="E25" i="4"/>
  <c r="E29" i="4" s="1"/>
  <c r="I29" i="4" s="1"/>
  <c r="E26" i="4"/>
  <c r="E30" i="4" s="1"/>
  <c r="K20" i="3"/>
  <c r="K24" i="3"/>
  <c r="J31" i="3"/>
  <c r="F43" i="1"/>
  <c r="E24" i="6"/>
  <c r="F45" i="1" s="1"/>
  <c r="G24" i="6"/>
  <c r="F74" i="1" s="1"/>
  <c r="H24" i="6"/>
  <c r="F78" i="1" s="1"/>
  <c r="I24" i="6"/>
  <c r="F79" i="1" s="1"/>
  <c r="J24" i="6"/>
  <c r="F50" i="1" s="1"/>
  <c r="K24" i="6"/>
  <c r="F52" i="1" s="1"/>
  <c r="D43" i="6"/>
  <c r="F70" i="1" s="1"/>
  <c r="K70" i="1" s="1"/>
  <c r="E43" i="6"/>
  <c r="F71" i="1" s="1"/>
  <c r="K71" i="1" s="1"/>
  <c r="F43" i="6"/>
  <c r="G43" i="6"/>
  <c r="F64" i="1" s="1"/>
  <c r="H43" i="6"/>
  <c r="F65" i="1" s="1"/>
  <c r="I43" i="6"/>
  <c r="F66" i="1" s="1"/>
  <c r="J43" i="6"/>
  <c r="F67" i="1" s="1"/>
  <c r="F53" i="6"/>
  <c r="F54" i="6"/>
  <c r="F55" i="6"/>
  <c r="F56" i="6"/>
  <c r="F57" i="6"/>
  <c r="F58" i="6"/>
  <c r="F59" i="6"/>
  <c r="F60" i="6"/>
  <c r="F61" i="6"/>
  <c r="F62" i="6"/>
  <c r="F63" i="6"/>
  <c r="F64" i="6"/>
  <c r="F65" i="6"/>
  <c r="D66" i="6"/>
  <c r="E66" i="6"/>
  <c r="K71" i="6"/>
  <c r="K72" i="6"/>
  <c r="F73" i="6"/>
  <c r="I21" i="7"/>
  <c r="I22" i="7"/>
  <c r="K180" i="1" s="1"/>
  <c r="I23" i="7"/>
  <c r="K181" i="1" s="1"/>
  <c r="C41" i="7"/>
  <c r="F21" i="7" s="1"/>
  <c r="F179" i="1" s="1"/>
  <c r="E12" i="4" s="1"/>
  <c r="D41" i="7"/>
  <c r="F22" i="7" s="1"/>
  <c r="F14" i="7" s="1"/>
  <c r="E41" i="7"/>
  <c r="F13" i="7" s="1"/>
  <c r="F41" i="7"/>
  <c r="F15" i="7" s="1"/>
  <c r="G41" i="7"/>
  <c r="F16" i="7" s="1"/>
  <c r="F30" i="15"/>
  <c r="E17"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G56" i="10" s="1"/>
  <c r="G42" i="10"/>
  <c r="I42" i="10" s="1"/>
  <c r="I48" i="10" s="1"/>
  <c r="G43" i="10"/>
  <c r="I43" i="10" s="1"/>
  <c r="G44" i="10"/>
  <c r="I44" i="10" s="1"/>
  <c r="G45" i="10"/>
  <c r="I45" i="10" s="1"/>
  <c r="G46" i="10"/>
  <c r="I46" i="10" s="1"/>
  <c r="D48" i="10"/>
  <c r="D55" i="10" s="1"/>
  <c r="H48" i="10"/>
  <c r="H55" i="10" s="1"/>
  <c r="G51" i="10"/>
  <c r="G52" i="10"/>
  <c r="G53" i="10"/>
  <c r="G54" i="10"/>
  <c r="F16" i="11"/>
  <c r="F35" i="11"/>
  <c r="M36" i="1"/>
  <c r="M37" i="1"/>
  <c r="K42" i="1"/>
  <c r="K44" i="1"/>
  <c r="K49" i="1"/>
  <c r="K51" i="1"/>
  <c r="F56" i="1"/>
  <c r="F58" i="1"/>
  <c r="F63" i="1"/>
  <c r="M88" i="1"/>
  <c r="M89" i="1"/>
  <c r="K105" i="1"/>
  <c r="K107" i="1"/>
  <c r="F109" i="1"/>
  <c r="F110" i="1" s="1"/>
  <c r="K115" i="1"/>
  <c r="F116" i="1"/>
  <c r="K124" i="1"/>
  <c r="F127" i="1"/>
  <c r="F139" i="1"/>
  <c r="F140" i="1"/>
  <c r="F141" i="1"/>
  <c r="M153" i="1"/>
  <c r="M154" i="1"/>
  <c r="F174" i="1"/>
  <c r="I174" i="1"/>
  <c r="H179" i="1"/>
  <c r="F12" i="4" s="1"/>
  <c r="H180" i="1"/>
  <c r="F13" i="4" s="1"/>
  <c r="I180" i="1"/>
  <c r="H13" i="4" s="1"/>
  <c r="H181" i="1"/>
  <c r="F14" i="4" s="1"/>
  <c r="I181" i="1"/>
  <c r="H14" i="4" s="1"/>
  <c r="M195" i="1"/>
  <c r="M196" i="1"/>
  <c r="C102" i="5" l="1"/>
  <c r="F17" i="14"/>
  <c r="K187" i="1" s="1"/>
  <c r="F14" i="1" s="1"/>
  <c r="F18" i="1" s="1"/>
  <c r="J102" i="5"/>
  <c r="F180" i="1"/>
  <c r="E13" i="4" s="1"/>
  <c r="F17" i="7"/>
  <c r="F23" i="7" s="1"/>
  <c r="F181" i="1" s="1"/>
  <c r="H102" i="5"/>
  <c r="I65" i="5"/>
  <c r="I114" i="1"/>
  <c r="K114" i="1" s="1"/>
  <c r="I20" i="5" s="1"/>
  <c r="F37" i="11"/>
  <c r="K73" i="6"/>
  <c r="F68" i="1" s="1"/>
  <c r="K68" i="1" s="1"/>
  <c r="E26" i="8"/>
  <c r="E30" i="8"/>
  <c r="E34" i="8"/>
  <c r="E43" i="8"/>
  <c r="E46" i="8"/>
  <c r="E49" i="8"/>
  <c r="E25" i="8"/>
  <c r="E42" i="8"/>
  <c r="E48" i="8"/>
  <c r="E23" i="8"/>
  <c r="E27" i="8"/>
  <c r="E31" i="8"/>
  <c r="E38" i="8"/>
  <c r="E44" i="8"/>
  <c r="E47" i="8"/>
  <c r="E50" i="8"/>
  <c r="E24" i="8"/>
  <c r="E28" i="8"/>
  <c r="E32" i="8"/>
  <c r="E41" i="8"/>
  <c r="E45" i="8"/>
  <c r="E51" i="8"/>
  <c r="E29" i="8"/>
  <c r="E33" i="8"/>
  <c r="E52" i="8"/>
  <c r="F66" i="6"/>
  <c r="K56" i="1"/>
  <c r="K58" i="1"/>
  <c r="E30" i="14"/>
  <c r="F65" i="5"/>
  <c r="H25" i="10"/>
  <c r="H27" i="10"/>
  <c r="H31" i="10"/>
  <c r="H35" i="10"/>
  <c r="F53" i="1"/>
  <c r="K28" i="3"/>
  <c r="I13" i="4"/>
  <c r="I14" i="4"/>
  <c r="K159" i="1"/>
  <c r="F46" i="1"/>
  <c r="F57" i="1"/>
  <c r="F77" i="1"/>
  <c r="F80" i="1" s="1"/>
  <c r="F24" i="6"/>
  <c r="F69" i="1" s="1"/>
  <c r="K69" i="1" s="1"/>
  <c r="K179" i="1"/>
  <c r="I24" i="7"/>
  <c r="F59" i="1"/>
  <c r="G37" i="10"/>
  <c r="K63" i="1"/>
  <c r="G48" i="10"/>
  <c r="H34" i="10"/>
  <c r="I179" i="1"/>
  <c r="H12" i="4" s="1"/>
  <c r="I12" i="4" s="1"/>
  <c r="H36" i="10"/>
  <c r="H32" i="10"/>
  <c r="H28" i="10"/>
  <c r="H24" i="10"/>
  <c r="F24" i="13"/>
  <c r="H30" i="10"/>
  <c r="H26" i="10"/>
  <c r="H33" i="10"/>
  <c r="H29" i="10"/>
  <c r="D30" i="14"/>
  <c r="I97" i="1" l="1"/>
  <c r="K97" i="1" s="1"/>
  <c r="I100" i="1"/>
  <c r="K100" i="1" s="1"/>
  <c r="F183" i="1"/>
  <c r="I98" i="1"/>
  <c r="K98" i="1" s="1"/>
  <c r="I101" i="1"/>
  <c r="K101" i="1" s="1"/>
  <c r="I121" i="1"/>
  <c r="K121" i="1" s="1"/>
  <c r="I99" i="1"/>
  <c r="K99" i="1" s="1"/>
  <c r="I120" i="1"/>
  <c r="K120" i="1" s="1"/>
  <c r="I52" i="1"/>
  <c r="K52" i="1" s="1"/>
  <c r="I45" i="1"/>
  <c r="K45" i="1" s="1"/>
  <c r="F60" i="1"/>
  <c r="K163" i="1"/>
  <c r="K165" i="1" s="1"/>
  <c r="F30" i="14"/>
  <c r="E14" i="4"/>
  <c r="E15" i="4" s="1"/>
  <c r="F24" i="7"/>
  <c r="F72" i="1"/>
  <c r="F28" i="13"/>
  <c r="F30" i="13" s="1"/>
  <c r="I55" i="10"/>
  <c r="G55" i="10"/>
  <c r="G57" i="10" s="1"/>
  <c r="D15" i="10" s="1"/>
  <c r="K183" i="1"/>
  <c r="H37" i="10"/>
  <c r="I37" i="10" s="1"/>
  <c r="E21" i="4"/>
  <c r="I15" i="4"/>
  <c r="K59" i="1" l="1"/>
  <c r="E20" i="4"/>
  <c r="I17" i="1"/>
  <c r="K17" i="1" s="1"/>
  <c r="I113" i="1"/>
  <c r="K113" i="1" s="1"/>
  <c r="K116" i="1" s="1"/>
  <c r="I95" i="1"/>
  <c r="K95" i="1" s="1"/>
  <c r="I50" i="1"/>
  <c r="K50" i="1" s="1"/>
  <c r="K53" i="1" s="1"/>
  <c r="I15" i="1"/>
  <c r="K15" i="1" s="1"/>
  <c r="I108" i="1"/>
  <c r="K108" i="1" s="1"/>
  <c r="K109" i="1" s="1"/>
  <c r="I94" i="1"/>
  <c r="K94" i="1" s="1"/>
  <c r="I43" i="1"/>
  <c r="K43" i="1" s="1"/>
  <c r="I14" i="1"/>
  <c r="K14" i="1" s="1"/>
  <c r="I103" i="1"/>
  <c r="K103" i="1" s="1"/>
  <c r="I78" i="1"/>
  <c r="K78" i="1" s="1"/>
  <c r="I96" i="1"/>
  <c r="K96" i="1" s="1"/>
  <c r="I74" i="1"/>
  <c r="K74" i="1" s="1"/>
  <c r="I16" i="1"/>
  <c r="K16" i="1" s="1"/>
  <c r="D37" i="3"/>
  <c r="F20" i="1"/>
  <c r="K20" i="1" s="1"/>
  <c r="D14" i="10"/>
  <c r="D16" i="10" s="1"/>
  <c r="F131" i="1"/>
  <c r="F82" i="1"/>
  <c r="F145" i="1" s="1"/>
  <c r="K18" i="1" l="1"/>
  <c r="I27" i="5" s="1"/>
  <c r="I12" i="5"/>
  <c r="K57" i="1"/>
  <c r="K46" i="1"/>
  <c r="I46" i="1" s="1"/>
  <c r="K110" i="1"/>
  <c r="F138" i="1"/>
  <c r="K138" i="1" s="1"/>
  <c r="I21" i="5" l="1"/>
  <c r="K21" i="5" s="1"/>
  <c r="I123" i="1"/>
  <c r="K123" i="1" s="1"/>
  <c r="I79" i="1"/>
  <c r="K79" i="1" s="1"/>
  <c r="I126" i="1"/>
  <c r="K126" i="1" s="1"/>
  <c r="I125" i="1"/>
  <c r="K125" i="1" s="1"/>
  <c r="K60" i="1"/>
  <c r="I60" i="1" s="1"/>
  <c r="I141" i="1" s="1"/>
  <c r="K141" i="1" s="1"/>
  <c r="I13" i="5"/>
  <c r="I16" i="5"/>
  <c r="I17" i="5" s="1"/>
  <c r="K17" i="5" s="1"/>
  <c r="K77" i="1"/>
  <c r="I28" i="5"/>
  <c r="K28" i="5" s="1"/>
  <c r="F142" i="1"/>
  <c r="F147" i="1" s="1"/>
  <c r="K80" i="1" l="1"/>
  <c r="K127" i="1"/>
  <c r="I24" i="5" s="1"/>
  <c r="I25" i="5" s="1"/>
  <c r="K25" i="5" s="1"/>
  <c r="K30" i="5" s="1"/>
  <c r="G55" i="5" s="1"/>
  <c r="I67" i="1"/>
  <c r="K67" i="1" s="1"/>
  <c r="I65" i="1"/>
  <c r="K65" i="1" s="1"/>
  <c r="I64" i="1"/>
  <c r="K64" i="1" s="1"/>
  <c r="I140" i="1"/>
  <c r="K140" i="1" s="1"/>
  <c r="I66" i="1"/>
  <c r="K66" i="1" s="1"/>
  <c r="I139" i="1"/>
  <c r="K139" i="1" s="1"/>
  <c r="K142" i="1" s="1"/>
  <c r="K72" i="1" l="1"/>
  <c r="K82" i="1" s="1"/>
  <c r="K145" i="1" s="1"/>
  <c r="J35" i="4" s="1"/>
  <c r="I33" i="5"/>
  <c r="I34" i="5" s="1"/>
  <c r="K34" i="5" s="1"/>
  <c r="J36" i="4"/>
  <c r="G63" i="5"/>
  <c r="H63" i="5" s="1"/>
  <c r="G60" i="5"/>
  <c r="H60" i="5" s="1"/>
  <c r="G59" i="5"/>
  <c r="H59" i="5" s="1"/>
  <c r="H61" i="5" s="1"/>
  <c r="G56" i="5"/>
  <c r="H56" i="5" s="1"/>
  <c r="H55" i="5"/>
  <c r="K147" i="1" l="1"/>
  <c r="K11" i="1" s="1"/>
  <c r="I37" i="5"/>
  <c r="I38" i="5" s="1"/>
  <c r="K38" i="5" s="1"/>
  <c r="J7" i="4"/>
  <c r="J16" i="4" s="1"/>
  <c r="I27" i="4" s="1"/>
  <c r="I31" i="4" s="1"/>
  <c r="J31" i="4" s="1"/>
  <c r="J33" i="4" s="1"/>
  <c r="H57" i="5"/>
  <c r="H65" i="5" s="1"/>
  <c r="K40" i="5"/>
  <c r="J59" i="5" s="1"/>
  <c r="K59" i="5" s="1"/>
  <c r="J37" i="4"/>
  <c r="J38" i="4" s="1"/>
  <c r="J39" i="4"/>
  <c r="J63" i="5" l="1"/>
  <c r="K63" i="5" s="1"/>
  <c r="D100" i="5" s="1"/>
  <c r="J60" i="5"/>
  <c r="K60" i="5" s="1"/>
  <c r="D97" i="5" s="1"/>
  <c r="J56" i="5"/>
  <c r="K56" i="5" s="1"/>
  <c r="D93" i="5" s="1"/>
  <c r="J55" i="5"/>
  <c r="K55" i="5" s="1"/>
  <c r="D92" i="5" s="1"/>
  <c r="J40" i="4"/>
  <c r="F96" i="5" s="1"/>
  <c r="K61" i="5"/>
  <c r="D96" i="5"/>
  <c r="D98" i="5" s="1"/>
  <c r="D94" i="5" l="1"/>
  <c r="D102" i="5" s="1"/>
  <c r="K57" i="5"/>
  <c r="K65" i="5" s="1"/>
  <c r="F97" i="5"/>
  <c r="I97" i="5" s="1"/>
  <c r="H23" i="3" s="1"/>
  <c r="F100" i="5"/>
  <c r="G100" i="5" s="1"/>
  <c r="F93" i="5"/>
  <c r="G93" i="5" s="1"/>
  <c r="G96" i="5"/>
  <c r="I96" i="5"/>
  <c r="K96" i="5" s="1"/>
  <c r="E22" i="3" s="1"/>
  <c r="F94" i="5" l="1"/>
  <c r="F29" i="1" s="1"/>
  <c r="F98" i="5"/>
  <c r="G97" i="5"/>
  <c r="G98" i="5" s="1"/>
  <c r="I100" i="5"/>
  <c r="H26" i="3" s="1"/>
  <c r="G92" i="5"/>
  <c r="G94" i="5" s="1"/>
  <c r="I92" i="5"/>
  <c r="K92" i="5" s="1"/>
  <c r="E18" i="3" s="1"/>
  <c r="I93" i="5"/>
  <c r="K93" i="5" s="1"/>
  <c r="E19" i="3" s="1"/>
  <c r="K97" i="5"/>
  <c r="E23" i="3" s="1"/>
  <c r="E24" i="3" s="1"/>
  <c r="H22" i="3"/>
  <c r="H24" i="3" s="1"/>
  <c r="I98" i="5"/>
  <c r="F102" i="5" l="1"/>
  <c r="E20" i="3"/>
  <c r="K98" i="5"/>
  <c r="G102" i="5"/>
  <c r="K100" i="5"/>
  <c r="E26" i="3" s="1"/>
  <c r="K94" i="5"/>
  <c r="F28" i="1" s="1"/>
  <c r="F30" i="1" s="1"/>
  <c r="H18" i="3"/>
  <c r="I94" i="5"/>
  <c r="I102" i="5" s="1"/>
  <c r="H19" i="3"/>
  <c r="H20" i="3" l="1"/>
  <c r="H28" i="3" s="1"/>
  <c r="E28" i="3"/>
  <c r="F16" i="3" s="1"/>
  <c r="K102" i="5"/>
  <c r="F26" i="3" l="1"/>
  <c r="F19" i="3"/>
  <c r="J19" i="3" s="1"/>
  <c r="F23" i="3"/>
  <c r="G23" i="3" s="1"/>
  <c r="I23" i="3" s="1"/>
  <c r="F18" i="3"/>
  <c r="G18" i="3" s="1"/>
  <c r="I18" i="3" s="1"/>
  <c r="F22" i="3"/>
  <c r="G22" i="3" s="1"/>
  <c r="I22" i="3" s="1"/>
  <c r="J16" i="3"/>
  <c r="G16" i="3"/>
  <c r="I16" i="3" s="1"/>
  <c r="G26" i="3" l="1"/>
  <c r="I26" i="3" s="1"/>
  <c r="J26" i="3"/>
  <c r="F28" i="3"/>
  <c r="J18" i="3"/>
  <c r="J20" i="3" s="1"/>
  <c r="J22" i="3"/>
  <c r="G24" i="3"/>
  <c r="G19" i="3"/>
  <c r="I19" i="3" s="1"/>
  <c r="L19" i="3" s="1"/>
  <c r="J23" i="3"/>
  <c r="L23" i="3" s="1"/>
  <c r="F21" i="1"/>
  <c r="K21" i="1" s="1"/>
  <c r="K23" i="1" s="1"/>
  <c r="I24" i="3"/>
  <c r="L16" i="3"/>
  <c r="L26" i="3" l="1"/>
  <c r="G20" i="3"/>
  <c r="G28" i="3" s="1"/>
  <c r="J24" i="3"/>
  <c r="I20" i="3"/>
  <c r="I28" i="3" s="1"/>
  <c r="L18" i="3"/>
  <c r="L20" i="3" s="1"/>
  <c r="J28" i="3"/>
  <c r="L22" i="3"/>
  <c r="L24" i="3" s="1"/>
  <c r="L28" i="3" l="1"/>
  <c r="D33" i="8"/>
  <c r="G33" i="8" s="1"/>
  <c r="I33" i="8" s="1"/>
  <c r="H56" i="8"/>
  <c r="D27" i="8"/>
  <c r="G27" i="8" s="1"/>
  <c r="I27" i="8" s="1"/>
  <c r="D28" i="8"/>
  <c r="G28" i="8" s="1"/>
  <c r="I28" i="8" s="1"/>
  <c r="D25" i="8"/>
  <c r="G25" i="8" s="1"/>
  <c r="I25" i="8" s="1"/>
  <c r="D32" i="8"/>
  <c r="G32" i="8" s="1"/>
  <c r="I32" i="8" s="1"/>
  <c r="D29" i="8"/>
  <c r="G29" i="8" s="1"/>
  <c r="I29" i="8" s="1"/>
  <c r="D23" i="8"/>
  <c r="G23" i="8" s="1"/>
  <c r="D31" i="8"/>
  <c r="G31" i="8" s="1"/>
  <c r="I31" i="8" s="1"/>
  <c r="D24" i="8"/>
  <c r="G24" i="8" s="1"/>
  <c r="I24" i="8" s="1"/>
  <c r="D30" i="8"/>
  <c r="G30" i="8" s="1"/>
  <c r="I30" i="8" s="1"/>
  <c r="D26" i="8"/>
  <c r="G26" i="8" s="1"/>
  <c r="I26" i="8" s="1"/>
  <c r="D34" i="8"/>
  <c r="G34" i="8" s="1"/>
  <c r="I34" i="8" s="1"/>
  <c r="I23" i="8" l="1"/>
  <c r="G35" i="8"/>
  <c r="I35" i="8" l="1"/>
  <c r="D38" i="8" s="1"/>
  <c r="G38" i="8" s="1"/>
  <c r="I38" i="8" s="1"/>
  <c r="D41" i="8" l="1"/>
  <c r="H41" i="8"/>
  <c r="H44" i="8" l="1"/>
  <c r="H47" i="8"/>
  <c r="H52" i="8"/>
  <c r="H48" i="8"/>
  <c r="H45" i="8"/>
  <c r="H43" i="8"/>
  <c r="H42" i="8"/>
  <c r="H46" i="8"/>
  <c r="H50" i="8"/>
  <c r="H49" i="8"/>
  <c r="H51" i="8"/>
  <c r="G41" i="8"/>
  <c r="I41" i="8"/>
  <c r="D42" i="8" s="1"/>
  <c r="H55" i="8" l="1"/>
  <c r="H57" i="8" s="1"/>
  <c r="G42" i="8"/>
  <c r="I42" i="8"/>
  <c r="D43" i="8" s="1"/>
  <c r="G43" i="8" l="1"/>
  <c r="I43" i="8"/>
  <c r="D44" i="8" s="1"/>
  <c r="I44" i="8" l="1"/>
  <c r="D45" i="8" s="1"/>
  <c r="G44" i="8"/>
  <c r="I45" i="8" l="1"/>
  <c r="D46" i="8" s="1"/>
  <c r="G45" i="8"/>
  <c r="G46" i="8" l="1"/>
  <c r="I46" i="8"/>
  <c r="D47" i="8" s="1"/>
  <c r="I47" i="8" l="1"/>
  <c r="D48" i="8" s="1"/>
  <c r="G47" i="8"/>
  <c r="G48" i="8" l="1"/>
  <c r="I48" i="8"/>
  <c r="D49" i="8" s="1"/>
  <c r="G49" i="8" l="1"/>
  <c r="I49" i="8"/>
  <c r="D50" i="8" s="1"/>
  <c r="I50" i="8" l="1"/>
  <c r="D51" i="8" s="1"/>
  <c r="G50" i="8"/>
  <c r="I51" i="8" l="1"/>
  <c r="D52" i="8" s="1"/>
  <c r="G51" i="8"/>
  <c r="G52" i="8" l="1"/>
  <c r="G53" i="8" s="1"/>
  <c r="I52" i="8"/>
</calcChain>
</file>

<file path=xl/sharedStrings.xml><?xml version="1.0" encoding="utf-8"?>
<sst xmlns="http://schemas.openxmlformats.org/spreadsheetml/2006/main" count="1505" uniqueCount="921">
  <si>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</si>
  <si>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</si>
  <si>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</si>
  <si>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</si>
  <si>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</si>
  <si>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</si>
  <si>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</si>
  <si>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</si>
  <si>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</si>
  <si>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</si>
  <si>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</si>
  <si>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Total Schedule 12</t>
  </si>
  <si>
    <t>Total Zonal</t>
  </si>
  <si>
    <t>Other</t>
  </si>
  <si>
    <t>Annual Totals</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</si>
  <si>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</si>
  <si>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</si>
  <si>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</si>
  <si>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</si>
  <si>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</si>
  <si>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</si>
  <si>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</si>
  <si>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</si>
  <si>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</si>
  <si>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</si>
  <si>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</si>
  <si>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</si>
  <si>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</si>
  <si>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</si>
  <si>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</si>
  <si>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</si>
  <si>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</si>
  <si>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</si>
  <si>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</si>
  <si>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</si>
  <si>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</si>
  <si>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</si>
  <si>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</si>
  <si>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</si>
  <si>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(Sum Col. 5, 8 &amp; 9)</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</si>
  <si>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</si>
  <si>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</si>
  <si>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</si>
  <si>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</si>
  <si>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</si>
  <si>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</si>
  <si>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</si>
  <si>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</si>
  <si>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</si>
  <si>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</si>
  <si>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</si>
  <si>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</si>
  <si>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</si>
  <si>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</si>
  <si>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</si>
  <si>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</si>
  <si>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Amortized Investment Tax Credit (266.8f) (enter negative)</t>
  </si>
  <si>
    <t>Excess Deferred Income Taxes (enter negative)</t>
  </si>
  <si>
    <t>Tax Effect of Permanent Differences (Note B)</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</si>
  <si>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</si>
  <si>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</si>
  <si>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</si>
  <si>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</si>
  <si>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</si>
  <si>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</si>
  <si>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</si>
  <si>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</si>
  <si>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</si>
  <si>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</si>
  <si>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</si>
  <si>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</si>
  <si>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</si>
  <si>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</si>
  <si>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</si>
  <si>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</si>
  <si>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</si>
  <si>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</si>
  <si>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</si>
  <si>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</si>
  <si>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</si>
  <si>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</si>
  <si>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</si>
  <si>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</si>
  <si>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</si>
  <si>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</si>
  <si>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</si>
  <si>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</si>
  <si>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</si>
  <si>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</si>
  <si>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</si>
  <si>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</si>
  <si>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</si>
  <si>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50% Equity and 50% debt will be used until the first transmission asset is placed in service, or until otherwise authorized by the Commission.</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</si>
  <si>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</si>
  <si>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</si>
  <si>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</si>
  <si>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</si>
  <si>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</si>
  <si>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</si>
  <si>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</si>
  <si>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</si>
  <si>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</si>
  <si>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</si>
  <si>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</si>
  <si>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</si>
  <si>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</si>
  <si>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</si>
  <si>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</si>
  <si>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</si>
  <si>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</si>
  <si>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</si>
  <si>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</si>
  <si>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</si>
  <si>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</si>
  <si>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</si>
  <si>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</si>
  <si>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</si>
  <si>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</si>
  <si>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</si>
  <si>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</si>
  <si>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</si>
  <si>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</si>
  <si>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</si>
  <si>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</si>
  <si>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</si>
  <si>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</si>
  <si>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</si>
  <si>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</si>
  <si>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</si>
  <si>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</si>
  <si>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</si>
  <si>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</si>
  <si>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</si>
  <si>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</si>
  <si>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</si>
  <si>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</si>
  <si>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</si>
  <si>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</si>
  <si>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</si>
  <si>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</si>
  <si>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</si>
  <si>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</si>
  <si>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</si>
  <si>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</si>
  <si>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</si>
  <si>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</si>
  <si>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</si>
  <si>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</si>
  <si>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</si>
  <si>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</si>
  <si>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</si>
  <si>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</si>
  <si>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</si>
  <si>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</si>
  <si>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Account No. 281 Accumulated Deferred Income Taxes (Note E)</t>
  </si>
  <si>
    <t>Account No. 282 Accumulated Deferred Income Taxes (Note E)</t>
  </si>
  <si>
    <t>Account No. 283 Accumulated Deferred Income Taxes (Note E)</t>
  </si>
  <si>
    <t>Account No. 190 Accumulated Deferred Income Taxes (Note E)</t>
  </si>
  <si>
    <t>Note C</t>
  </si>
  <si>
    <t>Note D</t>
  </si>
  <si>
    <t>272.8.b &amp; 273.8.k</t>
  </si>
  <si>
    <t>274.2.b &amp; 275.2.k</t>
  </si>
  <si>
    <t>276.9.b &amp; 277.9.k</t>
  </si>
  <si>
    <t>234.8.b &amp; c</t>
  </si>
  <si>
    <t>Consistent with 266.8.b &amp; 267.8.h</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</si>
  <si>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</si>
  <si>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</si>
  <si>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</si>
  <si>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</si>
  <si>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</si>
  <si>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</si>
  <si>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</si>
  <si>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</si>
  <si>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</si>
  <si>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</si>
  <si>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</si>
  <si>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</si>
  <si>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</si>
  <si>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</si>
  <si>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</si>
  <si>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</si>
  <si>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</si>
  <si>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</si>
  <si>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</si>
  <si>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ADIT is computed using the average of the beginning of the year and the end of the year balances. Electric ADIT only, Excludes ARO-related ADIT.</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</si>
  <si>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</si>
  <si>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</si>
  <si>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</si>
  <si>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</si>
  <si>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Calculate using 13 month average balance, except ADIT which is calculated based on the average of the beginning of the year and the end of the year balances</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</si>
  <si>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</si>
  <si>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</si>
  <si>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</si>
  <si>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</si>
  <si>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</si>
  <si>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</si>
  <si>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</si>
  <si>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</si>
  <si>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</si>
  <si>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</si>
  <si>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</si>
  <si>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</si>
  <si>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</si>
  <si>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</si>
  <si>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</si>
  <si>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</si>
  <si>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</si>
  <si>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</si>
  <si>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</si>
  <si>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</si>
  <si>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December (Prior Year)</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</si>
  <si>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</si>
  <si>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</si>
  <si>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</si>
  <si>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</si>
  <si>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</si>
  <si>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</si>
  <si>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</si>
  <si>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</si>
  <si>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</si>
  <si>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</si>
  <si>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</si>
  <si>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</si>
  <si>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</si>
  <si>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</si>
  <si>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</si>
  <si>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</si>
  <si>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</si>
  <si>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</si>
  <si>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</si>
  <si>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</si>
  <si>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</si>
  <si>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</si>
  <si>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</si>
  <si>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</si>
  <si>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</si>
  <si>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</si>
  <si>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</si>
  <si>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</si>
  <si>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</si>
  <si>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Rate Year Plus 1  January</t>
  </si>
  <si>
    <t>Rate Year Plus 1  February</t>
  </si>
  <si>
    <t>Rate Year Plus 1  March</t>
  </si>
  <si>
    <t>Rate Year Plus 1  April</t>
  </si>
  <si>
    <t>Rate Year Plus 1  May</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</si>
  <si>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</si>
  <si>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</si>
  <si>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</si>
  <si>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</si>
  <si>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</si>
  <si>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</si>
  <si>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</si>
  <si>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</si>
  <si>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</si>
  <si>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</si>
  <si>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</si>
  <si>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</si>
  <si>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t>Attachment 1, Line 2, Col. 12</t>
  </si>
  <si>
    <t>Attachment 3, Line 3, Col. G+H</t>
  </si>
  <si>
    <t xml:space="preserve">Calculate rate base using 13 month average balance, except ADIT.  The calculation of ADIT in the annual true-up calculation will use the beginning-of-year and end-of-year balances, and will be performed in accordance with IRS regulation Section 1.167(l)-1(h)(6).  The calculation of ADIT in the annual projection will be performed in accordance with IRS Regulation Section 1.167(l)-1(h)(6). </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</si>
  <si>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</si>
  <si>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</si>
  <si>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</si>
  <si>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</si>
  <si>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</si>
  <si>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</si>
  <si>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</si>
  <si>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</si>
  <si>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</si>
  <si>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</si>
  <si>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</si>
  <si>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</si>
  <si>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</si>
  <si>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</si>
  <si>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</si>
  <si>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</si>
  <si>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Line 13 times Line 14</t>
  </si>
  <si>
    <t>ITC adjustment</t>
  </si>
  <si>
    <t>Line 13 times Line 15</t>
  </si>
  <si>
    <t>Line 13 times Line 16</t>
  </si>
  <si>
    <t>Permanent Differences Tax Adjustment</t>
  </si>
  <si>
    <t>Excess Deferred Income Tax Adjustment</t>
  </si>
  <si>
    <t>Sum of Lines 17 through 20</t>
  </si>
  <si>
    <t>Line 3</t>
  </si>
  <si>
    <t>Return</t>
  </si>
  <si>
    <t>Income Tax</t>
  </si>
  <si>
    <t>Line 1</t>
  </si>
  <si>
    <t>13-Month Average</t>
  </si>
  <si>
    <t xml:space="preserve">Less Account 216.1 Undistributed Subsidiary Earnings (Line 25 (d))     </t>
  </si>
  <si>
    <t xml:space="preserve">Less Account 219 Accum. Other Comprehensive Income (Line 25 (e))        </t>
  </si>
  <si>
    <t>Proprietary Capital (Line 25 (c))</t>
  </si>
  <si>
    <t>Total Loan Amount ($000)</t>
  </si>
  <si>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</si>
  <si>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</si>
  <si>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</si>
  <si>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</si>
  <si>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</si>
  <si>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</si>
  <si>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</si>
  <si>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</si>
  <si>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</si>
  <si>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</si>
  <si>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</si>
  <si>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</si>
  <si>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</si>
  <si>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</si>
  <si>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</si>
  <si>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</si>
  <si>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</si>
  <si>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</si>
  <si>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</si>
  <si>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</si>
  <si>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</si>
  <si>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</si>
  <si>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</si>
  <si>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</si>
  <si>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</si>
  <si>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</si>
  <si>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</si>
  <si>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</si>
  <si>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</si>
  <si>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</si>
  <si>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</si>
  <si>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</si>
  <si>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</si>
  <si>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</si>
  <si>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</si>
  <si>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</si>
  <si>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</si>
  <si>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</si>
  <si>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</si>
  <si>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</si>
  <si>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</si>
  <si>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</si>
  <si>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</si>
  <si>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</si>
  <si>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</si>
  <si>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</si>
  <si>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</si>
  <si>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</si>
  <si>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</si>
  <si>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</si>
  <si>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</si>
  <si>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</si>
  <si>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</si>
  <si>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</si>
  <si>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</si>
  <si>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</si>
  <si>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</si>
  <si>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</si>
  <si>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</si>
  <si>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</si>
  <si>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</si>
  <si>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</si>
  <si>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</si>
  <si>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</si>
  <si>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</si>
  <si>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</si>
  <si>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</si>
  <si>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</si>
  <si>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</si>
  <si>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</si>
  <si>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</si>
  <si>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</si>
  <si>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</si>
  <si>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</si>
  <si>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</si>
  <si>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</si>
  <si>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</si>
  <si>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</si>
  <si>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</si>
  <si>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</si>
  <si>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</si>
  <si>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</si>
  <si>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</si>
  <si>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</si>
  <si>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</si>
  <si>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</si>
  <si>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</si>
  <si>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</si>
  <si>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</si>
  <si>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</si>
  <si>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</si>
  <si>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</si>
  <si>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</si>
  <si>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</si>
  <si>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</si>
  <si>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</si>
  <si>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</si>
  <si>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15 - line 16)</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</si>
  <si>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</si>
  <si>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</si>
  <si>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</si>
  <si>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</si>
  <si>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</si>
  <si>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</si>
  <si>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</si>
  <si>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</si>
  <si>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</si>
  <si>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</si>
  <si>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</si>
  <si>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</si>
  <si>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</si>
  <si>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</si>
  <si>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</si>
  <si>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</si>
  <si>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</si>
  <si>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</si>
  <si>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</si>
  <si>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</si>
  <si>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</si>
  <si>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</si>
  <si>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</si>
  <si>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Unamortized Abandoned Plant and Amortization of Abandoned Plant will be zero until the Commission accepts or approves recovery of the cost of Abandoned Plant. Utility must submit a Section 205 filing to recover the cost of abandoned plant.</t>
  </si>
  <si>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</si>
  <si>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</si>
  <si>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</si>
  <si>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</si>
  <si>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</si>
  <si>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</si>
  <si>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</si>
  <si>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</si>
  <si>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</si>
  <si>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</si>
  <si>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</si>
  <si>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</si>
  <si>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</si>
  <si>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</si>
  <si>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</si>
  <si>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</si>
  <si>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</si>
  <si>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</si>
  <si>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</si>
  <si>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</si>
  <si>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</si>
  <si>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</si>
  <si>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</si>
  <si>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</si>
  <si>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</si>
  <si>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</si>
  <si>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</si>
  <si>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</si>
  <si>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</si>
  <si>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</si>
  <si>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</si>
  <si>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</si>
  <si>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</si>
  <si>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</si>
  <si>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</si>
  <si>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</si>
  <si>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</si>
  <si>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</si>
  <si>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</si>
  <si>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</si>
  <si>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</si>
  <si>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</si>
  <si>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</si>
  <si>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</si>
  <si>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</si>
  <si>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</si>
  <si>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</si>
  <si>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</si>
  <si>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</si>
  <si>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</si>
  <si>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</si>
  <si>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</si>
  <si>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</si>
  <si>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</si>
  <si>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</si>
  <si>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</si>
  <si>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</si>
  <si>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</si>
  <si>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</si>
  <si>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</si>
  <si>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</si>
  <si>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</si>
  <si>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</si>
  <si>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</si>
  <si>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</si>
  <si>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</si>
  <si>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</si>
  <si>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</si>
  <si>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</si>
  <si>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</si>
  <si>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</si>
  <si>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</si>
  <si>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</si>
  <si>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</si>
  <si>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</si>
  <si>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</si>
  <si>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</si>
  <si>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</si>
  <si>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</si>
  <si>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</si>
  <si>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</si>
  <si>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</si>
  <si>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</si>
  <si>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</si>
  <si>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</si>
  <si>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</si>
  <si>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</si>
  <si>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</si>
  <si>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</si>
  <si>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</si>
  <si>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</si>
  <si>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</si>
  <si>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</si>
  <si>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</si>
  <si>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</si>
  <si>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</si>
  <si>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</si>
  <si>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</si>
  <si>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</si>
  <si>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</si>
  <si>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</si>
  <si>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</si>
  <si>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</si>
  <si>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</si>
  <si>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</si>
  <si>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</si>
  <si>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</si>
  <si>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</si>
  <si>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</si>
  <si>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</si>
  <si>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</si>
  <si>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</si>
  <si>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</si>
  <si>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</si>
  <si>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</si>
  <si>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</si>
  <si>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</si>
  <si>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</si>
  <si>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</si>
  <si>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</si>
  <si>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</si>
  <si>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</si>
  <si>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</si>
  <si>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</si>
  <si>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</si>
  <si>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</si>
  <si>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</si>
  <si>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</si>
  <si>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</si>
  <si>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</si>
  <si>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</si>
  <si>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</si>
  <si>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</si>
  <si>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</si>
  <si>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</si>
  <si>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</si>
  <si>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</si>
  <si>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</si>
  <si>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</si>
  <si>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</si>
  <si>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</si>
  <si>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</si>
  <si>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</si>
  <si>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</si>
  <si>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</si>
  <si>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</si>
  <si>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</si>
  <si>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Company books and records</t>
  </si>
  <si>
    <t>Land Rights</t>
  </si>
  <si>
    <t>Computer Software</t>
  </si>
  <si>
    <t>An over or under collection will be recovered pro rata over year collected, held for one year and returned pro rata over next year</t>
  </si>
  <si>
    <t>TRANSMISSION PLANT</t>
  </si>
  <si>
    <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</si>
  <si>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</si>
  <si>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</si>
  <si>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</si>
  <si>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</si>
  <si>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</si>
  <si>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</si>
  <si>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Rate Year</t>
  </si>
  <si>
    <t>Rate Yr. + 1</t>
  </si>
  <si>
    <t>Rate Yr. + 2</t>
  </si>
  <si>
    <t>351.h (Note I)</t>
  </si>
  <si>
    <t>263.i</t>
  </si>
  <si>
    <t>266.8f (enter negative) (Note D)</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</si>
  <si>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</si>
  <si>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</si>
  <si>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</si>
  <si>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</si>
  <si>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</si>
  <si>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</si>
  <si>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</si>
  <si>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</si>
  <si>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</si>
  <si>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</si>
  <si>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</si>
  <si>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</si>
  <si>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</si>
  <si>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</si>
  <si>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</si>
  <si>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Account No. 255 Accumulated Deferred Investment Credit (Note I)</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</si>
  <si>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</si>
  <si>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</si>
  <si>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</si>
  <si>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</si>
  <si>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</si>
  <si>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</si>
  <si>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</si>
  <si>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</si>
  <si>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</si>
  <si>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</si>
  <si>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</si>
  <si>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</si>
  <si>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</si>
  <si>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</si>
  <si>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</si>
  <si>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</si>
  <si>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</si>
  <si>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</si>
  <si>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</si>
  <si>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</si>
  <si>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</si>
  <si>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</si>
  <si>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</si>
  <si>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</si>
  <si>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</si>
  <si>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</si>
  <si>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</si>
  <si>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T=1 - {[(1 - SIT) * (1 - FIT)] / (1 - SIT * FIT * p)}</t>
  </si>
  <si>
    <t>Weighted Average State Income Tax Rate</t>
  </si>
  <si>
    <t>FIT is the weighted average Federal income tax rate and SIT is the weighted average State income tax rate, both from Attachment 7, and p is the "the percentage of federal income tax deductible for state income taxes".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</si>
  <si>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</si>
  <si>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</si>
  <si>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</si>
  <si>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</si>
  <si>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</si>
  <si>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</si>
  <si>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</si>
  <si>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</si>
  <si>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</si>
  <si>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</si>
  <si>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</si>
  <si>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(Attachment 2, Line 28 Incentive Return * Col. 6) (Note G)</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</si>
  <si>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</si>
  <si>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NTD shall not recover a 50 basis point ROE incentive for the risks and challenges associated with the Artificial Island Project facilities, PJM Upgrade Projects b2633.1 and b2633.2.</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</si>
  <si>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</si>
  <si>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</si>
  <si>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</si>
  <si>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</si>
  <si>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</si>
  <si>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</si>
  <si>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</si>
  <si>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</si>
  <si>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</si>
  <si>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</si>
  <si>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</si>
  <si>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</si>
  <si>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</si>
  <si>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</si>
  <si>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</si>
  <si>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</si>
  <si>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</si>
  <si>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</si>
  <si>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</si>
  <si>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</si>
  <si>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</si>
  <si>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</si>
  <si>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</si>
  <si>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</si>
  <si>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</si>
  <si>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</si>
  <si>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</si>
  <si>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</si>
  <si>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</si>
  <si>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</si>
  <si>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</si>
  <si>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</si>
  <si>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</si>
  <si>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</si>
  <si>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</si>
  <si>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</si>
  <si>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</si>
  <si>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</si>
  <si>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</si>
  <si>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</si>
  <si>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</si>
  <si>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</si>
  <si>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</si>
  <si>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</si>
  <si>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</si>
  <si>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</si>
  <si>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</si>
  <si>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</si>
  <si>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Account No. 281 (enter negative)</t>
    </r>
  </si>
  <si>
    <r>
      <rPr>
        <sz val="9"/>
        <rFont val="Times New Roman"/>
        <family val="1"/>
      </rPr>
      <t>Attachment 4, Line 28, Col. (d) (Note D)</t>
    </r>
  </si>
  <si>
    <r>
      <rPr>
        <sz val="9"/>
        <rFont val="Times New Roman"/>
        <family val="1"/>
      </rPr>
      <t>Account No. 282 (enter negative)</t>
    </r>
  </si>
  <si>
    <r>
      <rPr>
        <sz val="9"/>
        <rFont val="Times New Roman"/>
        <family val="1"/>
      </rPr>
      <t>Attachment 4, Line 28, Col. (e) (Note D)</t>
    </r>
  </si>
  <si>
    <r>
      <rPr>
        <sz val="9"/>
        <rFont val="Times New Roman"/>
        <family val="1"/>
      </rPr>
      <t>Account No. 283 (enter negative)</t>
    </r>
  </si>
  <si>
    <r>
      <rPr>
        <sz val="9"/>
        <rFont val="Times New Roman"/>
        <family val="1"/>
      </rPr>
      <t>Attachment 4, Line 28, Col. (f) (Note D)</t>
    </r>
  </si>
  <si>
    <r>
      <rPr>
        <sz val="9"/>
        <rFont val="Times New Roman"/>
        <family val="1"/>
      </rPr>
      <t>Account No. 190</t>
    </r>
  </si>
  <si>
    <r>
      <rPr>
        <sz val="9"/>
        <rFont val="Times New Roman"/>
        <family val="1"/>
      </rPr>
      <t>Attachment 4, Line 28, Col. (g) (Note D)</t>
    </r>
  </si>
  <si>
    <r>
      <rPr>
        <sz val="9"/>
        <rFont val="Times New Roman"/>
        <family val="1"/>
      </rPr>
      <t>Account No. 255 (enter negative)</t>
    </r>
  </si>
  <si>
    <r>
      <rPr>
        <sz val="9"/>
        <rFont val="Times New Roman"/>
        <family val="1"/>
      </rPr>
      <t>Attachment 4, Line 28, Col. (h) (Note D)</t>
    </r>
  </si>
  <si>
    <r>
      <rPr>
        <sz val="9"/>
        <rFont val="Times New Roman"/>
        <family val="1"/>
      </rPr>
      <t>Unfunded Reserves (enter negative)</t>
    </r>
  </si>
  <si>
    <r>
      <rPr>
        <sz val="9"/>
        <rFont val="Times New Roman"/>
        <family val="1"/>
      </rPr>
      <t>Attachment 4, Line 43, Col. (h)</t>
    </r>
  </si>
  <si>
    <r>
      <rPr>
        <sz val="9"/>
        <rFont val="Times New Roman"/>
        <family val="1"/>
      </rPr>
      <t>CWIP</t>
    </r>
  </si>
  <si>
    <r>
      <rPr>
        <sz val="9"/>
        <rFont val="Times New Roman"/>
        <family val="1"/>
      </rPr>
      <t>Attachment 4, Line 14, Col. (d)</t>
    </r>
  </si>
  <si>
    <r>
      <rPr>
        <sz val="9"/>
        <rFont val="Times New Roman"/>
        <family val="1"/>
      </rPr>
      <t>Unamortized Regulatory Asset</t>
    </r>
  </si>
  <si>
    <r>
      <rPr>
        <sz val="9"/>
        <rFont val="Times New Roman"/>
        <family val="1"/>
      </rPr>
      <t>Attachment 4, Line 28, Col. (b) (Note E)</t>
    </r>
  </si>
  <si>
    <r>
      <rPr>
        <sz val="9"/>
        <rFont val="Times New Roman"/>
        <family val="1"/>
      </rPr>
      <t>Unamortized Abandoned Plant</t>
    </r>
  </si>
  <si>
    <r>
      <rPr>
        <sz val="9"/>
        <rFont val="Times New Roman"/>
        <family val="1"/>
      </rPr>
      <t>Attachment 4, Line 28, Col. (c) (Note F)</t>
    </r>
  </si>
  <si>
    <r>
      <rPr>
        <sz val="9"/>
        <rFont val="Times New Roman"/>
        <family val="1"/>
      </rPr>
      <t>TOTAL ADJUSTMENTS</t>
    </r>
  </si>
  <si>
    <r>
      <rPr>
        <sz val="9"/>
        <rFont val="Times New Roman"/>
        <family val="1"/>
      </rPr>
      <t>( Sum of Lines 19 through 27)</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</si>
  <si>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</si>
  <si>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</si>
  <si>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</si>
  <si>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</si>
  <si>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</si>
  <si>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</si>
  <si>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</si>
  <si>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</si>
  <si>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</si>
  <si>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</si>
  <si>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</si>
  <si>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</si>
  <si>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</si>
  <si>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</si>
  <si>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</si>
  <si>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</si>
  <si>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</si>
  <si>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</si>
  <si>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</si>
  <si>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</si>
  <si>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</si>
  <si>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</si>
  <si>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</si>
  <si>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</si>
  <si>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</si>
  <si>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</si>
  <si>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</si>
  <si>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</si>
  <si>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</si>
  <si>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</si>
  <si>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</si>
  <si>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</si>
  <si>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</si>
  <si>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</si>
  <si>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</si>
  <si>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</si>
  <si>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</si>
  <si>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</si>
  <si>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</si>
  <si>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</si>
  <si>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</si>
  <si>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</si>
  <si>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</si>
  <si>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263.i</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</si>
  <si>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</si>
  <si>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</si>
  <si>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</si>
  <si>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</si>
  <si>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</si>
  <si>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</si>
  <si>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</si>
  <si>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INCOME TAXES    (Note N)</t>
    </r>
  </si>
  <si>
    <r>
      <rPr>
        <sz val="9"/>
        <rFont val="Times New Roman"/>
        <family val="1"/>
      </rPr>
      <t>Note N</t>
    </r>
  </si>
  <si>
    <r>
      <rPr>
        <sz val="9"/>
        <rFont val="Times New Roman"/>
        <family val="1"/>
      </rPr>
      <t>CIT=(T/1-T) * (1-(WCLTD/R)) =</t>
    </r>
  </si>
  <si>
    <r>
      <rPr>
        <sz val="9"/>
        <rFont val="Times New Roman"/>
        <family val="1"/>
      </rPr>
      <t>WCLTD = Page 4, Line 15, R = Page 4, Line 18</t>
    </r>
  </si>
  <si>
    <r>
      <rPr>
        <sz val="9"/>
        <rFont val="Times New Roman"/>
        <family val="1"/>
      </rPr>
      <t>FIT &amp; SIT &amp; P</t>
    </r>
  </si>
  <si>
    <r>
      <rPr>
        <sz val="9"/>
        <rFont val="Times New Roman"/>
        <family val="1"/>
      </rPr>
      <t>1 / (1 - T)  = (from line 34)</t>
    </r>
  </si>
  <si>
    <r>
      <rPr>
        <sz val="9"/>
        <rFont val="Times New Roman"/>
        <family val="1"/>
      </rPr>
      <t>1 / (1 - T), T from Line 34</t>
    </r>
  </si>
  <si>
    <r>
      <rPr>
        <sz val="9"/>
        <rFont val="Times New Roman"/>
        <family val="1"/>
      </rPr>
      <t>Amortized Investment Tax Credit</t>
    </r>
  </si>
  <si>
    <r>
      <rPr>
        <sz val="9"/>
        <rFont val="Times New Roman"/>
        <family val="1"/>
      </rPr>
      <t>Excess Deferred Income Taxes</t>
    </r>
  </si>
  <si>
    <r>
      <rPr>
        <sz val="9"/>
        <rFont val="Times New Roman"/>
        <family val="1"/>
      </rPr>
      <t>Tax Effect of Permanent Differences</t>
    </r>
  </si>
  <si>
    <r>
      <rPr>
        <sz val="9"/>
        <rFont val="Times New Roman"/>
        <family val="1"/>
      </rPr>
      <t>Note O</t>
    </r>
  </si>
  <si>
    <r>
      <rPr>
        <sz val="9"/>
        <rFont val="Times New Roman"/>
        <family val="1"/>
      </rPr>
      <t>Income Tax Calculation</t>
    </r>
  </si>
  <si>
    <r>
      <rPr>
        <sz val="9"/>
        <rFont val="Times New Roman"/>
        <family val="1"/>
      </rPr>
      <t>(Line 35 times Line 48)</t>
    </r>
  </si>
  <si>
    <r>
      <rPr>
        <sz val="9"/>
        <rFont val="Times New Roman"/>
        <family val="1"/>
      </rPr>
      <t>ITC adjustment</t>
    </r>
  </si>
  <si>
    <r>
      <rPr>
        <sz val="9"/>
        <rFont val="Times New Roman"/>
        <family val="1"/>
      </rPr>
      <t>(Line 38 times Line 39)</t>
    </r>
  </si>
  <si>
    <r>
      <rPr>
        <sz val="9"/>
        <rFont val="Times New Roman"/>
        <family val="1"/>
      </rPr>
      <t>Excess Deferred Income Tax Adjustment</t>
    </r>
  </si>
  <si>
    <r>
      <rPr>
        <sz val="9"/>
        <rFont val="Times New Roman"/>
        <family val="1"/>
      </rPr>
      <t>(Line 38 times Line 40)</t>
    </r>
  </si>
  <si>
    <r>
      <rPr>
        <sz val="9"/>
        <rFont val="Times New Roman"/>
        <family val="1"/>
      </rPr>
      <t>Permanent Differences Tax Adjustment</t>
    </r>
  </si>
  <si>
    <r>
      <rPr>
        <sz val="9"/>
        <rFont val="Times New Roman"/>
        <family val="1"/>
      </rPr>
      <t>(Line 38 times Line 41)</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</si>
  <si>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</si>
  <si>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</si>
  <si>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</si>
  <si>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</si>
  <si>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</si>
  <si>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 Sum of Lines  17, 22, 32, 46, and 48)</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</si>
  <si>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</si>
  <si>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</si>
  <si>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</si>
  <si>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</si>
  <si>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</si>
  <si>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</si>
  <si>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</si>
  <si>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</si>
  <si>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</si>
  <si>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</si>
  <si>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</si>
  <si>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</si>
  <si>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</si>
  <si>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</si>
  <si>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</si>
  <si>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</si>
  <si>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</si>
  <si>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</si>
  <si>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</si>
  <si>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</si>
  <si>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</si>
  <si>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</si>
  <si>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</si>
  <si>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</si>
  <si>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</si>
  <si>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r>
      <rPr>
        <sz val="9"/>
        <rFont val="Times New Roman"/>
        <family val="1"/>
      </rPr>
      <t>To be completed in conjunction with Attachment H-27A.</t>
    </r>
  </si>
  <si>
    <r>
      <rPr>
        <b/>
        <sz val="9"/>
        <rFont val="Times New Roman"/>
        <family val="1"/>
      </rPr>
      <t>Annual Fees</t>
    </r>
  </si>
  <si>
    <r>
      <rPr>
        <sz val="9"/>
        <rFont val="Times New Roman"/>
        <family val="1"/>
      </rPr>
      <t>Annual Rating Agency Fee</t>
    </r>
  </si>
  <si>
    <r>
      <rPr>
        <sz val="9"/>
        <rFont val="Times New Roman"/>
        <family val="1"/>
      </rPr>
      <t>Annual Bank Agency Fee</t>
    </r>
  </si>
  <si>
    <r>
      <rPr>
        <sz val="9"/>
        <rFont val="Times New Roman"/>
        <family val="1"/>
      </rPr>
      <t>Utilization Fee</t>
    </r>
  </si>
  <si>
    <r>
      <rPr>
        <sz val="9"/>
        <rFont val="Times New Roman"/>
        <family val="1"/>
      </rPr>
      <t>Other Fees</t>
    </r>
  </si>
  <si>
    <r>
      <rPr>
        <sz val="9"/>
        <rFont val="Times New Roman"/>
        <family val="1"/>
      </rPr>
      <t>Rate Year January</t>
    </r>
  </si>
  <si>
    <r>
      <rPr>
        <sz val="9"/>
        <rFont val="Times New Roman"/>
        <family val="1"/>
      </rPr>
      <t>Rate Year February</t>
    </r>
  </si>
  <si>
    <r>
      <rPr>
        <sz val="9"/>
        <rFont val="Times New Roman"/>
        <family val="1"/>
      </rPr>
      <t>Rate Year March</t>
    </r>
  </si>
  <si>
    <r>
      <rPr>
        <sz val="9"/>
        <rFont val="Times New Roman"/>
        <family val="1"/>
      </rPr>
      <t>Rate Year April</t>
    </r>
  </si>
  <si>
    <r>
      <rPr>
        <sz val="9"/>
        <rFont val="Times New Roman"/>
        <family val="1"/>
      </rPr>
      <t>Rate Year May</t>
    </r>
  </si>
  <si>
    <r>
      <rPr>
        <sz val="9"/>
        <rFont val="Times New Roman"/>
        <family val="1"/>
      </rPr>
      <t>Rate Year June</t>
    </r>
  </si>
  <si>
    <r>
      <rPr>
        <sz val="9"/>
        <rFont val="Times New Roman"/>
        <family val="1"/>
      </rPr>
      <t>Rate Year July</t>
    </r>
  </si>
  <si>
    <r>
      <rPr>
        <sz val="9"/>
        <rFont val="Times New Roman"/>
        <family val="1"/>
      </rPr>
      <t>Rate Year August</t>
    </r>
  </si>
  <si>
    <r>
      <rPr>
        <sz val="9"/>
        <rFont val="Times New Roman"/>
        <family val="1"/>
      </rPr>
      <t>Rate Year September</t>
    </r>
  </si>
  <si>
    <r>
      <rPr>
        <sz val="9"/>
        <rFont val="Times New Roman"/>
        <family val="1"/>
      </rPr>
      <t>Rate Year October</t>
    </r>
  </si>
  <si>
    <r>
      <rPr>
        <sz val="9"/>
        <rFont val="Times New Roman"/>
        <family val="1"/>
      </rPr>
      <t>Rate Year November</t>
    </r>
  </si>
  <si>
    <r>
      <rPr>
        <sz val="9"/>
        <rFont val="Times New Roman"/>
        <family val="1"/>
      </rPr>
      <t>Rate Year December</t>
    </r>
  </si>
  <si>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</si>
  <si>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</si>
  <si>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</si>
  <si>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</si>
  <si>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</si>
  <si>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r>
      <rPr>
        <sz val="9"/>
        <rFont val="Times New Roman"/>
        <family val="1"/>
      </rPr>
      <t>Company books</t>
    </r>
  </si>
  <si>
    <r>
      <rPr>
        <sz val="9"/>
        <rFont val="Times New Roman"/>
        <family val="1"/>
      </rPr>
      <t>Other PJM revenues</t>
    </r>
  </si>
  <si>
    <r>
      <rPr>
        <sz val="9"/>
        <rFont val="Times New Roman"/>
        <family val="1"/>
      </rPr>
      <t>Total Per Books</t>
    </r>
  </si>
  <si>
    <r>
      <rPr>
        <sz val="9"/>
        <rFont val="Times New Roman"/>
        <family val="1"/>
      </rPr>
      <t>Form 1 330.n</t>
    </r>
  </si>
  <si>
    <r>
      <rPr>
        <sz val="9"/>
        <rFont val="Times New Roman"/>
        <family val="1"/>
      </rPr>
      <t>Less: revenues received pursuant to this Formula Rate</t>
    </r>
  </si>
  <si>
    <r>
      <rPr>
        <sz val="9"/>
        <rFont val="Times New Roman"/>
        <family val="1"/>
      </rPr>
      <t>Less: Over/Under recovery deferral</t>
    </r>
  </si>
  <si>
    <r>
      <rPr>
        <b/>
        <sz val="9"/>
        <rFont val="Times New Roman"/>
        <family val="1"/>
      </rPr>
      <t>Account 456.1 Revenue Credit</t>
    </r>
  </si>
  <si>
    <r>
      <rPr>
        <b/>
        <sz val="9"/>
        <rFont val="Times New Roman"/>
        <family val="1"/>
      </rPr>
      <t>Total Revenue Credits</t>
    </r>
  </si>
  <si>
    <t>(Federal Income Tax Rate)</t>
  </si>
  <si>
    <t>(State Income Tax Rate or SIT)</t>
  </si>
  <si>
    <t>(percent of federal income tax deductible for state purposes)</t>
  </si>
  <si>
    <t>Silver Run Electric, LLC</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</si>
  <si>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</si>
  <si>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</si>
  <si>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</si>
  <si>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</si>
  <si>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</si>
  <si>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 Taken directly from SRE affiliate Cross Texas Transmission, LLC as approved by the Public Utility Commission of Texas in Docket No. 43950 by order issued May 1, 2015.
** Based on a proxy depreciation rate as supported in Section 205 filing.</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</si>
  <si>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</si>
  <si>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1/Cost of debt formula modified to comply with Note A.  Template amendment filing in progress.</t>
  </si>
  <si>
    <t>Artificial Island</t>
  </si>
  <si>
    <t>Schedule 12</t>
  </si>
  <si>
    <t>b2633.1, b2633.2</t>
  </si>
  <si>
    <t>1/Formula driven worksheet.  There is no over/under recovery for Rate Year 2018. Template amendment filing in progress.</t>
  </si>
  <si>
    <t>1/For ADIT details see WP1 - ADIT</t>
  </si>
  <si>
    <t>2020 Projected Attachment H-27A</t>
  </si>
  <si>
    <t>Workpaper #1</t>
  </si>
  <si>
    <t>Accumulated Deferred Income Taxes and Regulatory Assets/Liabilities for Excess/Deficient ADIT - Proration Adjustments (Projected Revenue Requirement)</t>
  </si>
  <si>
    <t xml:space="preserve">No. </t>
  </si>
  <si>
    <t>Rate year =</t>
  </si>
  <si>
    <t>Test period days after rates become effective</t>
  </si>
  <si>
    <r>
      <rPr>
        <b/>
        <sz val="10"/>
        <color theme="1"/>
        <rFont val="Arial"/>
        <family val="2"/>
      </rPr>
      <t>Note 1</t>
    </r>
    <r>
      <rPr>
        <sz val="10"/>
        <color theme="1"/>
        <rFont val="Arial"/>
        <family val="2"/>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</si>
  <si>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0"/>
        <color theme="1"/>
        <rFont val="Arial"/>
        <family val="2"/>
      </rPr>
      <t xml:space="preserve">Note 2 </t>
    </r>
    <r>
      <rPr>
        <sz val="10"/>
        <color theme="1"/>
        <rFont val="Arial"/>
        <family val="2"/>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</si>
  <si>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t>Account 282 - Accumulated Deferred Income Taxes</t>
  </si>
  <si>
    <t>Amount
debit / &lt;credit&gt;</t>
  </si>
  <si>
    <t>Beginning Balance</t>
  </si>
  <si>
    <t>Less:  Portion not related to transmission</t>
  </si>
  <si>
    <t>Less:  Portion not reflected in rate base</t>
  </si>
  <si>
    <t>Subtotal:  Portion reflected in rate base</t>
  </si>
  <si>
    <t>Less:  Portion subject to proration</t>
  </si>
  <si>
    <t>Portion subject to averaging</t>
  </si>
  <si>
    <t>Ending Balance</t>
  </si>
  <si>
    <t>Less:  Portion subject to proration (before proration)</t>
  </si>
  <si>
    <t>Portion subject to averaging (before averaging)</t>
  </si>
  <si>
    <t>Ending balance of portion subject to proration (prorated)</t>
  </si>
  <si>
    <t>Average balance of portion subject to averaging</t>
  </si>
  <si>
    <t>Amount reflected in rate base</t>
  </si>
  <si>
    <t>Attachment H-27A, line 20, col. 5</t>
  </si>
  <si>
    <r>
      <t xml:space="preserve">Note 3 - </t>
    </r>
    <r>
      <rPr>
        <sz val="10"/>
        <color theme="1"/>
        <rFont val="Arial"/>
        <family val="2"/>
      </rPr>
      <t>Accumulated deferred income tax activity in account 282 subject to the proration rules relates differences between depreciation methods and lives for public utility property and any other amounts subject to the Section 168 or other normalization requirements.</t>
    </r>
  </si>
  <si>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</si>
  <si>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</si>
  <si>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</si>
  <si>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</si>
  <si>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</si>
  <si>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</si>
  <si>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</si>
  <si>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December 31,</t>
  </si>
  <si>
    <t>NA</t>
  </si>
  <si>
    <t xml:space="preserve">January </t>
  </si>
  <si>
    <t xml:space="preserve">March </t>
  </si>
  <si>
    <t xml:space="preserve">August </t>
  </si>
  <si>
    <t xml:space="preserve">Total </t>
  </si>
  <si>
    <t>Workpaper #2</t>
  </si>
  <si>
    <t>2020 Tax Rates</t>
  </si>
  <si>
    <t>Federal income tax rate</t>
  </si>
  <si>
    <t>Delaware corporate tax rate and apportionment factor</t>
  </si>
  <si>
    <t>New Jersey corporate tax rate and apportionment factor</t>
  </si>
  <si>
    <t>Composit state income tax rate</t>
  </si>
  <si>
    <t>Workpaper #3</t>
  </si>
  <si>
    <t>Listing of Permanent Book/Tax Differences</t>
  </si>
  <si>
    <t>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t>
  </si>
  <si>
    <t>Amount per Formula Rate Template</t>
  </si>
  <si>
    <t>Permanent differences per tax return</t>
  </si>
  <si>
    <t>Depreciation of AFUDC-equity</t>
  </si>
  <si>
    <t>Total permanent book/tax differences</t>
  </si>
  <si>
    <t>Tax rate</t>
  </si>
  <si>
    <t>Tax effect of permanent book/tax differences</t>
  </si>
  <si>
    <t>Workpaper #4</t>
  </si>
  <si>
    <t>Construction Cost Cap</t>
  </si>
  <si>
    <t>Construction Cost Cap (Note 1)</t>
  </si>
  <si>
    <t>Gross Plant In Service – Construction Costs</t>
  </si>
  <si>
    <t>Gross Plant In Service – Excluded Costs (Note 2)</t>
  </si>
  <si>
    <t>Total Gross Plant in Service - Attachment 4, Line 13 (b) and ('c)</t>
  </si>
  <si>
    <t xml:space="preserve">1.  The Construction Cost Cap Amount was determined pursuant to the Designated Entity Agreement (DEA) filed under Docket ER16-453 </t>
  </si>
  <si>
    <t>2.  Excluded Costs as defined in the DEA.</t>
  </si>
  <si>
    <t>12/31/2020____</t>
  </si>
  <si>
    <t>For the twelve months ended 12/31/2020____</t>
  </si>
  <si>
    <t>For the twelve months ended 12/31/2020__</t>
  </si>
  <si>
    <t>1/ Formuleic error in column 12.  Fixed for projection.  Amendment filing in progress.</t>
  </si>
  <si>
    <t>For the twelve months ended 12/31/2020___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</si>
</sst>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quot;$&quot;* #,##0_);_(&quot;$&quot;* \(#,##0\);_(&quot;$&quot;* &quot;-&quot;??_);_(@_)"/>
    <numFmt numFmtId="176" formatCode="General_)"/>
  </numFmts>
  <fonts count="40" x14ac:knownFonts="1">
    <font>
      <sz val="10"/>
      <color rgb="FF000000"/>
      <name val="Times New Roman"/>
      <charset val="204"/>
    </font>
    <font>
      <sz val="11"/>
      <color theme="1"/>
      <name val="Calibri"/>
      <family val="2"/>
      <scheme val="minor"/>
    </font>
    <font>
      <sz val="10"/>
      <color indexed="8"/>
      <name val="Times New Roman"/>
      <family val="1"/>
    </font>
    <font>
      <sz val="10"/>
      <color rgb="FF000000"/>
      <name val="Times New Roman"/>
      <family val="1"/>
    </font>
    <font>
      <u/>
      <sz val="10"/>
      <color theme="10"/>
      <name val="Times New Roman"/>
      <family val="1"/>
    </font>
    <font>
      <sz val="9"/>
      <color rgb="FF000000"/>
      <name val="Times New Roman"/>
      <family val="1"/>
    </font>
    <font>
      <b/>
      <sz val="11"/>
      <color theme="1"/>
      <name val="Calibri"/>
      <family val="2"/>
      <scheme val="minor"/>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u/>
      <sz val="9"/>
      <color indexed="8"/>
      <name val="Times New Roman"/>
      <family val="1"/>
    </font>
    <font>
      <b/>
      <sz val="9"/>
      <color rgb="FF000000"/>
      <name val="Times New Roman"/>
      <family val="1"/>
    </font>
    <font>
      <u/>
      <sz val="9"/>
      <color theme="10"/>
      <name val="Times New Roman"/>
      <family val="1"/>
    </font>
    <font>
      <b/>
      <vertAlign val="superscript"/>
      <sz val="9"/>
      <color indexed="8"/>
      <name val="Times New Roman"/>
      <family val="1"/>
    </font>
    <font>
      <vertAlign val="superscript"/>
      <sz val="9"/>
      <color indexed="8"/>
      <name val="Times New Roman"/>
      <family val="1"/>
    </font>
    <font>
      <sz val="11"/>
      <color rgb="FF000000"/>
      <name val="Calibri"/>
      <family val="2"/>
      <scheme val="minor"/>
    </font>
    <font>
      <b/>
      <sz val="11"/>
      <name val="Calibri"/>
      <family val="2"/>
      <scheme val="minor"/>
    </font>
    <font>
      <sz val="12"/>
      <name val="Arial"/>
      <family val="2"/>
    </font>
    <font>
      <b/>
      <sz val="10"/>
      <name val="Arial"/>
      <family val="2"/>
    </font>
    <font>
      <sz val="10"/>
      <color theme="1"/>
      <name val="Arial"/>
      <family val="2"/>
    </font>
    <font>
      <sz val="10"/>
      <color indexed="8"/>
      <name val="Arial"/>
      <family val="2"/>
    </font>
    <font>
      <b/>
      <sz val="10"/>
      <color theme="1"/>
      <name val="Arial"/>
      <family val="2"/>
    </font>
    <font>
      <sz val="10"/>
      <name val="Arial"/>
      <family val="2"/>
    </font>
    <font>
      <sz val="11"/>
      <color rgb="FF000000"/>
      <name val="Times New Roman"/>
      <family val="1"/>
    </font>
    <font>
      <sz val="9"/>
      <color rgb="FF000000"/>
      <name val="Calibri"/>
      <family val="2"/>
      <scheme val="minor"/>
    </font>
    <font>
      <sz val="9"/>
      <color indexed="8"/>
      <name val="Calibri"/>
      <family val="2"/>
      <scheme val="minor"/>
    </font>
    <font>
      <sz val="12"/>
      <color theme="1"/>
      <name val="Calibri"/>
      <family val="2"/>
      <scheme val="minor"/>
    </font>
    <font>
      <sz val="12"/>
      <name val="Calibri"/>
      <family val="2"/>
      <scheme val="minor"/>
    </font>
    <font>
      <u/>
      <sz val="9"/>
      <color rgb="FF000000"/>
      <name val="Calibri"/>
      <family val="2"/>
      <scheme val="minor"/>
    </font>
    <font>
      <sz val="9"/>
      <name val="Calibri"/>
      <family val="2"/>
      <scheme val="minor"/>
    </font>
    <font>
      <sz val="8"/>
      <name val="Calibri"/>
      <family val="2"/>
      <scheme val="minor"/>
    </font>
    <font>
      <b/>
      <sz val="9"/>
      <color rgb="FF000000"/>
      <name val="Calibri"/>
      <family val="2"/>
      <scheme val="minor"/>
    </font>
    <font>
      <u/>
      <sz val="9"/>
      <color theme="10"/>
      <name val="Calibri"/>
      <family val="2"/>
      <scheme val="minor"/>
    </font>
    <font>
      <sz val="11"/>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u/>
      <sz val="10"/>
      <color rgb="FF000000"/>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3" fillId="0" borderId="0"/>
    <xf numFmtId="176" fontId="19" fillId="0" borderId="0"/>
    <xf numFmtId="0" fontId="1" fillId="0" borderId="0"/>
    <xf numFmtId="0" fontId="1" fillId="0" borderId="0"/>
    <xf numFmtId="43" fontId="1" fillId="0" borderId="0" applyFont="0" applyFill="0" applyBorder="0" applyAlignment="0" applyProtection="0"/>
    <xf numFmtId="0" fontId="24" fillId="0" borderId="0"/>
    <xf numFmtId="0" fontId="24" fillId="0" borderId="0"/>
    <xf numFmtId="0" fontId="1" fillId="0" borderId="0"/>
    <xf numFmtId="43" fontId="1" fillId="0" borderId="0" applyFont="0" applyFill="0" applyBorder="0" applyAlignment="0" applyProtection="0"/>
    <xf numFmtId="0" fontId="24" fillId="0" borderId="0"/>
  </cellStyleXfs>
  <cellXfs count="607">
    <xf numFmtId="0" fontId="0" fillId="2" borderId="0" xfId="0" applyFill="1" applyBorder="1" applyAlignment="1">
      <alignment horizontal="left" vertical="top"/>
    </xf>
    <xf numFmtId="0" fontId="3" fillId="2" borderId="0" xfId="5" applyFill="1" applyBorder="1" applyAlignment="1">
      <alignment horizontal="left" vertical="top"/>
    </xf>
    <xf numFmtId="0" fontId="3" fillId="0" borderId="0" xfId="5"/>
    <xf numFmtId="0" fontId="5" fillId="2" borderId="0" xfId="5" applyFont="1" applyFill="1" applyBorder="1" applyAlignment="1">
      <alignment horizontal="left" vertical="top" wrapText="1"/>
    </xf>
    <xf numFmtId="0" fontId="7" fillId="2" borderId="0" xfId="0" applyFont="1" applyFill="1" applyBorder="1" applyAlignment="1">
      <alignment horizontal="left" vertical="top"/>
    </xf>
    <xf numFmtId="0" fontId="8" fillId="2" borderId="0" xfId="0" applyFont="1" applyFill="1" applyBorder="1" applyAlignment="1">
      <alignment vertical="top"/>
    </xf>
    <xf numFmtId="164" fontId="7" fillId="2" borderId="0" xfId="0" applyNumberFormat="1" applyFont="1" applyFill="1" applyBorder="1" applyAlignment="1">
      <alignment horizontal="right" vertical="top"/>
    </xf>
    <xf numFmtId="0" fontId="7" fillId="3" borderId="0" xfId="0" applyFont="1" applyFill="1" applyBorder="1" applyAlignment="1">
      <alignment vertical="top"/>
    </xf>
    <xf numFmtId="0" fontId="7" fillId="3" borderId="0" xfId="0" applyFont="1" applyFill="1" applyBorder="1" applyAlignment="1">
      <alignment horizontal="left" vertical="top"/>
    </xf>
    <xf numFmtId="0" fontId="7" fillId="4" borderId="0" xfId="0" applyFont="1" applyFill="1" applyBorder="1" applyAlignment="1">
      <alignment horizontal="right" vertical="top"/>
    </xf>
    <xf numFmtId="0" fontId="8" fillId="4" borderId="0" xfId="0" applyFont="1" applyFill="1" applyBorder="1" applyAlignment="1">
      <alignment horizontal="right" vertical="top"/>
    </xf>
    <xf numFmtId="0" fontId="7" fillId="0" borderId="0" xfId="0" applyFont="1" applyFill="1" applyBorder="1" applyAlignment="1">
      <alignment vertical="top"/>
    </xf>
    <xf numFmtId="0" fontId="7" fillId="2" borderId="0" xfId="0" applyFont="1" applyFill="1" applyBorder="1" applyAlignment="1">
      <alignment vertical="top"/>
    </xf>
    <xf numFmtId="49" fontId="7" fillId="2" borderId="0" xfId="0" applyNumberFormat="1" applyFont="1" applyFill="1" applyBorder="1" applyAlignment="1">
      <alignment horizontal="center" vertical="top"/>
    </xf>
    <xf numFmtId="0" fontId="9" fillId="2" borderId="0" xfId="0" applyFont="1" applyFill="1" applyBorder="1" applyAlignment="1">
      <alignment horizontal="center" vertical="center"/>
    </xf>
    <xf numFmtId="49" fontId="10" fillId="2" borderId="0" xfId="0" applyNumberFormat="1" applyFont="1" applyFill="1" applyBorder="1" applyAlignment="1">
      <alignment horizontal="center" vertical="top"/>
    </xf>
    <xf numFmtId="0" fontId="9" fillId="2" borderId="5" xfId="0" applyFont="1" applyFill="1" applyBorder="1" applyAlignment="1">
      <alignment horizontal="center" vertical="center"/>
    </xf>
    <xf numFmtId="0" fontId="7" fillId="2" borderId="0" xfId="0" applyFont="1" applyFill="1" applyBorder="1" applyAlignment="1">
      <alignment vertical="center"/>
    </xf>
    <xf numFmtId="0" fontId="9" fillId="2" borderId="1" xfId="0" applyFont="1" applyFill="1" applyBorder="1" applyAlignment="1">
      <alignment horizontal="center" vertical="top"/>
    </xf>
    <xf numFmtId="0" fontId="9" fillId="2" borderId="0" xfId="0" applyFont="1" applyFill="1" applyBorder="1" applyAlignment="1">
      <alignment horizontal="center" vertical="top"/>
    </xf>
    <xf numFmtId="164" fontId="7" fillId="2" borderId="0" xfId="0" applyNumberFormat="1" applyFont="1" applyFill="1" applyBorder="1" applyAlignment="1">
      <alignment vertical="top"/>
    </xf>
    <xf numFmtId="164" fontId="10" fillId="2" borderId="1" xfId="0" applyNumberFormat="1" applyFont="1" applyFill="1" applyBorder="1" applyAlignment="1">
      <alignment horizontal="center" vertical="top"/>
    </xf>
    <xf numFmtId="164" fontId="7" fillId="2" borderId="0" xfId="0" applyNumberFormat="1" applyFont="1" applyFill="1" applyBorder="1" applyAlignment="1">
      <alignment horizontal="center" vertical="top"/>
    </xf>
    <xf numFmtId="165" fontId="7" fillId="2" borderId="2" xfId="0" applyNumberFormat="1" applyFont="1" applyFill="1" applyBorder="1" applyAlignment="1">
      <alignment horizontal="center" vertical="top"/>
    </xf>
    <xf numFmtId="0" fontId="7" fillId="0" borderId="0" xfId="0" applyFont="1" applyFill="1" applyBorder="1" applyAlignment="1">
      <alignment horizontal="left" vertical="top"/>
    </xf>
    <xf numFmtId="44" fontId="7" fillId="2" borderId="0" xfId="2" applyFont="1" applyFill="1" applyBorder="1" applyAlignment="1">
      <alignment vertical="top"/>
    </xf>
    <xf numFmtId="165" fontId="7" fillId="2" borderId="0" xfId="0" applyNumberFormat="1" applyFont="1" applyFill="1" applyBorder="1" applyAlignment="1">
      <alignment horizontal="center" vertical="top"/>
    </xf>
    <xf numFmtId="0" fontId="7" fillId="2" borderId="0" xfId="0" applyFont="1" applyFill="1" applyBorder="1" applyAlignment="1">
      <alignment horizontal="center" vertical="top"/>
    </xf>
    <xf numFmtId="0" fontId="10" fillId="2" borderId="1" xfId="0" applyFont="1" applyFill="1" applyBorder="1" applyAlignment="1">
      <alignment horizontal="center" vertical="top"/>
    </xf>
    <xf numFmtId="0" fontId="10" fillId="2" borderId="0" xfId="0" applyFont="1" applyFill="1" applyBorder="1" applyAlignment="1">
      <alignment horizontal="center" vertical="top"/>
    </xf>
    <xf numFmtId="166" fontId="7" fillId="2" borderId="0" xfId="0" applyNumberFormat="1" applyFont="1" applyFill="1" applyBorder="1" applyAlignment="1">
      <alignment vertical="top"/>
    </xf>
    <xf numFmtId="43" fontId="7" fillId="2" borderId="0" xfId="2" applyNumberFormat="1" applyFont="1" applyFill="1" applyBorder="1" applyAlignment="1">
      <alignment horizontal="left" vertical="top"/>
    </xf>
    <xf numFmtId="0" fontId="7" fillId="2" borderId="0" xfId="0" applyFont="1" applyFill="1" applyBorder="1" applyAlignment="1">
      <alignment horizontal="left" vertical="top" indent="1"/>
    </xf>
    <xf numFmtId="0" fontId="7" fillId="5" borderId="0" xfId="0" applyFont="1" applyFill="1" applyBorder="1" applyAlignment="1">
      <alignment horizontal="center" vertical="top"/>
    </xf>
    <xf numFmtId="167" fontId="7" fillId="5" borderId="0" xfId="2" applyNumberFormat="1" applyFont="1" applyFill="1" applyBorder="1" applyAlignment="1">
      <alignment vertical="top"/>
    </xf>
    <xf numFmtId="43" fontId="7" fillId="4" borderId="0" xfId="2" applyNumberFormat="1" applyFont="1" applyFill="1" applyBorder="1" applyAlignment="1">
      <alignment horizontal="left" vertical="top"/>
    </xf>
    <xf numFmtId="43" fontId="7" fillId="4" borderId="1" xfId="2" applyNumberFormat="1" applyFont="1" applyFill="1" applyBorder="1" applyAlignment="1">
      <alignment horizontal="left" vertical="top"/>
    </xf>
    <xf numFmtId="43" fontId="7" fillId="2" borderId="0" xfId="2" applyNumberFormat="1" applyFont="1" applyFill="1" applyBorder="1" applyAlignment="1">
      <alignment vertical="top"/>
    </xf>
    <xf numFmtId="43" fontId="7" fillId="2" borderId="11" xfId="2" applyNumberFormat="1" applyFont="1" applyFill="1" applyBorder="1" applyAlignment="1">
      <alignment horizontal="left" vertical="top"/>
    </xf>
    <xf numFmtId="0" fontId="8" fillId="0" borderId="0" xfId="0" applyFont="1" applyFill="1" applyBorder="1" applyAlignment="1">
      <alignment vertical="top"/>
    </xf>
    <xf numFmtId="165" fontId="7" fillId="2" borderId="0" xfId="0" applyNumberFormat="1" applyFont="1" applyFill="1" applyBorder="1" applyAlignment="1">
      <alignment horizontal="center" vertical="center"/>
    </xf>
    <xf numFmtId="0" fontId="7" fillId="2" borderId="1" xfId="0" applyFont="1" applyFill="1" applyBorder="1" applyAlignment="1">
      <alignment horizontal="left" vertical="top"/>
    </xf>
    <xf numFmtId="0" fontId="11" fillId="2" borderId="0" xfId="0" applyFont="1" applyFill="1" applyBorder="1" applyAlignment="1">
      <alignment horizontal="left" vertical="top"/>
    </xf>
    <xf numFmtId="0" fontId="8" fillId="2" borderId="0" xfId="0" applyFont="1" applyFill="1" applyBorder="1" applyAlignment="1">
      <alignment horizontal="left" vertical="top"/>
    </xf>
    <xf numFmtId="43" fontId="7" fillId="2" borderId="0" xfId="2" applyNumberFormat="1" applyFont="1" applyFill="1" applyBorder="1" applyAlignment="1">
      <alignment horizontal="right" vertical="top"/>
    </xf>
    <xf numFmtId="0" fontId="8" fillId="2" borderId="0" xfId="0" applyFont="1" applyFill="1" applyBorder="1" applyAlignment="1">
      <alignment horizontal="center" vertical="top"/>
    </xf>
    <xf numFmtId="0" fontId="7" fillId="2" borderId="0" xfId="0" applyFont="1" applyFill="1" applyBorder="1" applyAlignment="1">
      <alignment horizontal="right" vertical="top"/>
    </xf>
    <xf numFmtId="0" fontId="7" fillId="5" borderId="0" xfId="0" applyFont="1" applyFill="1" applyBorder="1" applyAlignment="1">
      <alignment horizontal="right" vertical="top"/>
    </xf>
    <xf numFmtId="0" fontId="7" fillId="2" borderId="0" xfId="0" applyFont="1" applyFill="1" applyBorder="1" applyAlignment="1"/>
    <xf numFmtId="164" fontId="10" fillId="2" borderId="0" xfId="0" applyNumberFormat="1" applyFont="1" applyFill="1" applyBorder="1" applyAlignment="1">
      <alignment horizontal="center" vertical="top"/>
    </xf>
    <xf numFmtId="0" fontId="7" fillId="2" borderId="2" xfId="0" applyFont="1" applyFill="1" applyBorder="1" applyAlignment="1">
      <alignment vertical="top"/>
    </xf>
    <xf numFmtId="0" fontId="7" fillId="5" borderId="0" xfId="0" applyFont="1" applyFill="1" applyBorder="1" applyAlignment="1">
      <alignment vertical="top"/>
    </xf>
    <xf numFmtId="0" fontId="7" fillId="5" borderId="0" xfId="0" applyFont="1" applyFill="1" applyBorder="1" applyAlignment="1">
      <alignment horizontal="left" vertical="top"/>
    </xf>
    <xf numFmtId="43" fontId="7" fillId="4" borderId="0" xfId="0" applyNumberFormat="1" applyFont="1" applyFill="1" applyBorder="1" applyAlignment="1">
      <alignment horizontal="right" vertical="center"/>
    </xf>
    <xf numFmtId="167" fontId="7" fillId="7" borderId="0" xfId="2" applyNumberFormat="1" applyFont="1" applyFill="1" applyBorder="1" applyAlignment="1">
      <alignment horizontal="right" vertical="top"/>
    </xf>
    <xf numFmtId="43" fontId="7" fillId="2" borderId="0" xfId="2" applyNumberFormat="1" applyFont="1" applyFill="1" applyBorder="1" applyAlignment="1">
      <alignment horizontal="right" vertical="center"/>
    </xf>
    <xf numFmtId="0" fontId="7" fillId="5" borderId="0" xfId="0" applyNumberFormat="1" applyFont="1" applyFill="1" applyBorder="1" applyAlignment="1">
      <alignment horizontal="center" vertical="top"/>
    </xf>
    <xf numFmtId="167" fontId="7" fillId="5" borderId="0" xfId="2" applyNumberFormat="1" applyFont="1" applyFill="1" applyBorder="1" applyAlignment="1">
      <alignment horizontal="right" vertical="top"/>
    </xf>
    <xf numFmtId="43" fontId="7" fillId="2" borderId="11" xfId="2" applyNumberFormat="1" applyFont="1" applyFill="1" applyBorder="1" applyAlignment="1">
      <alignment horizontal="right" vertical="center"/>
    </xf>
    <xf numFmtId="0" fontId="7" fillId="5" borderId="0" xfId="0" applyFont="1" applyFill="1" applyBorder="1" applyAlignment="1">
      <alignment horizontal="right" vertical="center"/>
    </xf>
    <xf numFmtId="0" fontId="8" fillId="2" borderId="0" xfId="0" applyFont="1" applyFill="1" applyBorder="1" applyAlignment="1">
      <alignment horizontal="left" vertical="center" indent="1"/>
    </xf>
    <xf numFmtId="0" fontId="8" fillId="2" borderId="0" xfId="0" applyFont="1" applyFill="1" applyBorder="1" applyAlignment="1">
      <alignment horizontal="left" indent="1"/>
    </xf>
    <xf numFmtId="0" fontId="8" fillId="5" borderId="0" xfId="0" applyFont="1" applyFill="1" applyBorder="1" applyAlignment="1">
      <alignment wrapText="1"/>
    </xf>
    <xf numFmtId="0" fontId="7" fillId="5" borderId="0" xfId="0" applyFont="1" applyFill="1" applyBorder="1" applyAlignment="1">
      <alignment horizontal="center" vertical="center"/>
    </xf>
    <xf numFmtId="0" fontId="7" fillId="5" borderId="0" xfId="0" applyFont="1" applyFill="1" applyBorder="1" applyAlignment="1">
      <alignment vertical="center"/>
    </xf>
    <xf numFmtId="43" fontId="7" fillId="5" borderId="0" xfId="0" applyNumberFormat="1" applyFont="1" applyFill="1" applyBorder="1" applyAlignment="1">
      <alignment horizontal="right" vertical="top" indent="1"/>
    </xf>
    <xf numFmtId="43" fontId="7" fillId="2" borderId="0" xfId="2" applyNumberFormat="1" applyFont="1" applyFill="1" applyBorder="1" applyAlignment="1">
      <alignment horizontal="right" vertical="top" indent="1"/>
    </xf>
    <xf numFmtId="0" fontId="7" fillId="0" borderId="0" xfId="0" applyFont="1" applyFill="1" applyBorder="1" applyAlignment="1">
      <alignment horizontal="center" vertical="top"/>
    </xf>
    <xf numFmtId="167" fontId="7" fillId="7" borderId="0" xfId="2" applyNumberFormat="1" applyFont="1" applyFill="1" applyBorder="1" applyAlignment="1">
      <alignment vertical="top"/>
    </xf>
    <xf numFmtId="0" fontId="7" fillId="5" borderId="1" xfId="0" applyFont="1" applyFill="1" applyBorder="1" applyAlignment="1">
      <alignment vertical="top"/>
    </xf>
    <xf numFmtId="49" fontId="7" fillId="5" borderId="0" xfId="0" applyNumberFormat="1" applyFont="1" applyFill="1" applyBorder="1" applyAlignment="1">
      <alignment horizontal="center" vertical="top"/>
    </xf>
    <xf numFmtId="164" fontId="10" fillId="5" borderId="0" xfId="0" applyNumberFormat="1" applyFont="1" applyFill="1" applyBorder="1" applyAlignment="1">
      <alignment horizontal="center" vertical="top"/>
    </xf>
    <xf numFmtId="164" fontId="10" fillId="5" borderId="1" xfId="0" applyNumberFormat="1" applyFont="1" applyFill="1" applyBorder="1" applyAlignment="1">
      <alignment horizontal="center" vertical="top"/>
    </xf>
    <xf numFmtId="164" fontId="7" fillId="5" borderId="0" xfId="0" applyNumberFormat="1" applyFont="1" applyFill="1" applyBorder="1" applyAlignment="1">
      <alignment vertical="top"/>
    </xf>
    <xf numFmtId="164" fontId="10" fillId="2" borderId="0" xfId="0" applyNumberFormat="1" applyFont="1" applyFill="1" applyBorder="1" applyAlignment="1">
      <alignment vertical="top"/>
    </xf>
    <xf numFmtId="164" fontId="7" fillId="5" borderId="0" xfId="0" applyNumberFormat="1" applyFont="1" applyFill="1" applyBorder="1" applyAlignment="1">
      <alignment horizontal="center" vertical="top"/>
    </xf>
    <xf numFmtId="43" fontId="7" fillId="4" borderId="0" xfId="0" applyNumberFormat="1" applyFont="1" applyFill="1" applyBorder="1" applyAlignment="1">
      <alignment vertical="top"/>
    </xf>
    <xf numFmtId="43" fontId="7" fillId="5" borderId="0" xfId="0" applyNumberFormat="1" applyFont="1" applyFill="1" applyBorder="1" applyAlignment="1">
      <alignment vertical="top"/>
    </xf>
    <xf numFmtId="0" fontId="8" fillId="5" borderId="0" xfId="0" applyFont="1" applyFill="1" applyBorder="1" applyAlignment="1">
      <alignment vertical="top"/>
    </xf>
    <xf numFmtId="0" fontId="8" fillId="2" borderId="0" xfId="0" applyFont="1" applyFill="1" applyBorder="1" applyAlignment="1">
      <alignment horizontal="left" vertical="top" indent="1"/>
    </xf>
    <xf numFmtId="165" fontId="7" fillId="0" borderId="0" xfId="0" applyNumberFormat="1" applyFont="1" applyFill="1" applyBorder="1" applyAlignment="1">
      <alignment horizontal="center" vertical="top"/>
    </xf>
    <xf numFmtId="43" fontId="7" fillId="2" borderId="0" xfId="0" applyNumberFormat="1" applyFont="1" applyFill="1" applyBorder="1" applyAlignment="1">
      <alignment vertical="top"/>
    </xf>
    <xf numFmtId="43" fontId="7" fillId="0" borderId="0" xfId="0" applyNumberFormat="1" applyFont="1" applyFill="1" applyBorder="1" applyAlignment="1">
      <alignment vertical="top"/>
    </xf>
    <xf numFmtId="0" fontId="7" fillId="0" borderId="0" xfId="0" applyFont="1" applyFill="1" applyBorder="1" applyAlignment="1">
      <alignment horizontal="left" vertical="top" indent="1"/>
    </xf>
    <xf numFmtId="43" fontId="7" fillId="4" borderId="1" xfId="0" applyNumberFormat="1" applyFont="1" applyFill="1" applyBorder="1" applyAlignment="1">
      <alignment vertical="top"/>
    </xf>
    <xf numFmtId="0" fontId="7" fillId="2" borderId="0" xfId="0" applyFont="1" applyFill="1" applyBorder="1" applyAlignment="1">
      <alignment horizontal="left" vertical="top" indent="2"/>
    </xf>
    <xf numFmtId="0" fontId="7" fillId="2" borderId="0" xfId="0" applyFont="1" applyFill="1" applyBorder="1" applyAlignment="1">
      <alignment horizontal="left" vertical="top" wrapText="1" indent="2"/>
    </xf>
    <xf numFmtId="43" fontId="7" fillId="5" borderId="1" xfId="0" applyNumberFormat="1" applyFont="1" applyFill="1" applyBorder="1" applyAlignment="1">
      <alignment vertical="top"/>
    </xf>
    <xf numFmtId="0" fontId="8" fillId="0" borderId="0" xfId="0" applyFont="1" applyFill="1" applyBorder="1" applyAlignment="1">
      <alignment horizontal="left" vertical="top" indent="1"/>
    </xf>
    <xf numFmtId="10" fontId="7" fillId="0" borderId="0" xfId="0" applyNumberFormat="1" applyFont="1" applyFill="1" applyBorder="1" applyAlignment="1">
      <alignment vertical="top"/>
    </xf>
    <xf numFmtId="10" fontId="7" fillId="2" borderId="0" xfId="3" applyNumberFormat="1" applyFont="1" applyFill="1" applyBorder="1" applyAlignment="1">
      <alignment vertical="top"/>
    </xf>
    <xf numFmtId="167" fontId="7" fillId="5" borderId="0" xfId="1" applyNumberFormat="1" applyFont="1" applyFill="1" applyBorder="1" applyAlignment="1">
      <alignment vertical="top"/>
    </xf>
    <xf numFmtId="0" fontId="9" fillId="2" borderId="1" xfId="0" applyFont="1" applyFill="1" applyBorder="1" applyAlignment="1">
      <alignment horizontal="center" vertical="center"/>
    </xf>
    <xf numFmtId="0" fontId="8" fillId="2" borderId="0" xfId="0" applyFont="1" applyFill="1" applyBorder="1" applyAlignment="1">
      <alignment vertical="top" wrapText="1"/>
    </xf>
    <xf numFmtId="0" fontId="7" fillId="0" borderId="1" xfId="0" applyFont="1" applyFill="1" applyBorder="1" applyAlignment="1">
      <alignment vertical="top"/>
    </xf>
    <xf numFmtId="167" fontId="7" fillId="0" borderId="0" xfId="2" applyNumberFormat="1" applyFont="1" applyFill="1" applyBorder="1" applyAlignment="1">
      <alignment vertical="top"/>
    </xf>
    <xf numFmtId="0" fontId="7" fillId="5" borderId="1" xfId="0" applyFont="1" applyFill="1" applyBorder="1" applyAlignment="1">
      <alignment vertical="center"/>
    </xf>
    <xf numFmtId="0" fontId="7" fillId="2" borderId="1" xfId="0" applyFont="1" applyFill="1" applyBorder="1" applyAlignment="1">
      <alignment horizontal="center" vertical="top"/>
    </xf>
    <xf numFmtId="0" fontId="7" fillId="0" borderId="1" xfId="0" applyFont="1" applyFill="1" applyBorder="1" applyAlignment="1">
      <alignment horizontal="center" vertical="top"/>
    </xf>
    <xf numFmtId="167" fontId="7" fillId="5" borderId="11" xfId="2" applyNumberFormat="1" applyFont="1" applyFill="1" applyBorder="1" applyAlignment="1">
      <alignment vertical="top"/>
    </xf>
    <xf numFmtId="167" fontId="7" fillId="5" borderId="1" xfId="2" applyNumberFormat="1" applyFont="1" applyFill="1" applyBorder="1" applyAlignment="1">
      <alignment vertical="top"/>
    </xf>
    <xf numFmtId="172" fontId="7" fillId="0" borderId="0" xfId="2" applyNumberFormat="1" applyFont="1" applyFill="1" applyBorder="1" applyAlignment="1">
      <alignment vertical="top"/>
    </xf>
    <xf numFmtId="167" fontId="7" fillId="0" borderId="0" xfId="2" applyNumberFormat="1" applyFont="1" applyFill="1" applyBorder="1" applyAlignment="1">
      <alignment horizontal="center" vertical="top"/>
    </xf>
    <xf numFmtId="0" fontId="7" fillId="5" borderId="1" xfId="0" applyFont="1" applyFill="1" applyBorder="1" applyAlignment="1">
      <alignment horizontal="center" vertical="top"/>
    </xf>
    <xf numFmtId="10" fontId="7" fillId="5" borderId="0" xfId="0" applyNumberFormat="1" applyFont="1" applyFill="1" applyBorder="1" applyAlignment="1">
      <alignment vertical="top"/>
    </xf>
    <xf numFmtId="10" fontId="7" fillId="5" borderId="0" xfId="3" applyNumberFormat="1" applyFont="1" applyFill="1" applyBorder="1" applyAlignment="1">
      <alignment vertical="top"/>
    </xf>
    <xf numFmtId="10" fontId="7" fillId="5" borderId="0" xfId="0" applyNumberFormat="1" applyFont="1" applyFill="1" applyBorder="1" applyAlignment="1">
      <alignment horizontal="right" vertical="top"/>
    </xf>
    <xf numFmtId="10" fontId="7" fillId="5" borderId="1" xfId="0" applyNumberFormat="1" applyFont="1" applyFill="1" applyBorder="1" applyAlignment="1">
      <alignment vertical="top"/>
    </xf>
    <xf numFmtId="10" fontId="7" fillId="5" borderId="5" xfId="0" applyNumberFormat="1" applyFont="1" applyFill="1" applyBorder="1" applyAlignment="1">
      <alignment horizontal="right" vertical="top"/>
    </xf>
    <xf numFmtId="10" fontId="7" fillId="5" borderId="2" xfId="0" applyNumberFormat="1" applyFont="1" applyFill="1" applyBorder="1" applyAlignment="1">
      <alignment horizontal="right" vertical="top"/>
    </xf>
    <xf numFmtId="10" fontId="7" fillId="5" borderId="0" xfId="0" applyNumberFormat="1" applyFont="1" applyFill="1" applyBorder="1" applyAlignment="1">
      <alignment horizontal="right" vertical="center"/>
    </xf>
    <xf numFmtId="0" fontId="7" fillId="5" borderId="0" xfId="0" quotePrefix="1" applyFont="1" applyFill="1" applyBorder="1" applyAlignment="1">
      <alignment horizontal="center" vertical="center"/>
    </xf>
    <xf numFmtId="0" fontId="8" fillId="5" borderId="0" xfId="0" applyFont="1" applyFill="1" applyBorder="1" applyAlignment="1">
      <alignment vertical="center"/>
    </xf>
    <xf numFmtId="165" fontId="10" fillId="2" borderId="0" xfId="0" applyNumberFormat="1" applyFont="1" applyFill="1" applyBorder="1" applyAlignment="1">
      <alignment horizontal="center" vertical="center"/>
    </xf>
    <xf numFmtId="0" fontId="10" fillId="2" borderId="0" xfId="0" applyFont="1" applyFill="1" applyBorder="1" applyAlignment="1">
      <alignment vertical="top"/>
    </xf>
    <xf numFmtId="0" fontId="10" fillId="5" borderId="0" xfId="0" applyFont="1" applyFill="1" applyBorder="1" applyAlignment="1">
      <alignment vertical="center"/>
    </xf>
    <xf numFmtId="0" fontId="10" fillId="5" borderId="0" xfId="0" applyFont="1" applyFill="1" applyBorder="1" applyAlignment="1">
      <alignment vertical="top"/>
    </xf>
    <xf numFmtId="0" fontId="10" fillId="3" borderId="0" xfId="0" applyFont="1" applyFill="1" applyBorder="1" applyAlignment="1">
      <alignment vertical="top"/>
    </xf>
    <xf numFmtId="0" fontId="10" fillId="3" borderId="0" xfId="0" applyFont="1" applyFill="1" applyBorder="1" applyAlignment="1">
      <alignment horizontal="left" vertical="top"/>
    </xf>
    <xf numFmtId="165" fontId="7" fillId="2" borderId="0" xfId="0" applyNumberFormat="1" applyFont="1" applyFill="1" applyBorder="1" applyAlignment="1">
      <alignment horizontal="left" vertical="center"/>
    </xf>
    <xf numFmtId="0" fontId="7" fillId="0" borderId="0" xfId="0" applyFont="1" applyFill="1" applyBorder="1" applyAlignment="1">
      <alignment horizontal="right" vertical="top"/>
    </xf>
    <xf numFmtId="0" fontId="7" fillId="5" borderId="0" xfId="0" applyFont="1" applyFill="1" applyBorder="1" applyAlignment="1">
      <alignment horizontal="center" vertical="top" wrapText="1"/>
    </xf>
    <xf numFmtId="168" fontId="7" fillId="7" borderId="0" xfId="3" applyNumberFormat="1" applyFont="1" applyFill="1" applyBorder="1" applyAlignment="1">
      <alignment vertical="top"/>
    </xf>
    <xf numFmtId="0" fontId="8" fillId="5" borderId="0" xfId="0" applyFont="1" applyFill="1" applyBorder="1" applyAlignment="1">
      <alignment horizontal="center" vertical="top"/>
    </xf>
    <xf numFmtId="0" fontId="7" fillId="2" borderId="0" xfId="0" applyFont="1" applyFill="1" applyBorder="1" applyAlignment="1">
      <alignment horizontal="center" vertical="center"/>
    </xf>
    <xf numFmtId="0" fontId="7" fillId="7" borderId="0" xfId="0" applyFont="1" applyFill="1" applyBorder="1" applyAlignment="1">
      <alignment horizontal="right" vertical="top"/>
    </xf>
    <xf numFmtId="0" fontId="9" fillId="2" borderId="0" xfId="0" applyFont="1" applyFill="1" applyBorder="1" applyAlignment="1">
      <alignment horizontal="center" wrapText="1"/>
    </xf>
    <xf numFmtId="0" fontId="9" fillId="2" borderId="1" xfId="0" applyFont="1" applyFill="1" applyBorder="1" applyAlignment="1">
      <alignment horizontal="center" wrapText="1"/>
    </xf>
    <xf numFmtId="0" fontId="8"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wrapText="1"/>
    </xf>
    <xf numFmtId="9" fontId="7" fillId="2" borderId="0" xfId="3" applyFont="1" applyFill="1" applyBorder="1" applyAlignment="1">
      <alignment horizontal="center" vertical="top"/>
    </xf>
    <xf numFmtId="49" fontId="7" fillId="2" borderId="0" xfId="0" applyNumberFormat="1" applyFont="1" applyFill="1" applyBorder="1" applyAlignment="1">
      <alignment horizontal="right" vertical="top"/>
    </xf>
    <xf numFmtId="49" fontId="7" fillId="2" borderId="0" xfId="0" applyNumberFormat="1" applyFont="1" applyFill="1" applyBorder="1" applyAlignment="1">
      <alignment vertical="top"/>
    </xf>
    <xf numFmtId="49" fontId="7" fillId="2" borderId="0" xfId="0" applyNumberFormat="1" applyFont="1" applyFill="1" applyBorder="1" applyAlignment="1">
      <alignment horizontal="left" vertical="top"/>
    </xf>
    <xf numFmtId="9" fontId="7" fillId="2" borderId="0" xfId="3" quotePrefix="1" applyFont="1" applyFill="1" applyBorder="1" applyAlignment="1">
      <alignment horizontal="right" vertical="top"/>
    </xf>
    <xf numFmtId="43" fontId="7" fillId="5" borderId="0" xfId="2" applyNumberFormat="1" applyFont="1" applyFill="1" applyBorder="1" applyAlignment="1">
      <alignment horizontal="right" vertical="top"/>
    </xf>
    <xf numFmtId="49" fontId="7" fillId="0" borderId="0" xfId="0" applyNumberFormat="1" applyFont="1" applyFill="1" applyBorder="1" applyAlignment="1">
      <alignment horizontal="left" vertical="top"/>
    </xf>
    <xf numFmtId="9" fontId="7" fillId="2" borderId="0" xfId="3" applyFont="1" applyFill="1" applyBorder="1" applyAlignment="1">
      <alignment horizontal="right" vertical="top"/>
    </xf>
    <xf numFmtId="10" fontId="7" fillId="2" borderId="0" xfId="3" applyNumberFormat="1" applyFont="1" applyFill="1" applyBorder="1" applyAlignment="1">
      <alignment horizontal="right" vertical="top"/>
    </xf>
    <xf numFmtId="10" fontId="7" fillId="2" borderId="0" xfId="0" applyNumberFormat="1" applyFont="1" applyFill="1" applyBorder="1" applyAlignment="1">
      <alignment horizontal="right" vertical="top"/>
    </xf>
    <xf numFmtId="10" fontId="7" fillId="2" borderId="0" xfId="3" quotePrefix="1" applyNumberFormat="1" applyFont="1" applyFill="1" applyBorder="1" applyAlignment="1">
      <alignment horizontal="righ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left" vertical="top"/>
    </xf>
    <xf numFmtId="10" fontId="10" fillId="2" borderId="0" xfId="0" applyNumberFormat="1" applyFont="1" applyFill="1" applyBorder="1" applyAlignment="1">
      <alignment horizontal="right" vertical="top"/>
    </xf>
    <xf numFmtId="165" fontId="10" fillId="2" borderId="0" xfId="0" applyNumberFormat="1" applyFont="1" applyFill="1" applyBorder="1" applyAlignment="1">
      <alignment horizontal="center" vertic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2" borderId="9" xfId="0" applyFont="1" applyFill="1" applyBorder="1" applyAlignment="1">
      <alignment horizont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165" fontId="7" fillId="2" borderId="10" xfId="0" applyNumberFormat="1" applyFont="1" applyFill="1" applyBorder="1" applyAlignment="1">
      <alignment horizontal="center" vertical="center" wrapText="1"/>
    </xf>
    <xf numFmtId="165" fontId="7" fillId="2" borderId="11" xfId="0" applyNumberFormat="1" applyFont="1" applyFill="1" applyBorder="1" applyAlignment="1">
      <alignment horizontal="center" vertical="center" wrapText="1"/>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0" fontId="7" fillId="2" borderId="15" xfId="0" applyFont="1" applyFill="1" applyBorder="1" applyAlignment="1">
      <alignment horizontal="left" vertical="top"/>
    </xf>
    <xf numFmtId="165" fontId="7" fillId="2" borderId="17" xfId="0" applyNumberFormat="1" applyFont="1" applyFill="1" applyBorder="1" applyAlignment="1">
      <alignment horizontal="center" vertical="center" wrapText="1"/>
    </xf>
    <xf numFmtId="0" fontId="7" fillId="4" borderId="0" xfId="2" applyNumberFormat="1" applyFont="1" applyFill="1" applyBorder="1" applyAlignment="1">
      <alignment horizontal="left" vertical="top"/>
    </xf>
    <xf numFmtId="0" fontId="7" fillId="4" borderId="0" xfId="0" applyFont="1" applyFill="1" applyBorder="1" applyAlignment="1">
      <alignment horizontal="left" vertical="top"/>
    </xf>
    <xf numFmtId="43" fontId="7" fillId="4" borderId="0" xfId="2" applyNumberFormat="1" applyFont="1" applyFill="1" applyBorder="1" applyAlignment="1">
      <alignment horizontal="right" vertical="top"/>
    </xf>
    <xf numFmtId="10" fontId="7" fillId="2" borderId="18" xfId="0" applyNumberFormat="1" applyFont="1" applyFill="1" applyBorder="1" applyAlignment="1">
      <alignment horizontal="right" vertical="top" indent="2"/>
    </xf>
    <xf numFmtId="43" fontId="7" fillId="5" borderId="14" xfId="2" applyNumberFormat="1" applyFont="1" applyFill="1" applyBorder="1" applyAlignment="1">
      <alignment horizontal="right" vertical="top"/>
    </xf>
    <xf numFmtId="44" fontId="7" fillId="4" borderId="14" xfId="2" applyNumberFormat="1" applyFont="1" applyFill="1" applyBorder="1" applyAlignment="1">
      <alignment horizontal="right" vertical="top"/>
    </xf>
    <xf numFmtId="10" fontId="7" fillId="2" borderId="0" xfId="0" applyNumberFormat="1" applyFont="1" applyFill="1" applyBorder="1" applyAlignment="1">
      <alignment horizontal="right" vertical="top" indent="2"/>
    </xf>
    <xf numFmtId="165" fontId="7" fillId="2" borderId="19"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4" borderId="1" xfId="0" applyFont="1" applyFill="1" applyBorder="1" applyAlignment="1">
      <alignment horizontal="left" vertical="top"/>
    </xf>
    <xf numFmtId="43" fontId="7" fillId="4" borderId="1" xfId="2" applyNumberFormat="1" applyFont="1" applyFill="1" applyBorder="1" applyAlignment="1">
      <alignment horizontal="right" vertical="top"/>
    </xf>
    <xf numFmtId="0" fontId="7" fillId="2" borderId="12" xfId="0" applyFont="1" applyFill="1" applyBorder="1" applyAlignment="1">
      <alignment horizontal="right" vertical="top" indent="2"/>
    </xf>
    <xf numFmtId="43" fontId="7" fillId="5" borderId="15" xfId="2" applyNumberFormat="1" applyFont="1" applyFill="1" applyBorder="1" applyAlignment="1">
      <alignment horizontal="right" vertical="top"/>
    </xf>
    <xf numFmtId="10" fontId="7" fillId="2" borderId="15" xfId="0" applyNumberFormat="1" applyFont="1" applyFill="1" applyBorder="1" applyAlignment="1">
      <alignment horizontal="right" vertical="top" indent="2"/>
    </xf>
    <xf numFmtId="0" fontId="7" fillId="2" borderId="18" xfId="0" applyFont="1" applyFill="1" applyBorder="1" applyAlignment="1">
      <alignment horizontal="right" vertical="top" indent="2"/>
    </xf>
    <xf numFmtId="44" fontId="7" fillId="5" borderId="14" xfId="2" applyNumberFormat="1" applyFont="1" applyFill="1" applyBorder="1" applyAlignment="1">
      <alignment horizontal="right" vertical="top"/>
    </xf>
    <xf numFmtId="10" fontId="7" fillId="2" borderId="14" xfId="0" applyNumberFormat="1" applyFont="1" applyFill="1" applyBorder="1" applyAlignment="1">
      <alignment horizontal="right" vertical="top" indent="2"/>
    </xf>
    <xf numFmtId="10" fontId="7" fillId="2" borderId="20" xfId="0" applyNumberFormat="1" applyFont="1" applyFill="1" applyBorder="1" applyAlignment="1">
      <alignment horizontal="right" vertical="top" indent="2"/>
    </xf>
    <xf numFmtId="43" fontId="7" fillId="5" borderId="16" xfId="2" applyNumberFormat="1" applyFont="1" applyFill="1" applyBorder="1" applyAlignment="1">
      <alignment horizontal="right" vertical="top"/>
    </xf>
    <xf numFmtId="44" fontId="7" fillId="4" borderId="16" xfId="2" applyNumberFormat="1" applyFont="1" applyFill="1" applyBorder="1" applyAlignment="1">
      <alignment horizontal="right" vertical="top"/>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left" vertical="top"/>
    </xf>
    <xf numFmtId="0" fontId="7" fillId="2" borderId="14" xfId="0" applyFont="1" applyFill="1" applyBorder="1" applyAlignment="1">
      <alignment horizontal="left" vertical="top"/>
    </xf>
    <xf numFmtId="44" fontId="7" fillId="4" borderId="14" xfId="2" applyFont="1" applyFill="1" applyBorder="1" applyAlignment="1">
      <alignment horizontal="left" vertical="top"/>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0" xfId="0" applyFont="1" applyFill="1" applyBorder="1" applyAlignment="1">
      <alignment horizontal="left" vertical="top"/>
    </xf>
    <xf numFmtId="0" fontId="7" fillId="2" borderId="16" xfId="0" applyFont="1" applyFill="1" applyBorder="1" applyAlignment="1">
      <alignment horizontal="left" vertical="top"/>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7" fillId="2" borderId="12" xfId="0" applyFont="1" applyFill="1" applyBorder="1" applyAlignment="1">
      <alignment horizontal="center" vertical="center"/>
    </xf>
    <xf numFmtId="0" fontId="7" fillId="2" borderId="15" xfId="0" applyFont="1" applyFill="1" applyBorder="1" applyAlignment="1">
      <alignment horizontal="right" vertical="top" indent="1"/>
    </xf>
    <xf numFmtId="0" fontId="7" fillId="2" borderId="10" xfId="0" applyFont="1" applyFill="1" applyBorder="1" applyAlignment="1">
      <alignment horizontal="center" vertical="top"/>
    </xf>
    <xf numFmtId="43" fontId="7" fillId="4" borderId="14" xfId="2" applyNumberFormat="1" applyFont="1" applyFill="1" applyBorder="1" applyAlignment="1">
      <alignment horizontal="right" vertical="top"/>
    </xf>
    <xf numFmtId="0" fontId="7" fillId="2" borderId="17" xfId="0" applyNumberFormat="1" applyFont="1" applyFill="1" applyBorder="1" applyAlignment="1">
      <alignment horizontal="right" vertical="top" indent="2"/>
    </xf>
    <xf numFmtId="43" fontId="7" fillId="2" borderId="15" xfId="0" applyNumberFormat="1" applyFont="1" applyFill="1" applyBorder="1" applyAlignment="1">
      <alignment horizontal="right" vertical="top" indent="2"/>
    </xf>
    <xf numFmtId="43" fontId="7" fillId="2" borderId="14" xfId="0" applyNumberFormat="1" applyFont="1" applyFill="1" applyBorder="1" applyAlignment="1">
      <alignment horizontal="right" vertical="top" indent="2"/>
    </xf>
    <xf numFmtId="43" fontId="7" fillId="4" borderId="16" xfId="2" applyNumberFormat="1" applyFont="1" applyFill="1" applyBorder="1" applyAlignment="1">
      <alignment horizontal="right" vertical="top"/>
    </xf>
    <xf numFmtId="43" fontId="7" fillId="2" borderId="17" xfId="0" applyNumberFormat="1" applyFont="1" applyFill="1" applyBorder="1" applyAlignment="1">
      <alignment horizontal="right" vertical="top" indent="2"/>
    </xf>
    <xf numFmtId="43" fontId="7" fillId="5" borderId="9" xfId="2" applyNumberFormat="1" applyFont="1" applyFill="1" applyBorder="1" applyAlignment="1">
      <alignment horizontal="right" vertical="top" indent="1"/>
    </xf>
    <xf numFmtId="43" fontId="7" fillId="5" borderId="9" xfId="2" applyNumberFormat="1" applyFont="1" applyFill="1" applyBorder="1" applyAlignment="1">
      <alignment horizontal="right" vertical="top" indent="2"/>
    </xf>
    <xf numFmtId="0" fontId="12" fillId="2" borderId="0" xfId="0" applyFont="1" applyFill="1" applyBorder="1" applyAlignment="1">
      <alignment horizontal="center" vertical="top" wrapText="1"/>
    </xf>
    <xf numFmtId="0" fontId="12" fillId="2" borderId="0" xfId="0" applyFont="1" applyFill="1" applyBorder="1" applyAlignment="1">
      <alignment horizontal="left" vertical="top" wrapText="1"/>
    </xf>
    <xf numFmtId="43" fontId="7" fillId="4" borderId="0" xfId="2" applyNumberFormat="1" applyFont="1" applyFill="1" applyBorder="1" applyAlignment="1">
      <alignment horizontal="left" vertical="top" indent="2"/>
    </xf>
    <xf numFmtId="43" fontId="7" fillId="4" borderId="0" xfId="2" applyNumberFormat="1" applyFont="1" applyFill="1" applyBorder="1" applyAlignment="1">
      <alignment horizontal="center" vertical="top"/>
    </xf>
    <xf numFmtId="170" fontId="7" fillId="2" borderId="1" xfId="0" applyNumberFormat="1" applyFont="1" applyFill="1" applyBorder="1" applyAlignment="1">
      <alignment horizontal="center" vertical="top"/>
    </xf>
    <xf numFmtId="43" fontId="7" fillId="5" borderId="0" xfId="2" applyNumberFormat="1" applyFont="1" applyFill="1" applyBorder="1" applyAlignment="1">
      <alignment horizontal="center" vertical="top"/>
    </xf>
    <xf numFmtId="170" fontId="7" fillId="2" borderId="0" xfId="0" applyNumberFormat="1" applyFont="1" applyFill="1" applyBorder="1" applyAlignment="1">
      <alignment horizontal="center" vertical="top"/>
    </xf>
    <xf numFmtId="10" fontId="7" fillId="4" borderId="0" xfId="3" applyNumberFormat="1" applyFont="1" applyFill="1" applyBorder="1" applyAlignment="1">
      <alignment horizontal="center" vertical="top"/>
    </xf>
    <xf numFmtId="0" fontId="7" fillId="4" borderId="1" xfId="0" applyFont="1" applyFill="1" applyBorder="1" applyAlignment="1">
      <alignment horizontal="center" vertical="top"/>
    </xf>
    <xf numFmtId="0" fontId="7" fillId="2" borderId="0" xfId="0" applyFont="1" applyFill="1" applyBorder="1" applyAlignment="1">
      <alignment horizontal="center" wrapText="1"/>
    </xf>
    <xf numFmtId="0" fontId="7" fillId="2" borderId="1" xfId="0" applyFont="1" applyFill="1" applyBorder="1" applyAlignment="1">
      <alignment horizontal="center" wrapText="1"/>
    </xf>
    <xf numFmtId="169" fontId="7" fillId="2" borderId="0" xfId="0" applyNumberFormat="1" applyFont="1" applyFill="1" applyBorder="1" applyAlignment="1">
      <alignment horizontal="left" vertical="top"/>
    </xf>
    <xf numFmtId="10" fontId="7" fillId="7" borderId="0" xfId="3" applyNumberFormat="1" applyFont="1" applyFill="1" applyBorder="1" applyAlignment="1">
      <alignment horizontal="center" wrapText="1"/>
    </xf>
    <xf numFmtId="10" fontId="7" fillId="7" borderId="0" xfId="3" applyNumberFormat="1" applyFont="1" applyFill="1" applyBorder="1" applyAlignment="1">
      <alignment horizontal="center" vertical="center"/>
    </xf>
    <xf numFmtId="10" fontId="7" fillId="2" borderId="0" xfId="3" applyNumberFormat="1" applyFont="1" applyFill="1" applyBorder="1" applyAlignment="1">
      <alignment horizontal="center" vertical="center"/>
    </xf>
    <xf numFmtId="10" fontId="7" fillId="2" borderId="0" xfId="3" applyNumberFormat="1" applyFont="1" applyFill="1" applyBorder="1" applyAlignment="1">
      <alignment horizontal="center" wrapText="1"/>
    </xf>
    <xf numFmtId="10" fontId="7" fillId="0" borderId="0" xfId="3" applyNumberFormat="1" applyFont="1" applyFill="1" applyBorder="1" applyAlignment="1">
      <alignment horizontal="center" vertical="center"/>
    </xf>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8" fillId="0" borderId="0" xfId="0" applyFont="1" applyFill="1" applyBorder="1" applyAlignment="1">
      <alignment vertical="center"/>
    </xf>
    <xf numFmtId="171" fontId="7" fillId="7" borderId="0" xfId="2" applyNumberFormat="1" applyFont="1" applyFill="1" applyBorder="1" applyAlignment="1">
      <alignment horizontal="left" vertical="top"/>
    </xf>
    <xf numFmtId="171" fontId="7" fillId="0" borderId="11" xfId="2" applyNumberFormat="1" applyFont="1" applyFill="1" applyBorder="1" applyAlignment="1">
      <alignment horizontal="left" vertical="top"/>
    </xf>
    <xf numFmtId="171" fontId="7" fillId="4" borderId="0" xfId="2" applyNumberFormat="1" applyFont="1" applyFill="1" applyBorder="1" applyAlignment="1">
      <alignment horizontal="left" vertical="top"/>
    </xf>
    <xf numFmtId="10" fontId="7" fillId="0" borderId="0" xfId="3" applyNumberFormat="1" applyFont="1" applyFill="1" applyBorder="1" applyAlignment="1">
      <alignment horizontal="right" vertical="top" indent="1"/>
    </xf>
    <xf numFmtId="0" fontId="7" fillId="2" borderId="0" xfId="0" applyFont="1" applyFill="1" applyBorder="1" applyAlignment="1">
      <alignment horizontal="left" vertical="top" wrapText="1"/>
    </xf>
    <xf numFmtId="10" fontId="7" fillId="0" borderId="1" xfId="3" applyNumberFormat="1" applyFont="1" applyFill="1" applyBorder="1" applyAlignment="1">
      <alignment horizontal="right" vertical="top" indent="1"/>
    </xf>
    <xf numFmtId="0" fontId="10" fillId="2" borderId="0" xfId="0" applyFont="1" applyFill="1" applyBorder="1" applyAlignment="1">
      <alignment horizontal="left" vertical="top"/>
    </xf>
    <xf numFmtId="10" fontId="10" fillId="0" borderId="0" xfId="0" applyNumberFormat="1" applyFont="1" applyFill="1" applyBorder="1" applyAlignment="1">
      <alignment horizontal="right" vertical="top" indent="1"/>
    </xf>
    <xf numFmtId="10" fontId="7" fillId="4" borderId="0" xfId="3" applyNumberFormat="1" applyFont="1" applyFill="1" applyBorder="1" applyAlignment="1">
      <alignment horizontal="right" vertical="top" indent="1"/>
    </xf>
    <xf numFmtId="10" fontId="7" fillId="4" borderId="0" xfId="0" applyNumberFormat="1" applyFont="1" applyFill="1" applyBorder="1" applyAlignment="1">
      <alignment horizontal="right" vertical="top" indent="1"/>
    </xf>
    <xf numFmtId="0" fontId="10" fillId="2" borderId="1" xfId="0" applyFont="1" applyFill="1" applyBorder="1" applyAlignment="1">
      <alignment horizontal="center"/>
    </xf>
    <xf numFmtId="0" fontId="10" fillId="0" borderId="1" xfId="0" applyFont="1" applyFill="1" applyBorder="1" applyAlignment="1">
      <alignment horizontal="center" wrapText="1"/>
    </xf>
    <xf numFmtId="6" fontId="10" fillId="0" borderId="1" xfId="0" applyNumberFormat="1" applyFont="1" applyFill="1" applyBorder="1" applyAlignment="1">
      <alignment horizontal="center" wrapText="1"/>
    </xf>
    <xf numFmtId="171" fontId="7" fillId="4" borderId="0" xfId="2" applyNumberFormat="1" applyFont="1" applyFill="1" applyBorder="1" applyAlignment="1">
      <alignment horizontal="center" vertical="top"/>
    </xf>
    <xf numFmtId="171" fontId="7" fillId="5" borderId="0" xfId="2" applyNumberFormat="1" applyFont="1" applyFill="1" applyBorder="1" applyAlignment="1">
      <alignment horizontal="center" vertical="top"/>
    </xf>
    <xf numFmtId="171" fontId="7" fillId="5" borderId="11" xfId="2" applyNumberFormat="1" applyFont="1" applyFill="1" applyBorder="1" applyAlignment="1">
      <alignment horizontal="center" vertical="top"/>
    </xf>
    <xf numFmtId="43" fontId="7" fillId="5" borderId="11" xfId="2" applyNumberFormat="1" applyFont="1" applyFill="1" applyBorder="1" applyAlignment="1">
      <alignment horizontal="center" vertical="top"/>
    </xf>
    <xf numFmtId="10" fontId="7" fillId="2" borderId="11" xfId="3" applyNumberFormat="1" applyFont="1" applyFill="1" applyBorder="1" applyAlignment="1">
      <alignment horizontal="right" vertical="top" indent="1"/>
    </xf>
    <xf numFmtId="0" fontId="10" fillId="2" borderId="1" xfId="0" applyFont="1" applyFill="1" applyBorder="1" applyAlignment="1">
      <alignment horizontal="left"/>
    </xf>
    <xf numFmtId="0" fontId="7" fillId="0" borderId="1" xfId="0" applyFont="1" applyFill="1" applyBorder="1" applyAlignment="1">
      <alignment horizontal="center" wrapText="1"/>
    </xf>
    <xf numFmtId="170" fontId="7" fillId="4" borderId="0" xfId="0" applyNumberFormat="1" applyFont="1" applyFill="1" applyBorder="1" applyAlignment="1">
      <alignment horizontal="right" vertical="top"/>
    </xf>
    <xf numFmtId="0" fontId="7" fillId="4" borderId="0" xfId="0" applyFont="1" applyFill="1" applyBorder="1" applyAlignment="1">
      <alignment horizontal="right" vertical="top" indent="1"/>
    </xf>
    <xf numFmtId="170" fontId="7" fillId="5" borderId="0" xfId="0" applyNumberFormat="1" applyFont="1" applyFill="1" applyBorder="1" applyAlignment="1">
      <alignment horizontal="right" vertical="top"/>
    </xf>
    <xf numFmtId="170" fontId="7" fillId="4" borderId="0" xfId="0" applyNumberFormat="1" applyFont="1" applyFill="1" applyBorder="1" applyAlignment="1">
      <alignment horizontal="right" vertical="top" indent="1"/>
    </xf>
    <xf numFmtId="170" fontId="7" fillId="5" borderId="0" xfId="0" applyNumberFormat="1" applyFont="1" applyFill="1" applyBorder="1" applyAlignment="1">
      <alignment horizontal="right" vertical="top" indent="1"/>
    </xf>
    <xf numFmtId="170" fontId="7" fillId="5" borderId="11" xfId="0" applyNumberFormat="1" applyFont="1" applyFill="1" applyBorder="1" applyAlignment="1">
      <alignment horizontal="right" vertical="top"/>
    </xf>
    <xf numFmtId="170" fontId="7" fillId="5" borderId="11" xfId="0" applyNumberFormat="1" applyFont="1" applyFill="1" applyBorder="1" applyAlignment="1">
      <alignment horizontal="right" vertical="top" indent="1"/>
    </xf>
    <xf numFmtId="0" fontId="7" fillId="2" borderId="0" xfId="0" applyFont="1" applyFill="1" applyBorder="1" applyAlignment="1">
      <alignment vertical="top" wrapText="1"/>
    </xf>
    <xf numFmtId="0" fontId="7" fillId="2" borderId="0" xfId="0" applyFont="1" applyFill="1" applyBorder="1" applyAlignment="1">
      <alignment horizontal="right" vertical="top" wrapText="1" indent="1"/>
    </xf>
    <xf numFmtId="0" fontId="7" fillId="2" borderId="0" xfId="0" applyFont="1" applyFill="1" applyBorder="1" applyAlignment="1">
      <alignment horizontal="right" vertical="top" wrapText="1" indent="2"/>
    </xf>
    <xf numFmtId="0" fontId="7" fillId="2" borderId="1" xfId="0" applyFont="1" applyFill="1" applyBorder="1" applyAlignment="1">
      <alignment vertical="top" wrapText="1"/>
    </xf>
    <xf numFmtId="10" fontId="7" fillId="4" borderId="1" xfId="3" applyNumberFormat="1" applyFont="1" applyFill="1" applyBorder="1" applyAlignment="1">
      <alignment horizontal="right" vertical="top" indent="1"/>
    </xf>
    <xf numFmtId="170" fontId="7" fillId="4" borderId="1" xfId="0" applyNumberFormat="1" applyFont="1" applyFill="1" applyBorder="1" applyAlignment="1">
      <alignment horizontal="right" vertical="top"/>
    </xf>
    <xf numFmtId="0" fontId="7" fillId="4" borderId="1" xfId="0" applyFont="1" applyFill="1" applyBorder="1" applyAlignment="1">
      <alignment horizontal="right" vertical="top" indent="1"/>
    </xf>
    <xf numFmtId="0" fontId="7" fillId="2" borderId="1" xfId="0" applyFont="1" applyFill="1" applyBorder="1" applyAlignment="1">
      <alignment horizontal="right" vertical="top" wrapText="1" indent="1"/>
    </xf>
    <xf numFmtId="0" fontId="7" fillId="2" borderId="1" xfId="0" applyFont="1" applyFill="1" applyBorder="1" applyAlignment="1">
      <alignment horizontal="right" vertical="top" wrapText="1" indent="2"/>
    </xf>
    <xf numFmtId="173" fontId="7" fillId="7" borderId="0" xfId="3" applyNumberFormat="1" applyFont="1" applyFill="1" applyBorder="1" applyAlignment="1">
      <alignment horizontal="right" vertical="top" indent="1"/>
    </xf>
    <xf numFmtId="173" fontId="7" fillId="4" borderId="0" xfId="3" applyNumberFormat="1" applyFont="1" applyFill="1" applyBorder="1" applyAlignment="1">
      <alignment horizontal="right" vertical="top" indent="1"/>
    </xf>
    <xf numFmtId="173" fontId="7" fillId="0" borderId="0" xfId="3" applyNumberFormat="1" applyFont="1" applyFill="1" applyBorder="1" applyAlignment="1">
      <alignment horizontal="right" vertical="top" indent="1"/>
    </xf>
    <xf numFmtId="173" fontId="7" fillId="2" borderId="0" xfId="0" applyNumberFormat="1" applyFont="1" applyFill="1" applyBorder="1" applyAlignment="1">
      <alignment horizontal="left" vertical="top"/>
    </xf>
    <xf numFmtId="0" fontId="5" fillId="2" borderId="0" xfId="5" applyFont="1" applyFill="1" applyBorder="1" applyAlignment="1">
      <alignment horizontal="left" vertical="top"/>
    </xf>
    <xf numFmtId="0" fontId="7" fillId="2" borderId="0" xfId="5" applyFont="1" applyFill="1" applyBorder="1" applyAlignment="1">
      <alignment horizontal="right" vertical="top"/>
    </xf>
    <xf numFmtId="0" fontId="7" fillId="7" borderId="0" xfId="5" applyFont="1" applyFill="1" applyBorder="1" applyAlignment="1">
      <alignment horizontal="right" vertical="top"/>
    </xf>
    <xf numFmtId="0" fontId="8" fillId="2" borderId="0" xfId="5" applyFont="1" applyFill="1" applyBorder="1" applyAlignment="1">
      <alignment horizontal="center" vertical="top"/>
    </xf>
    <xf numFmtId="0" fontId="5" fillId="2" borderId="0" xfId="5" applyFont="1" applyFill="1" applyBorder="1" applyAlignment="1">
      <alignment horizontal="center" vertical="top"/>
    </xf>
    <xf numFmtId="0" fontId="5" fillId="2" borderId="0" xfId="5" quotePrefix="1" applyFont="1" applyFill="1" applyBorder="1" applyAlignment="1">
      <alignment horizontal="left" vertical="top" wrapText="1"/>
    </xf>
    <xf numFmtId="0" fontId="13" fillId="2" borderId="0" xfId="5" applyFont="1" applyFill="1" applyBorder="1" applyAlignment="1">
      <alignment horizontal="left" vertical="top" wrapText="1"/>
    </xf>
    <xf numFmtId="0" fontId="13" fillId="2" borderId="0" xfId="5" applyFont="1" applyFill="1" applyBorder="1" applyAlignment="1">
      <alignment horizontal="center" vertical="top" wrapText="1"/>
    </xf>
    <xf numFmtId="0" fontId="13" fillId="2" borderId="0" xfId="5" applyFont="1" applyFill="1" applyBorder="1" applyAlignment="1">
      <alignment horizontal="center" vertical="top"/>
    </xf>
    <xf numFmtId="0" fontId="5" fillId="2" borderId="1" xfId="5" applyFont="1" applyFill="1" applyBorder="1" applyAlignment="1">
      <alignment horizontal="center" vertical="top"/>
    </xf>
    <xf numFmtId="0" fontId="13" fillId="2" borderId="1" xfId="5" applyFont="1" applyFill="1" applyBorder="1" applyAlignment="1">
      <alignment horizontal="left" vertical="top"/>
    </xf>
    <xf numFmtId="0" fontId="13" fillId="2" borderId="0" xfId="5" applyFont="1" applyFill="1" applyBorder="1" applyAlignment="1">
      <alignment horizontal="left" vertical="top"/>
    </xf>
    <xf numFmtId="0" fontId="13" fillId="2" borderId="1" xfId="5" applyFont="1" applyFill="1" applyBorder="1" applyAlignment="1">
      <alignment horizontal="center" vertical="top"/>
    </xf>
    <xf numFmtId="0" fontId="5" fillId="2" borderId="0" xfId="5" applyFont="1" applyFill="1" applyBorder="1" applyAlignment="1">
      <alignment horizontal="center" vertical="center"/>
    </xf>
    <xf numFmtId="0" fontId="5" fillId="2" borderId="0" xfId="5" applyFont="1" applyFill="1" applyBorder="1" applyAlignment="1">
      <alignment horizontal="left" vertical="center"/>
    </xf>
    <xf numFmtId="10" fontId="5" fillId="7" borderId="0" xfId="3" applyNumberFormat="1" applyFont="1" applyFill="1" applyBorder="1" applyAlignment="1">
      <alignment horizontal="right" vertical="center"/>
    </xf>
    <xf numFmtId="10" fontId="5" fillId="7" borderId="1" xfId="3" applyNumberFormat="1" applyFont="1" applyFill="1" applyBorder="1" applyAlignment="1">
      <alignment horizontal="right" vertical="center"/>
    </xf>
    <xf numFmtId="10" fontId="5" fillId="2" borderId="0" xfId="3" applyNumberFormat="1" applyFont="1" applyFill="1" applyBorder="1" applyAlignment="1">
      <alignment horizontal="right" vertical="center"/>
    </xf>
    <xf numFmtId="10" fontId="5" fillId="2" borderId="0" xfId="5" applyNumberFormat="1" applyFont="1" applyFill="1" applyBorder="1" applyAlignment="1">
      <alignment horizontal="right" vertical="center"/>
    </xf>
    <xf numFmtId="0" fontId="5" fillId="0" borderId="0" xfId="5" applyFont="1"/>
    <xf numFmtId="0" fontId="14" fillId="2" borderId="0" xfId="4" applyFont="1" applyFill="1" applyBorder="1" applyAlignment="1">
      <alignment horizontal="left" vertical="center"/>
    </xf>
    <xf numFmtId="10" fontId="7" fillId="4" borderId="0" xfId="3" applyNumberFormat="1" applyFont="1" applyFill="1" applyBorder="1" applyAlignment="1">
      <alignment horizontal="right" vertical="top" wrapText="1" indent="1"/>
    </xf>
    <xf numFmtId="10" fontId="7" fillId="0" borderId="0" xfId="3" applyNumberFormat="1" applyFont="1" applyFill="1" applyBorder="1" applyAlignment="1">
      <alignment vertical="top"/>
    </xf>
    <xf numFmtId="0" fontId="7" fillId="4" borderId="0" xfId="0" applyFont="1" applyFill="1" applyBorder="1" applyAlignment="1">
      <alignment horizontal="center" vertical="top"/>
    </xf>
    <xf numFmtId="44" fontId="7" fillId="2" borderId="16" xfId="0" applyNumberFormat="1" applyFont="1" applyFill="1" applyBorder="1" applyAlignment="1">
      <alignment horizontal="center" vertical="top"/>
    </xf>
    <xf numFmtId="0" fontId="10" fillId="2" borderId="0" xfId="0" applyFont="1" applyFill="1" applyBorder="1" applyAlignment="1">
      <alignment horizontal="left" wrapText="1"/>
    </xf>
    <xf numFmtId="0" fontId="10" fillId="2" borderId="0" xfId="0" applyFont="1" applyFill="1" applyBorder="1" applyAlignment="1">
      <alignment horizontal="center" wrapText="1"/>
    </xf>
    <xf numFmtId="0" fontId="10" fillId="2" borderId="11" xfId="0" applyFont="1" applyFill="1" applyBorder="1" applyAlignment="1">
      <alignment horizontal="center" wrapText="1"/>
    </xf>
    <xf numFmtId="174" fontId="7" fillId="0" borderId="0" xfId="1" applyNumberFormat="1" applyFont="1" applyFill="1" applyBorder="1" applyAlignment="1">
      <alignment horizontal="right" vertical="top" indent="1"/>
    </xf>
    <xf numFmtId="0" fontId="11" fillId="2" borderId="0" xfId="0" applyFont="1" applyFill="1" applyBorder="1" applyAlignment="1">
      <alignment horizontal="center" vertical="top"/>
    </xf>
    <xf numFmtId="171" fontId="7" fillId="5" borderId="0" xfId="2" applyNumberFormat="1" applyFont="1" applyFill="1" applyBorder="1" applyAlignment="1">
      <alignment horizontal="right" vertical="top"/>
    </xf>
    <xf numFmtId="174" fontId="7" fillId="0" borderId="0" xfId="3" applyNumberFormat="1" applyFont="1" applyFill="1" applyBorder="1" applyAlignment="1">
      <alignment horizontal="right" vertical="top"/>
    </xf>
    <xf numFmtId="171" fontId="7" fillId="5" borderId="1" xfId="2" applyNumberFormat="1" applyFont="1" applyFill="1" applyBorder="1" applyAlignment="1">
      <alignment horizontal="right" vertical="top"/>
    </xf>
    <xf numFmtId="43" fontId="7" fillId="0" borderId="0" xfId="1" applyFont="1" applyFill="1" applyBorder="1" applyAlignment="1">
      <alignment horizontal="right" vertical="top"/>
    </xf>
    <xf numFmtId="171" fontId="7" fillId="2" borderId="0" xfId="0" applyNumberFormat="1" applyFont="1" applyFill="1" applyBorder="1" applyAlignment="1">
      <alignment horizontal="right" vertical="top"/>
    </xf>
    <xf numFmtId="171" fontId="10" fillId="5" borderId="0" xfId="2" applyNumberFormat="1" applyFont="1" applyFill="1" applyBorder="1" applyAlignment="1">
      <alignment horizontal="right" vertical="top"/>
    </xf>
    <xf numFmtId="171" fontId="7" fillId="2" borderId="0" xfId="0" applyNumberFormat="1" applyFont="1" applyFill="1" applyBorder="1" applyAlignment="1">
      <alignment horizontal="left" vertical="top"/>
    </xf>
    <xf numFmtId="43" fontId="7" fillId="2" borderId="0" xfId="1" applyFont="1" applyFill="1" applyBorder="1" applyAlignment="1">
      <alignment horizontal="right" vertical="top"/>
    </xf>
    <xf numFmtId="171" fontId="7" fillId="5" borderId="11" xfId="2" applyNumberFormat="1" applyFont="1" applyFill="1" applyBorder="1" applyAlignment="1">
      <alignment horizontal="right" vertical="top"/>
    </xf>
    <xf numFmtId="171" fontId="10" fillId="5" borderId="0" xfId="2" applyNumberFormat="1" applyFont="1" applyFill="1" applyBorder="1" applyAlignment="1">
      <alignment horizontal="center" vertical="top"/>
    </xf>
    <xf numFmtId="43" fontId="7" fillId="0" borderId="0" xfId="2" applyNumberFormat="1" applyFont="1" applyFill="1" applyBorder="1" applyAlignment="1">
      <alignment horizontal="center" vertical="top"/>
    </xf>
    <xf numFmtId="0" fontId="7" fillId="2" borderId="13" xfId="0" applyFont="1" applyFill="1" applyBorder="1" applyAlignment="1">
      <alignment horizontal="center" vertical="top"/>
    </xf>
    <xf numFmtId="10" fontId="7" fillId="2" borderId="0" xfId="3" applyNumberFormat="1" applyFont="1" applyFill="1" applyBorder="1" applyAlignment="1">
      <alignment horizontal="right" vertical="top" indent="1"/>
    </xf>
    <xf numFmtId="0" fontId="7" fillId="2" borderId="0" xfId="0" quotePrefix="1" applyFont="1" applyFill="1" applyBorder="1" applyAlignment="1">
      <alignment horizontal="left" vertical="top"/>
    </xf>
    <xf numFmtId="10" fontId="7" fillId="7" borderId="0" xfId="3" applyNumberFormat="1" applyFont="1" applyFill="1" applyBorder="1" applyAlignment="1">
      <alignment horizontal="right" vertical="top" indent="1"/>
    </xf>
    <xf numFmtId="10" fontId="7" fillId="2" borderId="13" xfId="0" applyNumberFormat="1" applyFont="1" applyFill="1" applyBorder="1" applyAlignment="1">
      <alignment horizontal="right" vertical="top" indent="1"/>
    </xf>
    <xf numFmtId="0" fontId="7" fillId="5" borderId="0" xfId="0" applyFont="1" applyFill="1" applyBorder="1" applyAlignment="1">
      <alignment horizontal="center" wrapText="1"/>
    </xf>
    <xf numFmtId="0" fontId="10" fillId="2" borderId="0" xfId="0" applyFont="1" applyFill="1" applyBorder="1" applyAlignment="1">
      <alignment horizontal="center"/>
    </xf>
    <xf numFmtId="0" fontId="10" fillId="2" borderId="0" xfId="0" quotePrefix="1" applyFont="1" applyFill="1" applyBorder="1" applyAlignment="1">
      <alignment horizontal="center" vertical="top"/>
    </xf>
    <xf numFmtId="0" fontId="7" fillId="2" borderId="0" xfId="0" applyFont="1" applyFill="1" applyBorder="1" applyAlignment="1">
      <alignment horizontal="center"/>
    </xf>
    <xf numFmtId="0" fontId="7" fillId="0" borderId="0" xfId="0" applyFont="1" applyFill="1" applyBorder="1" applyAlignment="1">
      <alignment horizontal="center" wrapText="1"/>
    </xf>
    <xf numFmtId="0" fontId="7" fillId="2" borderId="0" xfId="0" applyFont="1" applyFill="1" applyBorder="1" applyAlignment="1">
      <alignment horizontal="right" vertical="top" wrapText="1"/>
    </xf>
    <xf numFmtId="0" fontId="10" fillId="2" borderId="0" xfId="0" quotePrefix="1" applyFont="1" applyFill="1" applyBorder="1" applyAlignment="1">
      <alignment horizontal="center"/>
    </xf>
    <xf numFmtId="0" fontId="7" fillId="6" borderId="0" xfId="0" applyFont="1" applyFill="1" applyBorder="1" applyAlignment="1">
      <alignment horizontal="left" vertical="top"/>
    </xf>
    <xf numFmtId="43" fontId="7" fillId="5" borderId="4" xfId="2" applyNumberFormat="1"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43" fontId="7" fillId="7" borderId="0" xfId="2" applyNumberFormat="1" applyFont="1" applyFill="1" applyBorder="1" applyAlignment="1">
      <alignment horizontal="center" vertical="top"/>
    </xf>
    <xf numFmtId="0" fontId="7" fillId="0" borderId="0" xfId="0" applyFont="1" applyFill="1" applyBorder="1" applyAlignment="1">
      <alignment horizontal="right" vertical="top" wrapText="1"/>
    </xf>
    <xf numFmtId="43" fontId="7" fillId="0" borderId="4" xfId="2" applyNumberFormat="1" applyFont="1" applyFill="1" applyBorder="1" applyAlignment="1">
      <alignment horizontal="center" vertical="top"/>
    </xf>
    <xf numFmtId="0" fontId="12" fillId="2" borderId="0" xfId="0" applyFont="1" applyFill="1" applyBorder="1" applyAlignment="1">
      <alignment horizontal="left" vertical="top"/>
    </xf>
    <xf numFmtId="0" fontId="7" fillId="2" borderId="0" xfId="0" quotePrefix="1"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xf>
    <xf numFmtId="170" fontId="7" fillId="4" borderId="11" xfId="0" applyNumberFormat="1" applyFont="1" applyFill="1" applyBorder="1" applyAlignment="1">
      <alignment horizontal="right" vertical="top" indent="2"/>
    </xf>
    <xf numFmtId="170" fontId="7" fillId="4" borderId="0" xfId="0" applyNumberFormat="1" applyFont="1" applyFill="1" applyBorder="1" applyAlignment="1">
      <alignment horizontal="right" vertical="top" indent="2"/>
    </xf>
    <xf numFmtId="0" fontId="5" fillId="5" borderId="0" xfId="0" applyFont="1" applyFill="1" applyBorder="1" applyAlignment="1">
      <alignment horizontal="left" vertical="top"/>
    </xf>
    <xf numFmtId="0" fontId="5" fillId="2" borderId="0" xfId="0" applyFont="1" applyFill="1" applyBorder="1" applyAlignment="1">
      <alignment horizontal="center" vertical="center"/>
    </xf>
    <xf numFmtId="49" fontId="7" fillId="2" borderId="0" xfId="0" applyNumberFormat="1" applyFont="1" applyFill="1" applyBorder="1" applyAlignment="1">
      <alignment horizontal="center"/>
    </xf>
    <xf numFmtId="0" fontId="7" fillId="2" borderId="1" xfId="0" applyNumberFormat="1" applyFont="1" applyFill="1" applyBorder="1" applyAlignment="1">
      <alignment horizontal="center" vertical="top"/>
    </xf>
    <xf numFmtId="49" fontId="10"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top"/>
    </xf>
    <xf numFmtId="49" fontId="10" fillId="2" borderId="0" xfId="0" applyNumberFormat="1" applyFont="1" applyFill="1" applyBorder="1" applyAlignment="1">
      <alignment horizontal="center"/>
    </xf>
    <xf numFmtId="49" fontId="7" fillId="4" borderId="0" xfId="0" applyNumberFormat="1" applyFont="1" applyFill="1" applyBorder="1" applyAlignment="1">
      <alignment horizontal="center" vertical="top"/>
    </xf>
    <xf numFmtId="43" fontId="7" fillId="4" borderId="15" xfId="2"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49" fontId="7" fillId="2" borderId="6" xfId="0" applyNumberFormat="1" applyFont="1" applyFill="1" applyBorder="1" applyAlignment="1">
      <alignment horizontal="center" vertical="top"/>
    </xf>
    <xf numFmtId="49" fontId="7" fillId="2" borderId="9" xfId="0" applyNumberFormat="1" applyFont="1" applyFill="1" applyBorder="1" applyAlignment="1">
      <alignment horizontal="center"/>
    </xf>
    <xf numFmtId="0" fontId="7" fillId="2" borderId="0" xfId="0" applyNumberFormat="1" applyFont="1" applyFill="1" applyBorder="1" applyAlignment="1">
      <alignment horizontal="center"/>
    </xf>
    <xf numFmtId="49" fontId="7" fillId="2" borderId="9" xfId="0" applyNumberFormat="1" applyFont="1" applyFill="1" applyBorder="1" applyAlignment="1">
      <alignment horizontal="center" wrapText="1"/>
    </xf>
    <xf numFmtId="0" fontId="5" fillId="2" borderId="0" xfId="0" applyFont="1" applyFill="1" applyBorder="1" applyAlignment="1">
      <alignment horizontal="left"/>
    </xf>
    <xf numFmtId="49" fontId="7" fillId="0" borderId="14" xfId="0" applyNumberFormat="1" applyFont="1" applyFill="1" applyBorder="1" applyAlignment="1">
      <alignment horizontal="center" vertical="top"/>
    </xf>
    <xf numFmtId="49" fontId="7" fillId="4" borderId="14" xfId="0" applyNumberFormat="1" applyFont="1" applyFill="1" applyBorder="1" applyAlignment="1">
      <alignment horizontal="center" vertical="top"/>
    </xf>
    <xf numFmtId="43" fontId="7" fillId="2" borderId="15" xfId="2" applyNumberFormat="1" applyFont="1" applyFill="1" applyBorder="1" applyAlignment="1">
      <alignment horizontal="center" vertical="top"/>
    </xf>
    <xf numFmtId="49" fontId="7" fillId="2" borderId="14" xfId="0" applyNumberFormat="1" applyFont="1" applyFill="1" applyBorder="1" applyAlignment="1">
      <alignment horizontal="center" vertical="top"/>
    </xf>
    <xf numFmtId="43" fontId="7" fillId="2" borderId="14" xfId="2" applyNumberFormat="1" applyFont="1" applyFill="1" applyBorder="1" applyAlignment="1">
      <alignment horizontal="center" vertical="top"/>
    </xf>
    <xf numFmtId="43" fontId="7" fillId="4" borderId="14" xfId="2" applyNumberFormat="1" applyFont="1" applyFill="1" applyBorder="1" applyAlignment="1">
      <alignment horizontal="center" vertical="top"/>
    </xf>
    <xf numFmtId="49" fontId="7" fillId="2" borderId="15" xfId="0" applyNumberFormat="1" applyFont="1" applyFill="1" applyBorder="1" applyAlignment="1">
      <alignment horizontal="center" vertical="top"/>
    </xf>
    <xf numFmtId="49" fontId="7" fillId="4" borderId="16" xfId="0" applyNumberFormat="1" applyFont="1" applyFill="1" applyBorder="1" applyAlignment="1">
      <alignment horizontal="center" vertical="top"/>
    </xf>
    <xf numFmtId="43" fontId="7" fillId="2" borderId="16" xfId="2" applyNumberFormat="1" applyFont="1" applyFill="1" applyBorder="1" applyAlignment="1">
      <alignment horizontal="center" vertical="top"/>
    </xf>
    <xf numFmtId="43" fontId="7" fillId="4" borderId="16" xfId="2" applyNumberFormat="1" applyFont="1" applyFill="1" applyBorder="1" applyAlignment="1">
      <alignment horizontal="center" vertical="top"/>
    </xf>
    <xf numFmtId="49" fontId="7" fillId="2" borderId="16" xfId="0" applyNumberFormat="1" applyFont="1" applyFill="1" applyBorder="1" applyAlignment="1">
      <alignment horizontal="center" vertical="top"/>
    </xf>
    <xf numFmtId="0" fontId="7" fillId="2" borderId="0" xfId="0" applyNumberFormat="1" applyFont="1" applyFill="1" applyBorder="1" applyAlignment="1">
      <alignment horizontal="center" wrapText="1"/>
    </xf>
    <xf numFmtId="49" fontId="7" fillId="2" borderId="0" xfId="0" applyNumberFormat="1" applyFont="1" applyFill="1" applyBorder="1" applyAlignment="1">
      <alignment horizontal="left" wrapText="1"/>
    </xf>
    <xf numFmtId="43" fontId="7" fillId="2" borderId="0" xfId="2" applyNumberFormat="1" applyFont="1" applyFill="1" applyBorder="1" applyAlignment="1">
      <alignment horizontal="center"/>
    </xf>
    <xf numFmtId="168" fontId="7" fillId="2" borderId="0" xfId="3" applyNumberFormat="1" applyFont="1" applyFill="1" applyBorder="1" applyAlignment="1">
      <alignment horizontal="right" indent="1"/>
    </xf>
    <xf numFmtId="0" fontId="5" fillId="2" borderId="0" xfId="0" applyFont="1" applyFill="1" applyBorder="1" applyAlignment="1">
      <alignment horizontal="left" vertical="top" wrapText="1"/>
    </xf>
    <xf numFmtId="0" fontId="10" fillId="2" borderId="0" xfId="0" applyNumberFormat="1" applyFont="1" applyFill="1" applyBorder="1" applyAlignment="1">
      <alignment horizontal="left" vertical="top"/>
    </xf>
    <xf numFmtId="49" fontId="7" fillId="4" borderId="15" xfId="0" applyNumberFormat="1" applyFont="1" applyFill="1" applyBorder="1" applyAlignment="1">
      <alignment horizontal="center"/>
    </xf>
    <xf numFmtId="49" fontId="7" fillId="2" borderId="15" xfId="0" applyNumberFormat="1" applyFont="1" applyFill="1" applyBorder="1" applyAlignment="1">
      <alignment horizontal="center" wrapText="1"/>
    </xf>
    <xf numFmtId="49" fontId="7" fillId="0" borderId="16" xfId="0" applyNumberFormat="1" applyFont="1" applyFill="1" applyBorder="1" applyAlignment="1">
      <alignment horizontal="center" vertical="top"/>
    </xf>
    <xf numFmtId="10" fontId="7" fillId="0" borderId="0" xfId="0" applyNumberFormat="1" applyFont="1" applyFill="1" applyBorder="1" applyAlignment="1">
      <alignment horizontal="right" vertical="top" indent="1"/>
    </xf>
    <xf numFmtId="43" fontId="7" fillId="2" borderId="0" xfId="2" applyNumberFormat="1" applyFont="1" applyFill="1" applyBorder="1" applyAlignment="1">
      <alignment horizontal="center" vertical="top"/>
    </xf>
    <xf numFmtId="10" fontId="7" fillId="2" borderId="0" xfId="0" applyNumberFormat="1" applyFont="1" applyFill="1" applyBorder="1" applyAlignment="1">
      <alignment horizontal="right" vertical="top" indent="1"/>
    </xf>
    <xf numFmtId="0" fontId="7" fillId="2" borderId="0" xfId="0" quotePrefix="1" applyFont="1" applyFill="1" applyBorder="1" applyAlignment="1">
      <alignment horizontal="left" vertical="top" wrapText="1"/>
    </xf>
    <xf numFmtId="10" fontId="7" fillId="2" borderId="13" xfId="3" applyNumberFormat="1" applyFont="1" applyFill="1" applyBorder="1" applyAlignment="1">
      <alignment horizontal="right" vertical="top" indent="1"/>
    </xf>
    <xf numFmtId="0" fontId="7" fillId="2" borderId="0" xfId="0" applyFont="1" applyFill="1" applyBorder="1" applyAlignment="1">
      <alignment horizontal="right"/>
    </xf>
    <xf numFmtId="0" fontId="7" fillId="2" borderId="0" xfId="0" applyFont="1" applyFill="1" applyBorder="1" applyAlignment="1">
      <alignment horizontal="left" wrapText="1"/>
    </xf>
    <xf numFmtId="0" fontId="7" fillId="2" borderId="0" xfId="0" applyFont="1" applyFill="1" applyBorder="1" applyAlignment="1">
      <alignment horizontal="right" vertical="top" indent="1"/>
    </xf>
    <xf numFmtId="10" fontId="7" fillId="5" borderId="0" xfId="3" applyNumberFormat="1" applyFont="1" applyFill="1" applyBorder="1" applyAlignment="1">
      <alignment horizontal="right" vertical="top" indent="1"/>
    </xf>
    <xf numFmtId="166" fontId="7" fillId="2" borderId="0" xfId="0" applyNumberFormat="1" applyFont="1" applyFill="1" applyBorder="1" applyAlignment="1">
      <alignment horizontal="right" vertical="top" indent="1"/>
    </xf>
    <xf numFmtId="43" fontId="7" fillId="2" borderId="0" xfId="1" applyFont="1" applyFill="1" applyBorder="1" applyAlignment="1">
      <alignment horizontal="left" vertical="top"/>
    </xf>
    <xf numFmtId="43" fontId="7" fillId="2" borderId="1" xfId="2" applyNumberFormat="1" applyFont="1" applyFill="1" applyBorder="1" applyAlignment="1">
      <alignment horizontal="center" vertical="top"/>
    </xf>
    <xf numFmtId="0" fontId="7" fillId="2" borderId="2" xfId="0" applyFont="1" applyFill="1" applyBorder="1" applyAlignment="1">
      <alignment horizontal="left" vertical="top"/>
    </xf>
    <xf numFmtId="0" fontId="7" fillId="0" borderId="2" xfId="0" applyFont="1" applyFill="1" applyBorder="1" applyAlignment="1">
      <alignment horizontal="center" vertical="top"/>
    </xf>
    <xf numFmtId="0" fontId="7" fillId="2" borderId="2" xfId="0" applyFont="1" applyFill="1" applyBorder="1" applyAlignment="1">
      <alignment horizontal="center" vertical="top"/>
    </xf>
    <xf numFmtId="43" fontId="7" fillId="4" borderId="1" xfId="2" applyNumberFormat="1" applyFont="1" applyFill="1" applyBorder="1" applyAlignment="1">
      <alignment horizontal="center" vertical="top"/>
    </xf>
    <xf numFmtId="0" fontId="7" fillId="0" borderId="0" xfId="0" applyFont="1" applyFill="1" applyBorder="1" applyAlignment="1">
      <alignment vertical="top" wrapText="1"/>
    </xf>
    <xf numFmtId="43" fontId="7" fillId="0" borderId="0" xfId="0" applyNumberFormat="1" applyFont="1" applyFill="1" applyBorder="1" applyAlignment="1">
      <alignment horizontal="center" vertical="top"/>
    </xf>
    <xf numFmtId="43" fontId="7" fillId="2" borderId="0" xfId="0" applyNumberFormat="1" applyFont="1" applyFill="1" applyBorder="1" applyAlignment="1">
      <alignment horizontal="center" vertical="top"/>
    </xf>
    <xf numFmtId="171" fontId="7" fillId="5" borderId="4" xfId="2" applyNumberFormat="1" applyFont="1" applyFill="1" applyBorder="1" applyAlignment="1">
      <alignment horizontal="center"/>
    </xf>
    <xf numFmtId="171" fontId="7" fillId="2" borderId="0" xfId="0" applyNumberFormat="1" applyFont="1" applyFill="1" applyBorder="1" applyAlignment="1">
      <alignment vertical="top"/>
    </xf>
    <xf numFmtId="171" fontId="7" fillId="5" borderId="4" xfId="2" applyNumberFormat="1" applyFont="1" applyFill="1" applyBorder="1" applyAlignment="1">
      <alignment horizontal="center" vertical="top"/>
    </xf>
    <xf numFmtId="171" fontId="7" fillId="5" borderId="0" xfId="0" applyNumberFormat="1" applyFont="1" applyFill="1" applyBorder="1" applyAlignment="1">
      <alignment horizontal="right" vertical="center"/>
    </xf>
    <xf numFmtId="171" fontId="7" fillId="4" borderId="0" xfId="0" applyNumberFormat="1" applyFont="1" applyFill="1" applyBorder="1" applyAlignment="1">
      <alignment horizontal="right" vertical="center"/>
    </xf>
    <xf numFmtId="171" fontId="7" fillId="5" borderId="1" xfId="0" applyNumberFormat="1" applyFont="1" applyFill="1" applyBorder="1" applyAlignment="1">
      <alignment horizontal="right" vertical="center"/>
    </xf>
    <xf numFmtId="171" fontId="7" fillId="5" borderId="11" xfId="0" applyNumberFormat="1" applyFont="1" applyFill="1" applyBorder="1" applyAlignment="1">
      <alignment horizontal="right" vertical="center"/>
    </xf>
    <xf numFmtId="171" fontId="7" fillId="5" borderId="0" xfId="0" applyNumberFormat="1" applyFont="1" applyFill="1" applyBorder="1" applyAlignment="1">
      <alignment horizontal="right" vertical="top" indent="1"/>
    </xf>
    <xf numFmtId="171" fontId="7" fillId="0" borderId="11" xfId="0" applyNumberFormat="1" applyFont="1" applyFill="1" applyBorder="1" applyAlignment="1">
      <alignment horizontal="right" vertical="top" indent="1"/>
    </xf>
    <xf numFmtId="171" fontId="7" fillId="5" borderId="11" xfId="0" applyNumberFormat="1" applyFont="1" applyFill="1" applyBorder="1" applyAlignment="1">
      <alignment horizontal="right" vertical="top" indent="1"/>
    </xf>
    <xf numFmtId="171" fontId="7" fillId="5" borderId="4" xfId="0" applyNumberFormat="1" applyFont="1" applyFill="1" applyBorder="1" applyAlignment="1">
      <alignment horizontal="right" vertical="top" indent="1"/>
    </xf>
    <xf numFmtId="171" fontId="7" fillId="4" borderId="0" xfId="0" applyNumberFormat="1" applyFont="1" applyFill="1" applyBorder="1" applyAlignment="1">
      <alignment vertical="top"/>
    </xf>
    <xf numFmtId="171" fontId="7" fillId="2" borderId="1" xfId="0" applyNumberFormat="1" applyFont="1" applyFill="1" applyBorder="1" applyAlignment="1">
      <alignment vertical="top"/>
    </xf>
    <xf numFmtId="171" fontId="7" fillId="5" borderId="0" xfId="0" applyNumberFormat="1" applyFont="1" applyFill="1" applyBorder="1" applyAlignment="1">
      <alignment vertical="top"/>
    </xf>
    <xf numFmtId="0" fontId="7" fillId="8" borderId="0" xfId="0" applyFont="1" applyFill="1" applyBorder="1" applyAlignment="1">
      <alignment horizontal="center" vertical="top"/>
    </xf>
    <xf numFmtId="0" fontId="7" fillId="8" borderId="0" xfId="0" applyFont="1" applyFill="1" applyBorder="1" applyAlignment="1">
      <alignment vertical="top"/>
    </xf>
    <xf numFmtId="168" fontId="7" fillId="8" borderId="0" xfId="3" applyNumberFormat="1" applyFont="1" applyFill="1" applyBorder="1" applyAlignment="1">
      <alignment vertical="top"/>
    </xf>
    <xf numFmtId="0" fontId="7" fillId="8" borderId="0" xfId="0" applyFont="1" applyFill="1" applyBorder="1" applyAlignment="1">
      <alignment horizontal="left" vertical="top"/>
    </xf>
    <xf numFmtId="168" fontId="8" fillId="7" borderId="0" xfId="3" applyNumberFormat="1" applyFont="1" applyFill="1" applyBorder="1" applyAlignment="1">
      <alignment vertical="top"/>
    </xf>
    <xf numFmtId="10" fontId="8" fillId="7" borderId="0" xfId="3" applyNumberFormat="1" applyFont="1" applyFill="1" applyBorder="1" applyAlignment="1">
      <alignment vertical="top"/>
    </xf>
    <xf numFmtId="171" fontId="7" fillId="4" borderId="11" xfId="2" applyNumberFormat="1" applyFont="1" applyFill="1" applyBorder="1" applyAlignment="1">
      <alignment horizontal="center" vertical="top"/>
    </xf>
    <xf numFmtId="171" fontId="7" fillId="0" borderId="0" xfId="2" applyNumberFormat="1" applyFont="1" applyFill="1" applyBorder="1" applyAlignment="1">
      <alignment horizontal="center" vertical="top"/>
    </xf>
    <xf numFmtId="171" fontId="7" fillId="2" borderId="4" xfId="0" applyNumberFormat="1" applyFont="1" applyFill="1" applyBorder="1" applyAlignment="1">
      <alignment vertical="top"/>
    </xf>
    <xf numFmtId="175" fontId="7" fillId="2" borderId="0" xfId="2" applyNumberFormat="1" applyFont="1" applyFill="1" applyBorder="1" applyAlignment="1">
      <alignment vertical="top"/>
    </xf>
    <xf numFmtId="171" fontId="7" fillId="2" borderId="0" xfId="2" applyNumberFormat="1" applyFont="1" applyFill="1" applyBorder="1" applyAlignment="1">
      <alignment horizontal="right" vertical="top" indent="1"/>
    </xf>
    <xf numFmtId="171" fontId="7" fillId="2" borderId="11" xfId="2" applyNumberFormat="1" applyFont="1" applyFill="1" applyBorder="1" applyAlignment="1">
      <alignment horizontal="right" vertical="top" indent="1"/>
    </xf>
    <xf numFmtId="171" fontId="7" fillId="5" borderId="1" xfId="0" applyNumberFormat="1" applyFont="1" applyFill="1" applyBorder="1" applyAlignment="1">
      <alignment horizontal="right" vertical="top" indent="1"/>
    </xf>
    <xf numFmtId="171" fontId="7" fillId="2" borderId="4" xfId="2" applyNumberFormat="1" applyFont="1" applyFill="1" applyBorder="1" applyAlignment="1">
      <alignment horizontal="right" vertical="top" indent="1"/>
    </xf>
    <xf numFmtId="171" fontId="7" fillId="5" borderId="11" xfId="0" applyNumberFormat="1" applyFont="1" applyFill="1" applyBorder="1" applyAlignment="1">
      <alignment vertical="top"/>
    </xf>
    <xf numFmtId="171" fontId="7" fillId="4" borderId="0" xfId="2" applyNumberFormat="1" applyFont="1" applyFill="1" applyBorder="1" applyAlignment="1">
      <alignment horizontal="right" vertical="top"/>
    </xf>
    <xf numFmtId="171" fontId="7" fillId="5" borderId="14" xfId="2" applyNumberFormat="1" applyFont="1" applyFill="1" applyBorder="1" applyAlignment="1">
      <alignment horizontal="right" vertical="top"/>
    </xf>
    <xf numFmtId="171" fontId="7" fillId="5" borderId="15" xfId="2" applyNumberFormat="1" applyFont="1" applyFill="1" applyBorder="1" applyAlignment="1">
      <alignment horizontal="right" vertical="top"/>
    </xf>
    <xf numFmtId="175" fontId="7" fillId="4" borderId="14" xfId="2" applyNumberFormat="1" applyFont="1" applyFill="1" applyBorder="1" applyAlignment="1">
      <alignment horizontal="right" vertical="top"/>
    </xf>
    <xf numFmtId="175" fontId="7" fillId="5" borderId="15" xfId="2" applyNumberFormat="1" applyFont="1" applyFill="1" applyBorder="1" applyAlignment="1">
      <alignment horizontal="right" vertical="top"/>
    </xf>
    <xf numFmtId="171" fontId="7" fillId="5" borderId="16" xfId="2" applyNumberFormat="1" applyFont="1" applyFill="1" applyBorder="1" applyAlignment="1">
      <alignment horizontal="right" vertical="top"/>
    </xf>
    <xf numFmtId="171" fontId="7" fillId="5" borderId="9" xfId="2" applyNumberFormat="1" applyFont="1" applyFill="1" applyBorder="1" applyAlignment="1">
      <alignment horizontal="right" vertical="top"/>
    </xf>
    <xf numFmtId="171" fontId="7" fillId="5" borderId="7" xfId="2" applyNumberFormat="1" applyFont="1" applyFill="1" applyBorder="1" applyAlignment="1">
      <alignment horizontal="right" vertical="top"/>
    </xf>
    <xf numFmtId="171" fontId="7" fillId="2" borderId="20" xfId="0" applyNumberFormat="1" applyFont="1" applyFill="1" applyBorder="1" applyAlignment="1">
      <alignment horizontal="left" vertical="top"/>
    </xf>
    <xf numFmtId="171" fontId="7" fillId="5" borderId="14" xfId="2" applyNumberFormat="1" applyFont="1" applyFill="1" applyBorder="1" applyAlignment="1">
      <alignment horizontal="right" vertical="top" indent="1"/>
    </xf>
    <xf numFmtId="171" fontId="7" fillId="5" borderId="15" xfId="2" applyNumberFormat="1" applyFont="1" applyFill="1" applyBorder="1" applyAlignment="1">
      <alignment horizontal="right" vertical="top" indent="1"/>
    </xf>
    <xf numFmtId="171" fontId="7" fillId="5" borderId="16" xfId="2" applyNumberFormat="1" applyFont="1" applyFill="1" applyBorder="1" applyAlignment="1">
      <alignment horizontal="right" vertical="top" indent="1"/>
    </xf>
    <xf numFmtId="171" fontId="7" fillId="5" borderId="9" xfId="2" applyNumberFormat="1" applyFont="1" applyFill="1" applyBorder="1" applyAlignment="1">
      <alignment horizontal="right" vertical="top" indent="1"/>
    </xf>
    <xf numFmtId="171" fontId="7" fillId="4" borderId="14" xfId="2" applyNumberFormat="1" applyFont="1" applyFill="1" applyBorder="1" applyAlignment="1">
      <alignment horizontal="right" vertical="top"/>
    </xf>
    <xf numFmtId="171" fontId="7" fillId="4" borderId="16" xfId="2" applyNumberFormat="1" applyFont="1" applyFill="1" applyBorder="1" applyAlignment="1">
      <alignment horizontal="right" vertical="top"/>
    </xf>
    <xf numFmtId="171" fontId="7" fillId="2" borderId="0" xfId="2" applyNumberFormat="1" applyFont="1" applyFill="1" applyBorder="1" applyAlignment="1">
      <alignment horizontal="right" vertical="top"/>
    </xf>
    <xf numFmtId="171" fontId="7" fillId="2" borderId="1" xfId="2" applyNumberFormat="1" applyFont="1" applyFill="1" applyBorder="1" applyAlignment="1">
      <alignment horizontal="right" vertical="top"/>
    </xf>
    <xf numFmtId="175" fontId="7" fillId="2" borderId="3" xfId="2" applyNumberFormat="1" applyFont="1" applyFill="1" applyBorder="1" applyAlignment="1">
      <alignment vertical="top"/>
    </xf>
    <xf numFmtId="171" fontId="7" fillId="2" borderId="21" xfId="2" applyNumberFormat="1" applyFont="1" applyFill="1" applyBorder="1" applyAlignment="1">
      <alignment horizontal="center" vertical="top"/>
    </xf>
    <xf numFmtId="171" fontId="7" fillId="2" borderId="0" xfId="2" applyNumberFormat="1" applyFont="1" applyFill="1" applyBorder="1" applyAlignment="1">
      <alignment horizontal="center" vertical="top"/>
    </xf>
    <xf numFmtId="171" fontId="7" fillId="2" borderId="1" xfId="2" applyNumberFormat="1" applyFont="1" applyFill="1" applyBorder="1" applyAlignment="1">
      <alignment horizontal="center" vertical="top"/>
    </xf>
    <xf numFmtId="171" fontId="7" fillId="2" borderId="0" xfId="2" applyNumberFormat="1" applyFont="1" applyFill="1" applyBorder="1" applyAlignment="1">
      <alignment horizontal="left" vertical="top"/>
    </xf>
    <xf numFmtId="171" fontId="7" fillId="2" borderId="11" xfId="2" applyNumberFormat="1" applyFont="1" applyFill="1" applyBorder="1" applyAlignment="1">
      <alignment horizontal="center" vertical="top"/>
    </xf>
    <xf numFmtId="171" fontId="7" fillId="2" borderId="11" xfId="2" applyNumberFormat="1" applyFont="1" applyFill="1" applyBorder="1" applyAlignment="1">
      <alignment horizontal="right" vertical="top"/>
    </xf>
    <xf numFmtId="49" fontId="7" fillId="8" borderId="14" xfId="0" applyNumberFormat="1" applyFont="1" applyFill="1" applyBorder="1" applyAlignment="1">
      <alignment horizontal="center" vertical="top"/>
    </xf>
    <xf numFmtId="0" fontId="7" fillId="8" borderId="15" xfId="3" applyNumberFormat="1" applyFont="1" applyFill="1" applyBorder="1" applyAlignment="1">
      <alignment horizontal="right" vertical="top" indent="1"/>
    </xf>
    <xf numFmtId="43" fontId="7" fillId="8" borderId="15" xfId="2" applyNumberFormat="1" applyFont="1" applyFill="1" applyBorder="1" applyAlignment="1">
      <alignment horizontal="center" vertical="top"/>
    </xf>
    <xf numFmtId="43" fontId="7" fillId="8" borderId="14" xfId="2" applyNumberFormat="1" applyFont="1" applyFill="1" applyBorder="1" applyAlignment="1">
      <alignment horizontal="center" vertical="top"/>
    </xf>
    <xf numFmtId="168" fontId="7" fillId="8" borderId="14" xfId="2" applyNumberFormat="1" applyFont="1" applyFill="1" applyBorder="1" applyAlignment="1">
      <alignment horizontal="right" vertical="top" indent="1"/>
    </xf>
    <xf numFmtId="171" fontId="7" fillId="8" borderId="14" xfId="2" applyNumberFormat="1" applyFont="1" applyFill="1" applyBorder="1" applyAlignment="1">
      <alignment horizontal="center" vertical="top"/>
    </xf>
    <xf numFmtId="168" fontId="7" fillId="8" borderId="14" xfId="3" applyNumberFormat="1" applyFont="1" applyFill="1" applyBorder="1" applyAlignment="1">
      <alignment horizontal="right" vertical="top" indent="1"/>
    </xf>
    <xf numFmtId="171" fontId="7" fillId="8" borderId="15" xfId="2" applyNumberFormat="1" applyFont="1" applyFill="1" applyBorder="1" applyAlignment="1">
      <alignment horizontal="center" vertical="top"/>
    </xf>
    <xf numFmtId="168" fontId="7" fillId="8" borderId="15" xfId="2" applyNumberFormat="1" applyFont="1" applyFill="1" applyBorder="1" applyAlignment="1">
      <alignment horizontal="right" vertical="top" indent="1"/>
    </xf>
    <xf numFmtId="171" fontId="7" fillId="8" borderId="16" xfId="2" applyNumberFormat="1" applyFont="1" applyFill="1" applyBorder="1" applyAlignment="1">
      <alignment horizontal="center" vertical="top"/>
    </xf>
    <xf numFmtId="168" fontId="7" fillId="8" borderId="16" xfId="3" applyNumberFormat="1" applyFont="1" applyFill="1" applyBorder="1" applyAlignment="1">
      <alignment horizontal="right" vertical="top" indent="1"/>
    </xf>
    <xf numFmtId="43" fontId="7" fillId="8" borderId="16" xfId="2" applyNumberFormat="1" applyFont="1" applyFill="1" applyBorder="1" applyAlignment="1">
      <alignment horizontal="center" vertical="top"/>
    </xf>
    <xf numFmtId="168" fontId="7" fillId="8" borderId="16" xfId="2" applyNumberFormat="1" applyFont="1" applyFill="1" applyBorder="1" applyAlignment="1">
      <alignment horizontal="right" vertical="top" indent="1"/>
    </xf>
    <xf numFmtId="171" fontId="7" fillId="2" borderId="0" xfId="2" applyNumberFormat="1" applyFont="1" applyFill="1" applyBorder="1" applyAlignment="1">
      <alignment horizontal="center"/>
    </xf>
    <xf numFmtId="0" fontId="5" fillId="9" borderId="0" xfId="0" applyFont="1" applyFill="1" applyBorder="1" applyAlignment="1">
      <alignment horizontal="left" vertical="top"/>
    </xf>
    <xf numFmtId="0" fontId="7" fillId="9" borderId="0" xfId="0" applyFont="1" applyFill="1" applyBorder="1" applyAlignment="1">
      <alignment vertical="top"/>
    </xf>
    <xf numFmtId="0" fontId="7" fillId="9" borderId="0" xfId="0" applyFont="1" applyFill="1" applyBorder="1" applyAlignment="1">
      <alignment horizontal="left" vertical="top"/>
    </xf>
    <xf numFmtId="175" fontId="10" fillId="2" borderId="0" xfId="0" applyNumberFormat="1" applyFont="1" applyFill="1" applyBorder="1" applyAlignment="1">
      <alignment horizontal="center" vertical="top"/>
    </xf>
    <xf numFmtId="175" fontId="7" fillId="7" borderId="16" xfId="0" applyNumberFormat="1" applyFont="1" applyFill="1" applyBorder="1" applyAlignment="1">
      <alignment horizontal="center" vertical="top"/>
    </xf>
    <xf numFmtId="9" fontId="5" fillId="7" borderId="1" xfId="3" applyNumberFormat="1" applyFont="1" applyFill="1" applyBorder="1" applyAlignment="1">
      <alignment horizontal="right" vertical="center"/>
    </xf>
    <xf numFmtId="0" fontId="6" fillId="0" borderId="0" xfId="5" applyFont="1"/>
    <xf numFmtId="171" fontId="1" fillId="0" borderId="0" xfId="1" applyNumberFormat="1" applyFont="1"/>
    <xf numFmtId="0" fontId="17" fillId="0" borderId="0" xfId="5" applyFont="1"/>
    <xf numFmtId="0" fontId="18" fillId="0" borderId="0" xfId="5" applyNumberFormat="1" applyFont="1" applyFill="1" applyAlignment="1">
      <alignment horizontal="left"/>
    </xf>
    <xf numFmtId="176" fontId="18" fillId="0" borderId="0" xfId="6" quotePrefix="1" applyFont="1" applyFill="1"/>
    <xf numFmtId="176" fontId="20" fillId="0" borderId="0" xfId="6" quotePrefix="1" applyFont="1" applyFill="1"/>
    <xf numFmtId="0" fontId="20" fillId="0" borderId="0" xfId="7" applyFont="1" applyFill="1" applyAlignment="1"/>
    <xf numFmtId="0" fontId="20" fillId="0" borderId="0" xfId="7" applyFont="1" applyFill="1"/>
    <xf numFmtId="176" fontId="20" fillId="0" borderId="0" xfId="6" quotePrefix="1" applyFont="1" applyFill="1" applyAlignment="1">
      <alignment horizontal="center"/>
    </xf>
    <xf numFmtId="0" fontId="20" fillId="0" borderId="0" xfId="7" applyFont="1" applyFill="1" applyAlignment="1">
      <alignment horizontal="center"/>
    </xf>
    <xf numFmtId="0" fontId="21" fillId="0" borderId="0" xfId="7" applyFont="1" applyFill="1" applyAlignment="1">
      <alignment horizontal="center"/>
    </xf>
    <xf numFmtId="0" fontId="21" fillId="0" borderId="0" xfId="7" applyFont="1" applyFill="1" applyAlignment="1">
      <alignment horizontal="left"/>
    </xf>
    <xf numFmtId="0" fontId="22" fillId="0" borderId="0" xfId="1" applyNumberFormat="1" applyFont="1" applyFill="1" applyBorder="1" applyAlignment="1">
      <alignment horizontal="right" vertical="top"/>
    </xf>
    <xf numFmtId="0" fontId="21" fillId="0" borderId="0" xfId="7" applyFont="1" applyFill="1"/>
    <xf numFmtId="171" fontId="22" fillId="0" borderId="0" xfId="2" applyNumberFormat="1" applyFont="1" applyFill="1" applyBorder="1" applyAlignment="1">
      <alignment horizontal="center" vertical="top"/>
    </xf>
    <xf numFmtId="0" fontId="23" fillId="0" borderId="0" xfId="7" applyFont="1" applyFill="1" applyBorder="1"/>
    <xf numFmtId="0" fontId="21" fillId="0" borderId="0" xfId="7" applyFont="1" applyFill="1" applyBorder="1"/>
    <xf numFmtId="0" fontId="21" fillId="0" borderId="0" xfId="8" applyFont="1" applyFill="1"/>
    <xf numFmtId="0" fontId="23" fillId="0" borderId="0" xfId="7" applyFont="1" applyFill="1" applyAlignment="1">
      <alignment horizontal="left"/>
    </xf>
    <xf numFmtId="171" fontId="21" fillId="7" borderId="0" xfId="7" applyNumberFormat="1" applyFont="1" applyFill="1"/>
    <xf numFmtId="171" fontId="21" fillId="7" borderId="1" xfId="7" applyNumberFormat="1" applyFont="1" applyFill="1" applyBorder="1"/>
    <xf numFmtId="171" fontId="21" fillId="0" borderId="0" xfId="7" applyNumberFormat="1" applyFont="1" applyFill="1"/>
    <xf numFmtId="171" fontId="21" fillId="0" borderId="4" xfId="7" applyNumberFormat="1" applyFont="1" applyFill="1" applyBorder="1"/>
    <xf numFmtId="171" fontId="23" fillId="0" borderId="0" xfId="9" applyNumberFormat="1" applyFont="1" applyFill="1" applyBorder="1" applyAlignment="1">
      <alignment vertical="center"/>
    </xf>
    <xf numFmtId="0" fontId="23" fillId="0" borderId="0" xfId="7" applyFont="1" applyFill="1" applyBorder="1" applyAlignment="1">
      <alignment horizontal="center" wrapText="1"/>
    </xf>
    <xf numFmtId="0" fontId="24" fillId="0" borderId="0" xfId="10" applyFill="1"/>
    <xf numFmtId="0" fontId="20" fillId="0" borderId="0" xfId="11" applyFont="1" applyFill="1"/>
    <xf numFmtId="0" fontId="3" fillId="0" borderId="0" xfId="5" applyFill="1"/>
    <xf numFmtId="0" fontId="20" fillId="0" borderId="0" xfId="10" applyFont="1" applyFill="1" applyAlignment="1">
      <alignment horizontal="center"/>
    </xf>
    <xf numFmtId="0" fontId="20" fillId="0" borderId="0" xfId="11" applyFont="1" applyFill="1" applyAlignment="1">
      <alignment horizontal="center"/>
    </xf>
    <xf numFmtId="0" fontId="6" fillId="0" borderId="0" xfId="5" applyFont="1" applyFill="1" applyAlignment="1">
      <alignment horizontal="center"/>
    </xf>
    <xf numFmtId="0" fontId="24" fillId="0" borderId="1" xfId="11" applyFont="1" applyFill="1" applyBorder="1" applyAlignment="1">
      <alignment horizontal="center" vertical="center"/>
    </xf>
    <xf numFmtId="0" fontId="21" fillId="0" borderId="1" xfId="12" applyFont="1" applyFill="1" applyBorder="1" applyAlignment="1">
      <alignment horizontal="center" vertical="center" wrapText="1"/>
    </xf>
    <xf numFmtId="0" fontId="24" fillId="0" borderId="0" xfId="11" applyFill="1"/>
    <xf numFmtId="0" fontId="21" fillId="0" borderId="0" xfId="12" applyFont="1" applyFill="1" applyAlignment="1">
      <alignment horizontal="left"/>
    </xf>
    <xf numFmtId="171" fontId="21" fillId="7" borderId="0" xfId="12" applyNumberFormat="1" applyFont="1" applyFill="1" applyAlignment="1">
      <alignment horizontal="right"/>
    </xf>
    <xf numFmtId="171" fontId="21" fillId="0" borderId="0" xfId="13" applyNumberFormat="1" applyFont="1" applyFill="1" applyAlignment="1">
      <alignment horizontal="right"/>
    </xf>
    <xf numFmtId="0" fontId="21" fillId="7" borderId="0" xfId="12" applyFont="1" applyFill="1" applyAlignment="1">
      <alignment horizontal="center"/>
    </xf>
    <xf numFmtId="0" fontId="21" fillId="0" borderId="0" xfId="12" applyFont="1" applyFill="1" applyAlignment="1">
      <alignment horizontal="center"/>
    </xf>
    <xf numFmtId="171" fontId="21" fillId="0" borderId="0" xfId="12" applyNumberFormat="1" applyFont="1" applyFill="1" applyAlignment="1">
      <alignment horizontal="right"/>
    </xf>
    <xf numFmtId="171" fontId="21" fillId="0" borderId="0" xfId="12" applyNumberFormat="1" applyFont="1" applyFill="1"/>
    <xf numFmtId="171" fontId="21" fillId="7" borderId="0" xfId="12" applyNumberFormat="1" applyFont="1" applyFill="1"/>
    <xf numFmtId="171" fontId="21" fillId="0" borderId="1" xfId="12" applyNumberFormat="1" applyFont="1" applyFill="1" applyBorder="1"/>
    <xf numFmtId="0" fontId="24" fillId="0" borderId="11" xfId="11" applyFont="1" applyFill="1" applyBorder="1" applyAlignment="1">
      <alignment horizontal="right"/>
    </xf>
    <xf numFmtId="171" fontId="21" fillId="0" borderId="4" xfId="12" applyNumberFormat="1" applyFont="1" applyFill="1" applyBorder="1"/>
    <xf numFmtId="0" fontId="21" fillId="0" borderId="11" xfId="12" applyFont="1" applyFill="1" applyBorder="1"/>
    <xf numFmtId="171" fontId="21" fillId="0" borderId="0" xfId="12" applyNumberFormat="1" applyFont="1" applyFill="1" applyBorder="1"/>
    <xf numFmtId="0" fontId="24" fillId="0" borderId="0" xfId="10"/>
    <xf numFmtId="0" fontId="25" fillId="0" borderId="0" xfId="5" applyFont="1"/>
    <xf numFmtId="0" fontId="26" fillId="2" borderId="0" xfId="5" applyFont="1" applyFill="1" applyBorder="1" applyAlignment="1">
      <alignment horizontal="left" vertical="top"/>
    </xf>
    <xf numFmtId="0" fontId="27" fillId="2" borderId="0" xfId="5" applyFont="1" applyFill="1" applyBorder="1" applyAlignment="1">
      <alignment horizontal="right" vertical="top"/>
    </xf>
    <xf numFmtId="0" fontId="27" fillId="0" borderId="0" xfId="5" applyFont="1" applyFill="1" applyBorder="1" applyAlignment="1">
      <alignment horizontal="right" vertical="top"/>
    </xf>
    <xf numFmtId="0" fontId="28" fillId="0" borderId="0" xfId="5" applyFont="1" applyFill="1"/>
    <xf numFmtId="0" fontId="29" fillId="0" borderId="0" xfId="14" applyFont="1"/>
    <xf numFmtId="0" fontId="29" fillId="0" borderId="0" xfId="14" applyFont="1" applyBorder="1" applyAlignment="1">
      <alignment horizontal="center"/>
    </xf>
    <xf numFmtId="0" fontId="30" fillId="2" borderId="0" xfId="5" applyFont="1" applyFill="1" applyBorder="1" applyAlignment="1">
      <alignment horizontal="center" vertical="center"/>
    </xf>
    <xf numFmtId="0" fontId="26" fillId="2" borderId="0" xfId="5" applyFont="1" applyFill="1" applyBorder="1" applyAlignment="1">
      <alignment horizontal="left" vertical="center"/>
    </xf>
    <xf numFmtId="0" fontId="31" fillId="0" borderId="0" xfId="14" applyFont="1"/>
    <xf numFmtId="10" fontId="31" fillId="7" borderId="0" xfId="14" applyNumberFormat="1" applyFont="1" applyFill="1"/>
    <xf numFmtId="0" fontId="32" fillId="0" borderId="0" xfId="14" applyFont="1" applyAlignment="1">
      <alignment horizontal="center" vertical="center"/>
    </xf>
    <xf numFmtId="173" fontId="31" fillId="7" borderId="0" xfId="14" applyNumberFormat="1" applyFont="1" applyFill="1"/>
    <xf numFmtId="0" fontId="26" fillId="2" borderId="0" xfId="5" applyFont="1" applyFill="1" applyBorder="1" applyAlignment="1">
      <alignment horizontal="center" vertical="top"/>
    </xf>
    <xf numFmtId="0" fontId="26" fillId="2" borderId="0" xfId="5" applyFont="1" applyFill="1" applyBorder="1" applyAlignment="1">
      <alignment horizontal="left" vertical="top" wrapText="1"/>
    </xf>
    <xf numFmtId="0" fontId="26" fillId="2" borderId="0" xfId="5" quotePrefix="1" applyFont="1" applyFill="1" applyBorder="1" applyAlignment="1">
      <alignment horizontal="left" vertical="top" wrapText="1"/>
    </xf>
    <xf numFmtId="0" fontId="33" fillId="2" borderId="0" xfId="5" applyFont="1" applyFill="1" applyBorder="1" applyAlignment="1">
      <alignment horizontal="left" vertical="top" wrapText="1"/>
    </xf>
    <xf numFmtId="0" fontId="33" fillId="2" borderId="0" xfId="5" applyFont="1" applyFill="1" applyBorder="1" applyAlignment="1">
      <alignment horizontal="center" vertical="top" wrapText="1"/>
    </xf>
    <xf numFmtId="0" fontId="33" fillId="2" borderId="0" xfId="5" applyFont="1" applyFill="1" applyBorder="1" applyAlignment="1">
      <alignment horizontal="center" vertical="top"/>
    </xf>
    <xf numFmtId="0" fontId="26" fillId="2" borderId="1" xfId="5" applyFont="1" applyFill="1" applyBorder="1" applyAlignment="1">
      <alignment horizontal="center" vertical="top"/>
    </xf>
    <xf numFmtId="0" fontId="33" fillId="2" borderId="1" xfId="5" applyFont="1" applyFill="1" applyBorder="1" applyAlignment="1">
      <alignment horizontal="left" vertical="top"/>
    </xf>
    <xf numFmtId="0" fontId="33" fillId="2" borderId="0" xfId="5" applyFont="1" applyFill="1" applyBorder="1" applyAlignment="1">
      <alignment horizontal="left" vertical="top"/>
    </xf>
    <xf numFmtId="0" fontId="33" fillId="2" borderId="1" xfId="5" applyFont="1" applyFill="1" applyBorder="1" applyAlignment="1">
      <alignment horizontal="center" vertical="top"/>
    </xf>
    <xf numFmtId="0" fontId="26" fillId="2" borderId="0" xfId="5" applyFont="1" applyFill="1" applyBorder="1" applyAlignment="1">
      <alignment horizontal="center" vertical="center"/>
    </xf>
    <xf numFmtId="10" fontId="26" fillId="7" borderId="0" xfId="3" applyNumberFormat="1" applyFont="1" applyFill="1" applyBorder="1" applyAlignment="1">
      <alignment horizontal="right" vertical="center"/>
    </xf>
    <xf numFmtId="10" fontId="26" fillId="7" borderId="1" xfId="3" applyNumberFormat="1" applyFont="1" applyFill="1" applyBorder="1" applyAlignment="1">
      <alignment horizontal="right" vertical="center"/>
    </xf>
    <xf numFmtId="10" fontId="26" fillId="2" borderId="0" xfId="3" applyNumberFormat="1" applyFont="1" applyFill="1" applyBorder="1" applyAlignment="1">
      <alignment horizontal="right" vertical="center"/>
    </xf>
    <xf numFmtId="10" fontId="26" fillId="2" borderId="0" xfId="5" applyNumberFormat="1" applyFont="1" applyFill="1" applyBorder="1" applyAlignment="1">
      <alignment horizontal="right" vertical="center"/>
    </xf>
    <xf numFmtId="0" fontId="26" fillId="0" borderId="0" xfId="5" applyFont="1"/>
    <xf numFmtId="0" fontId="34" fillId="2" borderId="0" xfId="4" applyFont="1" applyFill="1" applyBorder="1" applyAlignment="1">
      <alignment horizontal="left" vertical="center"/>
    </xf>
    <xf numFmtId="0" fontId="6" fillId="0" borderId="0" xfId="5" applyFont="1" applyAlignment="1">
      <alignment horizontal="left" vertical="center"/>
    </xf>
    <xf numFmtId="0" fontId="35" fillId="0" borderId="0" xfId="14" applyFont="1"/>
    <xf numFmtId="0" fontId="35" fillId="0" borderId="0" xfId="14" applyFont="1" applyAlignment="1">
      <alignment horizontal="left" wrapText="1"/>
    </xf>
    <xf numFmtId="0" fontId="18" fillId="0" borderId="0" xfId="14" applyFont="1"/>
    <xf numFmtId="171" fontId="35" fillId="7" borderId="0" xfId="13" applyNumberFormat="1" applyFont="1" applyFill="1"/>
    <xf numFmtId="171" fontId="35" fillId="0" borderId="11" xfId="13" applyNumberFormat="1" applyFont="1" applyBorder="1"/>
    <xf numFmtId="171" fontId="18" fillId="0" borderId="0" xfId="13" applyNumberFormat="1" applyFont="1" applyBorder="1"/>
    <xf numFmtId="10" fontId="35" fillId="0" borderId="0" xfId="3" applyNumberFormat="1" applyFont="1" applyBorder="1"/>
    <xf numFmtId="171" fontId="18" fillId="0" borderId="4" xfId="14" applyNumberFormat="1" applyFont="1" applyBorder="1"/>
    <xf numFmtId="0" fontId="36" fillId="2" borderId="0" xfId="5" applyFont="1" applyFill="1" applyBorder="1" applyAlignment="1">
      <alignment horizontal="left" vertical="top"/>
    </xf>
    <xf numFmtId="175" fontId="37" fillId="7" borderId="0" xfId="2" applyNumberFormat="1" applyFont="1" applyFill="1"/>
    <xf numFmtId="0" fontId="36" fillId="2" borderId="0" xfId="5" applyFont="1" applyFill="1" applyBorder="1" applyAlignment="1">
      <alignment horizontal="left"/>
    </xf>
    <xf numFmtId="0" fontId="39" fillId="2" borderId="0" xfId="5" applyFont="1" applyFill="1" applyBorder="1" applyAlignment="1">
      <alignment horizontal="left" vertical="top"/>
    </xf>
    <xf numFmtId="171" fontId="7" fillId="5" borderId="1" xfId="0" applyNumberFormat="1" applyFont="1" applyFill="1" applyBorder="1" applyAlignment="1">
      <alignment vertical="top"/>
    </xf>
    <xf numFmtId="171" fontId="7" fillId="5" borderId="0" xfId="0" applyNumberFormat="1" applyFont="1" applyFill="1" applyBorder="1" applyAlignment="1">
      <alignment vertical="center"/>
    </xf>
    <xf numFmtId="0" fontId="7" fillId="9" borderId="0" xfId="0" applyFont="1" applyFill="1" applyBorder="1" applyAlignment="1">
      <alignment horizontal="left"/>
    </xf>
    <xf numFmtId="175" fontId="38" fillId="2" borderId="0" xfId="5" applyNumberFormat="1" applyFont="1" applyFill="1" applyBorder="1" applyAlignment="1">
      <alignment horizontal="right"/>
    </xf>
    <xf numFmtId="0" fontId="7" fillId="4" borderId="14" xfId="2" applyNumberFormat="1" applyFont="1" applyFill="1" applyBorder="1" applyAlignment="1">
      <alignment horizontal="center" vertical="top"/>
    </xf>
    <xf numFmtId="0" fontId="8" fillId="5"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8" fillId="5" borderId="0" xfId="0" applyFont="1" applyFill="1" applyBorder="1" applyAlignment="1">
      <alignment vertical="top" wrapText="1"/>
    </xf>
    <xf numFmtId="0" fontId="7" fillId="2" borderId="0" xfId="0" applyFont="1" applyFill="1" applyBorder="1" applyAlignment="1">
      <alignment horizontal="center" vertical="top"/>
    </xf>
    <xf numFmtId="0" fontId="8" fillId="0" borderId="0" xfId="0" applyFont="1" applyFill="1" applyBorder="1" applyAlignment="1">
      <alignment horizontal="center" vertical="top"/>
    </xf>
    <xf numFmtId="0" fontId="7" fillId="0" borderId="0" xfId="0" applyFont="1" applyFill="1" applyBorder="1" applyAlignment="1">
      <alignment horizontal="center" vertical="top"/>
    </xf>
    <xf numFmtId="0" fontId="9" fillId="2" borderId="1" xfId="0" applyFont="1" applyFill="1" applyBorder="1" applyAlignment="1">
      <alignment horizontal="center" vertical="top"/>
    </xf>
    <xf numFmtId="164" fontId="10" fillId="2" borderId="1" xfId="0" applyNumberFormat="1" applyFont="1" applyFill="1" applyBorder="1" applyAlignment="1">
      <alignment horizontal="center" vertical="top"/>
    </xf>
    <xf numFmtId="0" fontId="7" fillId="5" borderId="0" xfId="0" applyFont="1" applyFill="1" applyBorder="1" applyAlignment="1">
      <alignment horizontal="left" vertical="top"/>
    </xf>
    <xf numFmtId="164" fontId="10" fillId="5" borderId="1" xfId="0" applyNumberFormat="1" applyFont="1" applyFill="1" applyBorder="1" applyAlignment="1">
      <alignment horizontal="center" vertical="top"/>
    </xf>
    <xf numFmtId="0" fontId="10" fillId="2" borderId="1" xfId="0" applyFont="1" applyFill="1" applyBorder="1" applyAlignment="1">
      <alignment horizontal="center" vertical="top"/>
    </xf>
    <xf numFmtId="0" fontId="8" fillId="0" borderId="0"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5" borderId="0" xfId="0" applyFont="1" applyFill="1" applyBorder="1" applyAlignment="1">
      <alignment horizontal="left" vertical="top"/>
    </xf>
    <xf numFmtId="0" fontId="7" fillId="2" borderId="0" xfId="0" applyFont="1" applyFill="1" applyBorder="1" applyAlignment="1">
      <alignment horizontal="left" vertical="top" wrapText="1"/>
    </xf>
    <xf numFmtId="49" fontId="7" fillId="2" borderId="0" xfId="0" applyNumberFormat="1" applyFont="1" applyFill="1" applyBorder="1" applyAlignment="1">
      <alignment horizontal="center" vertical="top"/>
    </xf>
    <xf numFmtId="0" fontId="7" fillId="0" borderId="0" xfId="0" quotePrefix="1" applyNumberFormat="1" applyFont="1" applyFill="1" applyBorder="1" applyAlignment="1" applyProtection="1">
      <alignment horizontal="left" vertical="top" wrapText="1"/>
      <protection locked="0"/>
    </xf>
    <xf numFmtId="0" fontId="7" fillId="0" borderId="0" xfId="0" applyFont="1" applyFill="1" applyBorder="1" applyAlignment="1">
      <alignment horizontal="left" vertical="top" wrapText="1"/>
    </xf>
    <xf numFmtId="49" fontId="7" fillId="2" borderId="0" xfId="0" applyNumberFormat="1" applyFont="1" applyFill="1" applyBorder="1" applyAlignment="1">
      <alignment horizontal="left" vertical="top" wrapText="1"/>
    </xf>
    <xf numFmtId="49" fontId="10" fillId="0" borderId="1" xfId="0" applyNumberFormat="1" applyFont="1" applyFill="1" applyBorder="1" applyAlignment="1">
      <alignment horizontal="left" vertical="center" wrapText="1"/>
    </xf>
    <xf numFmtId="49" fontId="10" fillId="2" borderId="9" xfId="0" applyNumberFormat="1" applyFont="1" applyFill="1" applyBorder="1" applyAlignment="1">
      <alignment horizontal="center" wrapText="1"/>
    </xf>
    <xf numFmtId="49" fontId="10" fillId="2" borderId="9" xfId="0" applyNumberFormat="1" applyFont="1" applyFill="1" applyBorder="1" applyAlignment="1">
      <alignment horizontal="center"/>
    </xf>
    <xf numFmtId="0" fontId="7" fillId="2" borderId="0" xfId="0" applyFont="1" applyFill="1" applyBorder="1" applyAlignment="1">
      <alignment horizontal="left" vertical="center" wrapText="1"/>
    </xf>
    <xf numFmtId="49" fontId="7" fillId="2" borderId="9" xfId="0" applyNumberFormat="1" applyFont="1" applyFill="1" applyBorder="1" applyAlignment="1">
      <alignment horizontal="center"/>
    </xf>
    <xf numFmtId="0" fontId="7" fillId="2" borderId="0" xfId="0" applyNumberFormat="1" applyFont="1" applyFill="1" applyBorder="1" applyAlignment="1">
      <alignment horizontal="left" vertical="top" wrapText="1"/>
    </xf>
    <xf numFmtId="0" fontId="10" fillId="2" borderId="0" xfId="0" applyFont="1" applyFill="1" applyBorder="1" applyAlignment="1">
      <alignment horizontal="center" vertical="top"/>
    </xf>
    <xf numFmtId="0" fontId="7" fillId="5" borderId="0" xfId="0" applyFont="1" applyFill="1" applyBorder="1" applyAlignment="1">
      <alignment vertical="top" wrapText="1"/>
    </xf>
    <xf numFmtId="0" fontId="10" fillId="2" borderId="0" xfId="0" applyFont="1" applyFill="1" applyBorder="1" applyAlignment="1">
      <alignment horizontal="center"/>
    </xf>
    <xf numFmtId="0" fontId="7" fillId="2" borderId="0" xfId="0" applyFont="1" applyFill="1" applyBorder="1" applyAlignment="1">
      <alignment horizontal="right" vertical="top"/>
    </xf>
    <xf numFmtId="0" fontId="7" fillId="0" borderId="0" xfId="0" applyFont="1" applyFill="1" applyBorder="1" applyAlignment="1">
      <alignment horizontal="left" vertical="top"/>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0" xfId="5" applyFont="1" applyFill="1" applyBorder="1" applyAlignment="1">
      <alignment horizontal="center" vertical="top"/>
    </xf>
    <xf numFmtId="0" fontId="8" fillId="0" borderId="0" xfId="5" applyFont="1" applyFill="1" applyBorder="1" applyAlignment="1">
      <alignment horizontal="center" vertical="top"/>
    </xf>
    <xf numFmtId="0" fontId="5" fillId="2" borderId="0" xfId="5" applyFont="1" applyFill="1" applyBorder="1" applyAlignment="1">
      <alignment horizontal="left" vertical="top" wrapText="1"/>
    </xf>
    <xf numFmtId="0" fontId="7" fillId="2" borderId="0" xfId="0" applyFont="1" applyFill="1" applyBorder="1" applyAlignment="1">
      <alignment vertical="top" wrapText="1"/>
    </xf>
    <xf numFmtId="0" fontId="7" fillId="2" borderId="0" xfId="0" applyFont="1" applyFill="1" applyBorder="1" applyAlignment="1">
      <alignment horizontal="left" vertical="top"/>
    </xf>
    <xf numFmtId="0" fontId="18" fillId="0" borderId="0" xfId="5" applyNumberFormat="1" applyFont="1" applyFill="1" applyAlignment="1">
      <alignment horizontal="left"/>
    </xf>
    <xf numFmtId="0" fontId="21" fillId="0" borderId="0" xfId="7" applyFont="1" applyFill="1" applyAlignment="1">
      <alignment horizontal="left" wrapText="1"/>
    </xf>
    <xf numFmtId="171" fontId="21" fillId="0" borderId="0" xfId="9" applyNumberFormat="1" applyFont="1" applyFill="1" applyBorder="1" applyAlignment="1">
      <alignment horizontal="center" vertical="center" wrapText="1"/>
    </xf>
    <xf numFmtId="171" fontId="21" fillId="0" borderId="1" xfId="9" applyNumberFormat="1" applyFont="1" applyFill="1" applyBorder="1" applyAlignment="1">
      <alignment horizontal="center" vertical="center" wrapText="1"/>
    </xf>
    <xf numFmtId="0" fontId="23" fillId="0" borderId="0" xfId="7" applyFont="1" applyFill="1" applyAlignment="1">
      <alignment horizontal="left" wrapText="1"/>
    </xf>
    <xf numFmtId="0" fontId="27" fillId="2" borderId="0" xfId="5" applyFont="1" applyFill="1" applyBorder="1" applyAlignment="1">
      <alignment horizontal="center" vertical="top"/>
    </xf>
    <xf numFmtId="0" fontId="26" fillId="2" borderId="0" xfId="5" applyFont="1" applyFill="1" applyBorder="1" applyAlignment="1">
      <alignment horizontal="left" vertical="top" wrapText="1"/>
    </xf>
    <xf numFmtId="0" fontId="35" fillId="0" borderId="0" xfId="14" applyFont="1" applyAlignment="1">
      <alignment horizontal="left" wrapText="1"/>
    </xf>
    <xf numFmtId="0" fontId="35" fillId="0" borderId="0" xfId="14" applyFont="1" applyAlignment="1">
      <alignment horizontal="center" wrapText="1"/>
    </xf>
    <xf numFmtId="0" fontId="18" fillId="0" borderId="0" xfId="14" applyFont="1" applyAlignment="1">
      <alignment horizontal="center" wrapText="1"/>
    </xf>
    <xf numFmtId="0" fontId="36" fillId="2" borderId="0" xfId="5" applyFont="1" applyFill="1" applyBorder="1" applyAlignment="1">
      <alignment horizontal="left" vertical="top" wrapText="1"/>
    </xf>
  </cellXfs>
  <cellStyles count="15">
    <cellStyle name="Comma" xfId="1" builtinId="3"/>
    <cellStyle name="Comma 21 2" xfId="13"/>
    <cellStyle name="Comma 27 2" xfId="9"/>
    <cellStyle name="Currency" xfId="2" builtinId="4"/>
    <cellStyle name="Hyperlink" xfId="4" builtinId="8"/>
    <cellStyle name="Normal" xfId="0" builtinId="0"/>
    <cellStyle name="Normal 2" xfId="5"/>
    <cellStyle name="Normal 2 4" xfId="14"/>
    <cellStyle name="Normal 28 2" xfId="12"/>
    <cellStyle name="Normal 4" xfId="10"/>
    <cellStyle name="Normal 69 2" xfId="7"/>
    <cellStyle name="Normal 69 3 2" xfId="8"/>
    <cellStyle name="Normal_Schedule O Info for Mike" xfId="11"/>
    <cellStyle name="Normal_SP ANCILLARIES_9-10(clean 9-19)(a)" xfId="6"/>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unders/Desktop/3.%20Silver%20Run/3.%20Formula%20Rate%20Filing/1.%20Year/1.%20YE%202020/4.%20Final%20Package/1.%20Templates%20&amp;%20Attachment%20A/2020_SilverRun_123120_AttachH-27A_Pro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H-27A"/>
      <sheetName val="Attachment 1"/>
      <sheetName val="Attachment 2"/>
      <sheetName val="Attachment 3"/>
      <sheetName val="Attachment 4"/>
      <sheetName val="Attachment 5"/>
      <sheetName val="Attachment 6"/>
      <sheetName val="Attachment 6a"/>
      <sheetName val="Attachment 7"/>
      <sheetName val="Attachment 8"/>
      <sheetName val="Attachment 9"/>
      <sheetName val="Attachment 10"/>
      <sheetName val="Attachment 11"/>
      <sheetName val="Attachment 12"/>
      <sheetName val="WP1-ADIT"/>
      <sheetName val="WP2-Tax Rates"/>
      <sheetName val="WP3-Perm Tax "/>
      <sheetName val="WP4-Cost Commitment"/>
    </sheetNames>
    <sheetDataSet>
      <sheetData sheetId="0">
        <row r="130">
          <cell r="F130">
            <v>0.27967799999999998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26"/>
  <sheetViews>
    <sheetView tabSelected="1" zoomScaleNormal="100" zoomScaleSheetLayoutView="100" workbookViewId="0">
      <selection activeCell="U142" sqref="U142"/>
    </sheetView>
  </sheetViews>
  <sheetFormatPr defaultColWidth="9.33203125" defaultRowHeight="12" x14ac:dyDescent="0.2"/>
  <cols>
    <col min="1" max="1" width="7.6640625" style="4" customWidth="1"/>
    <col min="2" max="2" width="44.1640625" style="4" customWidth="1"/>
    <col min="3" max="3" width="2.83203125" style="4" customWidth="1"/>
    <col min="4" max="4" width="35.5" style="4" customWidth="1"/>
    <col min="5" max="5" width="2.83203125" style="4" customWidth="1"/>
    <col min="6" max="6" width="23.6640625" style="4" customWidth="1"/>
    <col min="7" max="7" width="2.83203125" style="4" customWidth="1"/>
    <col min="8" max="8" width="8.6640625" style="4" customWidth="1"/>
    <col min="9" max="9" width="9.33203125" style="4"/>
    <col min="10" max="10" width="4.33203125" style="4" customWidth="1"/>
    <col min="11" max="11" width="17.1640625" style="4" customWidth="1"/>
    <col min="12" max="12" width="2.83203125" style="4" customWidth="1"/>
    <col min="13" max="13" width="19.5" style="4" customWidth="1"/>
    <col min="14" max="16384" width="9.33203125" style="8"/>
  </cols>
  <sheetData>
    <row r="1" spans="1:67" x14ac:dyDescent="0.2">
      <c r="B1" s="5" t="s">
        <v>419</v>
      </c>
      <c r="C1" s="5"/>
      <c r="M1" s="6" t="s">
        <v>402</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x14ac:dyDescent="0.2">
      <c r="A2" s="562" t="s">
        <v>460</v>
      </c>
      <c r="B2" s="562"/>
      <c r="C2" s="562"/>
      <c r="D2" s="562"/>
      <c r="E2" s="562"/>
      <c r="F2" s="562"/>
      <c r="G2" s="562"/>
      <c r="H2" s="562"/>
      <c r="I2" s="562"/>
      <c r="J2" s="562"/>
      <c r="K2" s="562"/>
      <c r="L2" s="562"/>
      <c r="M2" s="562"/>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row>
    <row r="3" spans="1:67" x14ac:dyDescent="0.2">
      <c r="A3" s="560" t="s">
        <v>639</v>
      </c>
      <c r="B3" s="560"/>
      <c r="C3" s="560"/>
      <c r="D3" s="560"/>
      <c r="E3" s="560"/>
      <c r="F3" s="560"/>
      <c r="G3" s="560"/>
      <c r="H3" s="560"/>
      <c r="I3" s="560"/>
      <c r="J3" s="560"/>
      <c r="K3" s="560"/>
      <c r="L3" s="560"/>
      <c r="M3" s="560"/>
    </row>
    <row r="4" spans="1:67" x14ac:dyDescent="0.2">
      <c r="A4" s="561" t="s">
        <v>842</v>
      </c>
      <c r="B4" s="562"/>
      <c r="C4" s="562"/>
      <c r="D4" s="562"/>
      <c r="E4" s="562"/>
      <c r="F4" s="562"/>
      <c r="G4" s="562"/>
      <c r="H4" s="562"/>
      <c r="I4" s="562"/>
      <c r="J4" s="562"/>
      <c r="K4" s="562"/>
      <c r="L4" s="562"/>
      <c r="M4" s="562"/>
    </row>
    <row r="5" spans="1:67" x14ac:dyDescent="0.2">
      <c r="M5" s="9" t="s">
        <v>640</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x14ac:dyDescent="0.2">
      <c r="M6" s="10" t="s">
        <v>916</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x14ac:dyDescent="0.2">
      <c r="M7" s="11"/>
    </row>
    <row r="8" spans="1:67" x14ac:dyDescent="0.2">
      <c r="A8" s="12"/>
      <c r="B8" s="13" t="s">
        <v>404</v>
      </c>
      <c r="C8" s="13"/>
      <c r="D8" s="13" t="s">
        <v>405</v>
      </c>
      <c r="E8" s="13"/>
      <c r="F8" s="13" t="s">
        <v>406</v>
      </c>
      <c r="G8" s="13"/>
      <c r="H8" s="13"/>
      <c r="I8" s="13" t="s">
        <v>407</v>
      </c>
      <c r="J8" s="13"/>
      <c r="K8" s="13" t="s">
        <v>408</v>
      </c>
      <c r="L8" s="13"/>
    </row>
    <row r="9" spans="1:67" x14ac:dyDescent="0.2">
      <c r="A9" s="14" t="s">
        <v>68</v>
      </c>
      <c r="B9" s="13"/>
      <c r="C9" s="13"/>
      <c r="D9" s="13"/>
      <c r="E9" s="13"/>
      <c r="F9" s="13"/>
      <c r="G9" s="13"/>
      <c r="H9" s="13"/>
      <c r="I9" s="13"/>
      <c r="J9" s="13"/>
      <c r="K9" s="15" t="s">
        <v>396</v>
      </c>
      <c r="L9" s="13"/>
    </row>
    <row r="10" spans="1:67" x14ac:dyDescent="0.2">
      <c r="A10" s="16" t="s">
        <v>397</v>
      </c>
      <c r="B10" s="17"/>
      <c r="C10" s="17"/>
      <c r="D10" s="18" t="s">
        <v>403</v>
      </c>
      <c r="E10" s="19"/>
      <c r="F10" s="20"/>
      <c r="G10" s="20"/>
      <c r="H10" s="20"/>
      <c r="I10" s="20"/>
      <c r="J10" s="20"/>
      <c r="K10" s="21" t="s">
        <v>178</v>
      </c>
      <c r="L10" s="22"/>
      <c r="M10" s="20"/>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row>
    <row r="11" spans="1:67" x14ac:dyDescent="0.2">
      <c r="A11" s="23">
        <v>1</v>
      </c>
      <c r="B11" s="11" t="s">
        <v>641</v>
      </c>
      <c r="C11" s="12"/>
      <c r="D11" s="12" t="s">
        <v>642</v>
      </c>
      <c r="E11" s="12"/>
      <c r="F11" s="13"/>
      <c r="G11" s="24"/>
      <c r="J11" s="24"/>
      <c r="K11" s="411">
        <f>K147</f>
        <v>13704563.281605177</v>
      </c>
      <c r="L11" s="25"/>
      <c r="M11" s="12"/>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row>
    <row r="12" spans="1:67" x14ac:dyDescent="0.2">
      <c r="A12" s="26"/>
      <c r="B12" s="12"/>
      <c r="C12" s="12"/>
      <c r="D12" s="12"/>
      <c r="E12" s="12"/>
      <c r="J12" s="27"/>
      <c r="K12" s="25"/>
      <c r="L12" s="25"/>
      <c r="M12" s="12"/>
    </row>
    <row r="13" spans="1:67" x14ac:dyDescent="0.2">
      <c r="A13" s="27"/>
      <c r="B13" s="12" t="s">
        <v>643</v>
      </c>
      <c r="C13" s="12"/>
      <c r="D13" s="12" t="s">
        <v>644</v>
      </c>
      <c r="E13" s="12"/>
      <c r="F13" s="28" t="s">
        <v>409</v>
      </c>
      <c r="G13" s="29"/>
      <c r="H13" s="567" t="s">
        <v>94</v>
      </c>
      <c r="I13" s="567"/>
      <c r="J13" s="30"/>
      <c r="L13" s="31"/>
      <c r="M13" s="12"/>
    </row>
    <row r="14" spans="1:67" x14ac:dyDescent="0.2">
      <c r="A14" s="26">
        <v>2</v>
      </c>
      <c r="B14" s="32" t="s">
        <v>645</v>
      </c>
      <c r="C14" s="32"/>
      <c r="D14" s="12" t="s">
        <v>646</v>
      </c>
      <c r="E14" s="12"/>
      <c r="F14" s="31">
        <f>K187</f>
        <v>0</v>
      </c>
      <c r="G14" s="31"/>
      <c r="H14" s="33" t="s">
        <v>411</v>
      </c>
      <c r="I14" s="34">
        <f>K165</f>
        <v>1</v>
      </c>
      <c r="J14" s="30"/>
      <c r="K14" s="31">
        <f>F14*I14</f>
        <v>0</v>
      </c>
      <c r="L14" s="31"/>
      <c r="M14" s="12"/>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x14ac:dyDescent="0.2">
      <c r="A15" s="26">
        <v>3</v>
      </c>
      <c r="B15" s="32" t="s">
        <v>647</v>
      </c>
      <c r="C15" s="32"/>
      <c r="D15" s="12" t="s">
        <v>648</v>
      </c>
      <c r="E15" s="12"/>
      <c r="F15" s="31">
        <f>K189</f>
        <v>0</v>
      </c>
      <c r="G15" s="31"/>
      <c r="H15" s="33" t="s">
        <v>411</v>
      </c>
      <c r="I15" s="34">
        <f>K165</f>
        <v>1</v>
      </c>
      <c r="J15" s="30"/>
      <c r="K15" s="31">
        <f>F15*I15</f>
        <v>0</v>
      </c>
      <c r="L15" s="31"/>
      <c r="M15" s="12"/>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x14ac:dyDescent="0.2">
      <c r="A16" s="26">
        <v>4</v>
      </c>
      <c r="B16" s="32" t="s">
        <v>649</v>
      </c>
      <c r="C16" s="32"/>
      <c r="D16" s="12" t="s">
        <v>650</v>
      </c>
      <c r="E16" s="12"/>
      <c r="F16" s="35">
        <v>0</v>
      </c>
      <c r="G16" s="31"/>
      <c r="H16" s="33" t="s">
        <v>411</v>
      </c>
      <c r="I16" s="34">
        <f>K165</f>
        <v>1</v>
      </c>
      <c r="J16" s="30"/>
      <c r="K16" s="31">
        <f>F16*I16</f>
        <v>0</v>
      </c>
      <c r="L16" s="31"/>
      <c r="M16" s="12"/>
    </row>
    <row r="17" spans="1:67" x14ac:dyDescent="0.2">
      <c r="A17" s="26">
        <v>5</v>
      </c>
      <c r="B17" s="32" t="s">
        <v>651</v>
      </c>
      <c r="C17" s="32"/>
      <c r="F17" s="36">
        <v>0</v>
      </c>
      <c r="G17" s="31"/>
      <c r="H17" s="33" t="s">
        <v>411</v>
      </c>
      <c r="I17" s="34">
        <f>K165</f>
        <v>1</v>
      </c>
      <c r="J17" s="30"/>
      <c r="K17" s="37">
        <f>F17*I17</f>
        <v>0</v>
      </c>
      <c r="L17" s="31"/>
      <c r="M17" s="12"/>
    </row>
    <row r="18" spans="1:67" x14ac:dyDescent="0.2">
      <c r="A18" s="26">
        <v>6</v>
      </c>
      <c r="B18" s="12" t="s">
        <v>652</v>
      </c>
      <c r="C18" s="12"/>
      <c r="D18" s="12" t="s">
        <v>653</v>
      </c>
      <c r="E18" s="12"/>
      <c r="F18" s="31">
        <f>SUM(F14:F17)</f>
        <v>0</v>
      </c>
      <c r="G18" s="31"/>
      <c r="H18" s="33"/>
      <c r="I18" s="30"/>
      <c r="J18" s="30"/>
      <c r="K18" s="38">
        <f>SUM(K14:K17)</f>
        <v>0</v>
      </c>
      <c r="L18" s="31"/>
      <c r="M18" s="12"/>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row>
    <row r="19" spans="1:67" x14ac:dyDescent="0.2">
      <c r="A19" s="26"/>
      <c r="B19" s="12"/>
      <c r="C19" s="12"/>
      <c r="D19" s="12"/>
      <c r="E19" s="12"/>
      <c r="F19" s="31"/>
      <c r="H19" s="33"/>
      <c r="I19" s="30"/>
      <c r="J19" s="30"/>
      <c r="K19" s="31"/>
      <c r="L19" s="12"/>
      <c r="M19" s="12"/>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row>
    <row r="20" spans="1:67" x14ac:dyDescent="0.2">
      <c r="A20" s="26">
        <v>7</v>
      </c>
      <c r="B20" s="12" t="s">
        <v>654</v>
      </c>
      <c r="C20" s="12"/>
      <c r="D20" s="12" t="s">
        <v>655</v>
      </c>
      <c r="E20" s="12"/>
      <c r="F20" s="31">
        <f>'Attachment 11'!F30</f>
        <v>0</v>
      </c>
      <c r="H20" s="33" t="s">
        <v>417</v>
      </c>
      <c r="I20" s="34">
        <v>1</v>
      </c>
      <c r="J20" s="30"/>
      <c r="K20" s="31">
        <f>F20*I20</f>
        <v>0</v>
      </c>
      <c r="L20" s="31"/>
      <c r="M20" s="12"/>
    </row>
    <row r="21" spans="1:67" x14ac:dyDescent="0.2">
      <c r="A21" s="26">
        <v>8</v>
      </c>
      <c r="B21" s="12" t="s">
        <v>656</v>
      </c>
      <c r="C21" s="12"/>
      <c r="D21" s="39" t="s">
        <v>258</v>
      </c>
      <c r="E21" s="12"/>
      <c r="F21" s="31">
        <f>'Attachment 3'!I16+'Attachment 3'!J16</f>
        <v>0</v>
      </c>
      <c r="H21" s="33" t="s">
        <v>417</v>
      </c>
      <c r="I21" s="34">
        <v>1</v>
      </c>
      <c r="J21" s="30"/>
      <c r="K21" s="31">
        <f>F21*I21</f>
        <v>0</v>
      </c>
      <c r="L21" s="31"/>
      <c r="M21" s="12"/>
    </row>
    <row r="22" spans="1:67" x14ac:dyDescent="0.2">
      <c r="A22" s="26"/>
      <c r="B22" s="12"/>
      <c r="C22" s="12"/>
      <c r="D22" s="12"/>
      <c r="E22" s="12"/>
      <c r="I22" s="12"/>
      <c r="J22" s="12"/>
      <c r="K22" s="31"/>
      <c r="L22" s="12"/>
      <c r="M22" s="12"/>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row>
    <row r="23" spans="1:67" ht="12.75" thickBot="1" x14ac:dyDescent="0.25">
      <c r="A23" s="40">
        <v>9</v>
      </c>
      <c r="B23" s="12" t="s">
        <v>657</v>
      </c>
      <c r="C23" s="12"/>
      <c r="D23" s="17" t="s">
        <v>658</v>
      </c>
      <c r="E23" s="17"/>
      <c r="I23" s="12"/>
      <c r="J23" s="12"/>
      <c r="K23" s="434">
        <f>K11-K18+K20+K21</f>
        <v>13704563.281605177</v>
      </c>
      <c r="L23" s="25"/>
      <c r="M23" s="12"/>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row>
    <row r="24" spans="1:67" ht="12.75" thickTop="1" x14ac:dyDescent="0.2">
      <c r="A24" s="40"/>
      <c r="B24" s="12"/>
      <c r="C24" s="12"/>
      <c r="D24" s="17"/>
      <c r="E24" s="17"/>
      <c r="I24" s="12"/>
      <c r="J24" s="12"/>
      <c r="L24" s="12"/>
      <c r="M24" s="12"/>
    </row>
    <row r="25" spans="1:67" x14ac:dyDescent="0.2">
      <c r="A25" s="40"/>
      <c r="B25" s="12"/>
      <c r="C25" s="12"/>
      <c r="D25" s="17"/>
      <c r="E25" s="17"/>
      <c r="I25" s="12"/>
      <c r="J25" s="12"/>
      <c r="K25" s="12"/>
      <c r="L25" s="12"/>
      <c r="M25" s="12"/>
    </row>
    <row r="26" spans="1:67" x14ac:dyDescent="0.2">
      <c r="B26" s="41" t="s">
        <v>659</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row>
    <row r="27" spans="1:67" x14ac:dyDescent="0.2">
      <c r="A27" s="19" t="s">
        <v>420</v>
      </c>
      <c r="B27" s="42" t="s">
        <v>422</v>
      </c>
      <c r="C27" s="42"/>
      <c r="D27" s="29"/>
      <c r="E27" s="29"/>
      <c r="F27" s="41"/>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row>
    <row r="28" spans="1:67" x14ac:dyDescent="0.2">
      <c r="A28" s="27">
        <v>10</v>
      </c>
      <c r="B28" s="4" t="s">
        <v>414</v>
      </c>
      <c r="D28" s="4" t="s">
        <v>567</v>
      </c>
      <c r="E28" s="43"/>
      <c r="F28" s="432">
        <f>'Attachment 1'!K94-'Attachment 1'!F94</f>
        <v>13704563.281605178</v>
      </c>
      <c r="G28" s="44"/>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row>
    <row r="29" spans="1:67" x14ac:dyDescent="0.2">
      <c r="A29" s="45">
        <v>11</v>
      </c>
      <c r="B29" s="4" t="s">
        <v>415</v>
      </c>
      <c r="D29" s="4" t="s">
        <v>257</v>
      </c>
      <c r="F29" s="433">
        <f>'Attachment 1'!F94</f>
        <v>0</v>
      </c>
      <c r="G29" s="44"/>
    </row>
    <row r="30" spans="1:67" x14ac:dyDescent="0.2">
      <c r="A30" s="45">
        <v>12</v>
      </c>
      <c r="B30" s="4" t="s">
        <v>416</v>
      </c>
      <c r="D30" s="24" t="s">
        <v>185</v>
      </c>
      <c r="F30" s="432">
        <f>F28+F29</f>
        <v>13704563.281605178</v>
      </c>
      <c r="G30" s="44"/>
    </row>
    <row r="31" spans="1:67" x14ac:dyDescent="0.2">
      <c r="A31" s="45"/>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row>
    <row r="32" spans="1:67" x14ac:dyDescent="0.2">
      <c r="B32" s="5" t="s">
        <v>419</v>
      </c>
      <c r="C32" s="5"/>
      <c r="M32" s="46" t="s">
        <v>423</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pans="1:67" x14ac:dyDescent="0.2">
      <c r="A33" s="562" t="s">
        <v>460</v>
      </c>
      <c r="B33" s="562"/>
      <c r="C33" s="562"/>
      <c r="D33" s="562"/>
      <c r="E33" s="562"/>
      <c r="F33" s="562"/>
      <c r="G33" s="562"/>
      <c r="H33" s="562"/>
      <c r="I33" s="562"/>
      <c r="J33" s="562"/>
      <c r="K33" s="562"/>
      <c r="L33" s="562"/>
      <c r="M33" s="562"/>
    </row>
    <row r="34" spans="1:67" x14ac:dyDescent="0.2">
      <c r="A34" s="560" t="s">
        <v>639</v>
      </c>
      <c r="B34" s="560"/>
      <c r="C34" s="560"/>
      <c r="D34" s="560"/>
      <c r="E34" s="560"/>
      <c r="F34" s="560"/>
      <c r="G34" s="560"/>
      <c r="H34" s="560"/>
      <c r="I34" s="560"/>
      <c r="J34" s="560"/>
      <c r="K34" s="560"/>
      <c r="L34" s="560"/>
      <c r="M34" s="560"/>
    </row>
    <row r="35" spans="1:67" x14ac:dyDescent="0.2">
      <c r="A35" s="561" t="s">
        <v>842</v>
      </c>
      <c r="B35" s="562"/>
      <c r="C35" s="562"/>
      <c r="D35" s="562"/>
      <c r="E35" s="562"/>
      <c r="F35" s="562"/>
      <c r="G35" s="562"/>
      <c r="H35" s="562"/>
      <c r="I35" s="562"/>
      <c r="J35" s="562"/>
      <c r="K35" s="562"/>
      <c r="L35" s="562"/>
      <c r="M35" s="562"/>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row>
    <row r="36" spans="1:67" x14ac:dyDescent="0.2">
      <c r="M36" s="47" t="str">
        <f>$M$5</f>
        <v>For the 12 months ended</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row>
    <row r="37" spans="1:67" x14ac:dyDescent="0.2">
      <c r="M37" s="47" t="str">
        <f>$M$6</f>
        <v>12/31/2020____</v>
      </c>
    </row>
    <row r="38" spans="1:67" x14ac:dyDescent="0.2">
      <c r="M38" s="11"/>
    </row>
    <row r="39" spans="1:67" x14ac:dyDescent="0.2">
      <c r="A39" s="14" t="s">
        <v>68</v>
      </c>
      <c r="B39" s="13" t="s">
        <v>404</v>
      </c>
      <c r="C39" s="13"/>
      <c r="D39" s="13" t="s">
        <v>405</v>
      </c>
      <c r="E39" s="13"/>
      <c r="F39" s="13" t="s">
        <v>406</v>
      </c>
      <c r="G39" s="13"/>
      <c r="H39" s="13"/>
      <c r="I39" s="13" t="s">
        <v>407</v>
      </c>
      <c r="J39" s="13"/>
      <c r="K39" s="13" t="s">
        <v>408</v>
      </c>
      <c r="L39" s="13"/>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x14ac:dyDescent="0.2">
      <c r="A40" s="16" t="s">
        <v>397</v>
      </c>
      <c r="B40" s="48" t="s">
        <v>660</v>
      </c>
      <c r="C40" s="48"/>
      <c r="D40" s="18" t="s">
        <v>403</v>
      </c>
      <c r="E40" s="19"/>
      <c r="F40" s="21" t="s">
        <v>424</v>
      </c>
      <c r="G40" s="49"/>
      <c r="H40" s="564" t="s">
        <v>94</v>
      </c>
      <c r="I40" s="564"/>
      <c r="J40" s="49"/>
      <c r="K40" s="21" t="s">
        <v>425</v>
      </c>
      <c r="L40" s="49"/>
      <c r="M40" s="20"/>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x14ac:dyDescent="0.2">
      <c r="A41" s="50"/>
      <c r="B41" s="12" t="s">
        <v>661</v>
      </c>
      <c r="C41" s="12"/>
      <c r="D41" s="51" t="s">
        <v>662</v>
      </c>
      <c r="E41" s="51"/>
      <c r="F41" s="52"/>
      <c r="G41" s="52"/>
      <c r="H41" s="33"/>
      <c r="I41" s="52"/>
      <c r="J41" s="52"/>
      <c r="K41" s="33" t="s">
        <v>426</v>
      </c>
      <c r="L41" s="51"/>
      <c r="M41" s="51"/>
    </row>
    <row r="42" spans="1:67" x14ac:dyDescent="0.2">
      <c r="A42" s="26">
        <v>1</v>
      </c>
      <c r="B42" s="32" t="s">
        <v>663</v>
      </c>
      <c r="C42" s="32"/>
      <c r="D42" s="51" t="s">
        <v>664</v>
      </c>
      <c r="E42" s="51"/>
      <c r="F42" s="53">
        <v>0</v>
      </c>
      <c r="G42" s="51"/>
      <c r="H42" s="33" t="s">
        <v>391</v>
      </c>
      <c r="I42" s="54">
        <v>0</v>
      </c>
      <c r="J42" s="34"/>
      <c r="K42" s="55">
        <f>F42*I42</f>
        <v>0</v>
      </c>
      <c r="L42" s="56"/>
      <c r="M42" s="51"/>
    </row>
    <row r="43" spans="1:67" x14ac:dyDescent="0.2">
      <c r="A43" s="26">
        <v>2</v>
      </c>
      <c r="B43" s="32" t="s">
        <v>665</v>
      </c>
      <c r="C43" s="32"/>
      <c r="D43" s="51" t="s">
        <v>666</v>
      </c>
      <c r="E43" s="51"/>
      <c r="F43" s="391">
        <f>'Attachment 4'!D24</f>
        <v>84150047.758167773</v>
      </c>
      <c r="G43" s="51"/>
      <c r="H43" s="33" t="s">
        <v>411</v>
      </c>
      <c r="I43" s="57">
        <f>K165</f>
        <v>1</v>
      </c>
      <c r="J43" s="34"/>
      <c r="K43" s="55">
        <f>F43*I43</f>
        <v>84150047.758167773</v>
      </c>
      <c r="L43" s="33"/>
      <c r="M43" s="51"/>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x14ac:dyDescent="0.2">
      <c r="A44" s="26">
        <v>3</v>
      </c>
      <c r="B44" s="32" t="s">
        <v>667</v>
      </c>
      <c r="C44" s="32"/>
      <c r="D44" s="51" t="s">
        <v>668</v>
      </c>
      <c r="E44" s="51"/>
      <c r="F44" s="392">
        <v>0</v>
      </c>
      <c r="G44" s="51"/>
      <c r="H44" s="33" t="s">
        <v>391</v>
      </c>
      <c r="I44" s="54">
        <v>0</v>
      </c>
      <c r="J44" s="34"/>
      <c r="K44" s="55">
        <f>F44*I44</f>
        <v>0</v>
      </c>
      <c r="L44" s="33"/>
      <c r="M44" s="51"/>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x14ac:dyDescent="0.2">
      <c r="A45" s="26">
        <v>4</v>
      </c>
      <c r="B45" s="32" t="s">
        <v>669</v>
      </c>
      <c r="C45" s="32"/>
      <c r="D45" s="51" t="s">
        <v>670</v>
      </c>
      <c r="E45" s="51"/>
      <c r="F45" s="393">
        <f>'Attachment 4'!E24</f>
        <v>692126.27807863185</v>
      </c>
      <c r="G45" s="51"/>
      <c r="H45" s="33" t="s">
        <v>446</v>
      </c>
      <c r="I45" s="57">
        <f>K174</f>
        <v>1</v>
      </c>
      <c r="J45" s="34"/>
      <c r="K45" s="55">
        <f>F45*I45</f>
        <v>692126.27807863185</v>
      </c>
      <c r="L45" s="33"/>
      <c r="M45" s="51"/>
    </row>
    <row r="46" spans="1:67" x14ac:dyDescent="0.2">
      <c r="A46" s="26">
        <v>5</v>
      </c>
      <c r="B46" s="12" t="s">
        <v>671</v>
      </c>
      <c r="C46" s="12"/>
      <c r="D46" s="51" t="s">
        <v>672</v>
      </c>
      <c r="E46" s="51"/>
      <c r="F46" s="394">
        <f>SUM(F42:F45)</f>
        <v>84842174.036246404</v>
      </c>
      <c r="G46" s="51"/>
      <c r="H46" s="52" t="s">
        <v>427</v>
      </c>
      <c r="I46" s="57">
        <f>K46/F46</f>
        <v>1</v>
      </c>
      <c r="J46" s="34"/>
      <c r="K46" s="58">
        <f>SUM(K42:K45)</f>
        <v>84842174.036246404</v>
      </c>
      <c r="L46" s="33"/>
      <c r="M46" s="51"/>
    </row>
    <row r="47" spans="1:67" x14ac:dyDescent="0.2">
      <c r="A47" s="26"/>
      <c r="B47" s="12"/>
      <c r="C47" s="12"/>
      <c r="D47" s="51"/>
      <c r="E47" s="51"/>
      <c r="F47" s="59"/>
      <c r="G47" s="51"/>
      <c r="H47" s="33"/>
      <c r="I47" s="57"/>
      <c r="J47" s="34"/>
      <c r="K47" s="59"/>
      <c r="L47" s="51"/>
      <c r="M47" s="51"/>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x14ac:dyDescent="0.2">
      <c r="A48" s="26">
        <v>6</v>
      </c>
      <c r="B48" s="12" t="s">
        <v>673</v>
      </c>
      <c r="C48" s="12"/>
      <c r="D48" s="51" t="s">
        <v>662</v>
      </c>
      <c r="E48" s="51"/>
      <c r="F48" s="59"/>
      <c r="G48" s="51"/>
      <c r="H48" s="33"/>
      <c r="I48" s="47"/>
      <c r="J48" s="51"/>
      <c r="K48" s="59"/>
      <c r="L48" s="51"/>
      <c r="M48" s="51"/>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24" x14ac:dyDescent="0.2">
      <c r="A49" s="40">
        <v>7</v>
      </c>
      <c r="B49" s="60" t="s">
        <v>393</v>
      </c>
      <c r="C49" s="61"/>
      <c r="D49" s="62" t="s">
        <v>428</v>
      </c>
      <c r="E49" s="62"/>
      <c r="F49" s="53">
        <v>0</v>
      </c>
      <c r="G49" s="51"/>
      <c r="H49" s="33" t="s">
        <v>391</v>
      </c>
      <c r="I49" s="54">
        <v>0</v>
      </c>
      <c r="J49" s="34"/>
      <c r="K49" s="55">
        <f>F49*I49</f>
        <v>0</v>
      </c>
      <c r="L49" s="63"/>
      <c r="M49" s="64"/>
    </row>
    <row r="50" spans="1:67" x14ac:dyDescent="0.2">
      <c r="A50" s="26">
        <v>8</v>
      </c>
      <c r="B50" s="32" t="s">
        <v>665</v>
      </c>
      <c r="C50" s="32"/>
      <c r="D50" s="51" t="s">
        <v>674</v>
      </c>
      <c r="E50" s="51"/>
      <c r="F50" s="391">
        <f>'Attachment 4'!J24</f>
        <v>566378.6950311457</v>
      </c>
      <c r="G50" s="51"/>
      <c r="H50" s="33" t="s">
        <v>411</v>
      </c>
      <c r="I50" s="57">
        <f>K165</f>
        <v>1</v>
      </c>
      <c r="J50" s="34"/>
      <c r="K50" s="55">
        <f>F50*I50</f>
        <v>566378.6950311457</v>
      </c>
      <c r="L50" s="33"/>
      <c r="M50" s="51"/>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x14ac:dyDescent="0.2">
      <c r="A51" s="26">
        <v>9</v>
      </c>
      <c r="B51" s="32" t="s">
        <v>667</v>
      </c>
      <c r="C51" s="32"/>
      <c r="D51" s="51" t="s">
        <v>675</v>
      </c>
      <c r="E51" s="51"/>
      <c r="F51" s="392">
        <v>0</v>
      </c>
      <c r="G51" s="51"/>
      <c r="H51" s="33" t="s">
        <v>391</v>
      </c>
      <c r="I51" s="54">
        <v>0</v>
      </c>
      <c r="J51" s="34"/>
      <c r="K51" s="55">
        <f>F51*I51</f>
        <v>0</v>
      </c>
      <c r="L51" s="33"/>
      <c r="M51" s="51"/>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x14ac:dyDescent="0.2">
      <c r="A52" s="26">
        <v>10</v>
      </c>
      <c r="B52" s="32" t="s">
        <v>669</v>
      </c>
      <c r="C52" s="32"/>
      <c r="D52" s="51" t="s">
        <v>676</v>
      </c>
      <c r="E52" s="51"/>
      <c r="F52" s="391">
        <f>'Attachment 4'!K24</f>
        <v>33913.451983262072</v>
      </c>
      <c r="G52" s="65"/>
      <c r="H52" s="33" t="s">
        <v>446</v>
      </c>
      <c r="I52" s="57">
        <f>K174</f>
        <v>1</v>
      </c>
      <c r="J52" s="34"/>
      <c r="K52" s="55">
        <f>F52*I52</f>
        <v>33913.451983262072</v>
      </c>
      <c r="L52" s="33"/>
      <c r="M52" s="51"/>
    </row>
    <row r="53" spans="1:67" x14ac:dyDescent="0.2">
      <c r="A53" s="26">
        <v>11</v>
      </c>
      <c r="B53" s="12" t="s">
        <v>677</v>
      </c>
      <c r="C53" s="12"/>
      <c r="D53" s="51" t="s">
        <v>678</v>
      </c>
      <c r="E53" s="51"/>
      <c r="F53" s="394">
        <f>SUM(F49:F52)</f>
        <v>600292.14701440779</v>
      </c>
      <c r="G53" s="65"/>
      <c r="H53" s="33"/>
      <c r="I53" s="51"/>
      <c r="J53" s="51"/>
      <c r="K53" s="58">
        <f>SUM(K49:K52)</f>
        <v>600292.14701440779</v>
      </c>
      <c r="L53" s="33"/>
      <c r="M53" s="51"/>
    </row>
    <row r="54" spans="1:67" x14ac:dyDescent="0.2">
      <c r="A54" s="26"/>
      <c r="B54" s="12"/>
      <c r="C54" s="12"/>
      <c r="D54" s="51"/>
      <c r="E54" s="51"/>
      <c r="F54" s="51"/>
      <c r="G54" s="51"/>
      <c r="H54" s="33"/>
      <c r="I54" s="51"/>
      <c r="J54" s="51"/>
      <c r="K54" s="66"/>
      <c r="L54" s="51"/>
      <c r="M54" s="51"/>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x14ac:dyDescent="0.2">
      <c r="A55" s="26">
        <v>12</v>
      </c>
      <c r="B55" s="12" t="s">
        <v>679</v>
      </c>
      <c r="C55" s="12"/>
      <c r="D55" s="51"/>
      <c r="E55" s="51"/>
      <c r="F55" s="51"/>
      <c r="G55" s="51"/>
      <c r="H55" s="33"/>
      <c r="I55" s="51"/>
      <c r="J55" s="51"/>
      <c r="K55" s="412"/>
      <c r="L55" s="51"/>
      <c r="M55" s="51"/>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x14ac:dyDescent="0.2">
      <c r="A56" s="26">
        <v>13</v>
      </c>
      <c r="B56" s="32" t="s">
        <v>663</v>
      </c>
      <c r="C56" s="32"/>
      <c r="D56" s="51" t="s">
        <v>680</v>
      </c>
      <c r="E56" s="51"/>
      <c r="F56" s="65">
        <f>F42-F49</f>
        <v>0</v>
      </c>
      <c r="G56" s="65"/>
      <c r="H56" s="33"/>
      <c r="I56" s="51"/>
      <c r="J56" s="51"/>
      <c r="K56" s="395">
        <f>K42-K49</f>
        <v>0</v>
      </c>
      <c r="L56" s="63"/>
      <c r="M56" s="51"/>
    </row>
    <row r="57" spans="1:67" x14ac:dyDescent="0.2">
      <c r="A57" s="26">
        <v>14</v>
      </c>
      <c r="B57" s="32" t="s">
        <v>665</v>
      </c>
      <c r="C57" s="32"/>
      <c r="D57" s="51" t="s">
        <v>681</v>
      </c>
      <c r="E57" s="51"/>
      <c r="F57" s="395">
        <f>F43-F50</f>
        <v>83583669.063136622</v>
      </c>
      <c r="G57" s="65"/>
      <c r="H57" s="33"/>
      <c r="I57" s="51"/>
      <c r="J57" s="51"/>
      <c r="K57" s="395">
        <f>K43-K50</f>
        <v>83583669.063136622</v>
      </c>
      <c r="L57" s="33"/>
      <c r="M57" s="51"/>
    </row>
    <row r="58" spans="1:67" x14ac:dyDescent="0.2">
      <c r="A58" s="26">
        <v>15</v>
      </c>
      <c r="B58" s="32" t="s">
        <v>667</v>
      </c>
      <c r="C58" s="32"/>
      <c r="D58" s="51" t="s">
        <v>682</v>
      </c>
      <c r="E58" s="51"/>
      <c r="F58" s="395">
        <f>F44-F51</f>
        <v>0</v>
      </c>
      <c r="G58" s="65"/>
      <c r="H58" s="33"/>
      <c r="I58" s="51"/>
      <c r="J58" s="51"/>
      <c r="K58" s="395">
        <f>K44-K51</f>
        <v>0</v>
      </c>
      <c r="L58" s="33"/>
      <c r="M58" s="51"/>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x14ac:dyDescent="0.2">
      <c r="A59" s="26">
        <v>16</v>
      </c>
      <c r="B59" s="32" t="s">
        <v>669</v>
      </c>
      <c r="C59" s="32"/>
      <c r="D59" s="51" t="s">
        <v>683</v>
      </c>
      <c r="E59" s="51"/>
      <c r="F59" s="395">
        <f>F45-F52</f>
        <v>658212.82609536976</v>
      </c>
      <c r="G59" s="65"/>
      <c r="H59" s="33"/>
      <c r="I59" s="51"/>
      <c r="J59" s="51"/>
      <c r="K59" s="395">
        <f>K45-K52</f>
        <v>658212.82609536976</v>
      </c>
      <c r="L59" s="33"/>
      <c r="M59" s="51"/>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x14ac:dyDescent="0.2">
      <c r="A60" s="26">
        <v>17</v>
      </c>
      <c r="B60" s="12" t="s">
        <v>684</v>
      </c>
      <c r="C60" s="12"/>
      <c r="D60" s="11" t="s">
        <v>685</v>
      </c>
      <c r="E60" s="51"/>
      <c r="F60" s="396">
        <f>SUM(F56:F59)</f>
        <v>84241881.889231995</v>
      </c>
      <c r="G60" s="65"/>
      <c r="H60" s="52" t="s">
        <v>429</v>
      </c>
      <c r="I60" s="34">
        <f>K60/F60</f>
        <v>1</v>
      </c>
      <c r="J60" s="34"/>
      <c r="K60" s="413">
        <f>SUM(K56:K59)</f>
        <v>84241881.889231995</v>
      </c>
      <c r="L60" s="33"/>
      <c r="M60" s="51"/>
    </row>
    <row r="61" spans="1:67" x14ac:dyDescent="0.2">
      <c r="A61" s="26"/>
      <c r="B61" s="12"/>
      <c r="C61" s="12"/>
      <c r="D61" s="51"/>
      <c r="E61" s="51"/>
      <c r="F61" s="33"/>
      <c r="G61" s="33"/>
      <c r="H61" s="33"/>
      <c r="I61" s="34"/>
      <c r="J61" s="34"/>
      <c r="K61" s="395"/>
      <c r="L61" s="33"/>
      <c r="M61" s="51"/>
    </row>
    <row r="62" spans="1:67" x14ac:dyDescent="0.2">
      <c r="A62" s="26">
        <v>18</v>
      </c>
      <c r="B62" s="12" t="s">
        <v>686</v>
      </c>
      <c r="C62" s="12"/>
      <c r="D62" s="51"/>
      <c r="E62" s="51"/>
      <c r="F62" s="51"/>
      <c r="G62" s="51"/>
      <c r="H62" s="33"/>
      <c r="I62" s="51"/>
      <c r="J62" s="51"/>
      <c r="K62" s="395"/>
      <c r="L62" s="51"/>
      <c r="M62" s="51"/>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x14ac:dyDescent="0.2">
      <c r="A63" s="26">
        <v>19</v>
      </c>
      <c r="B63" s="32" t="s">
        <v>687</v>
      </c>
      <c r="C63" s="32"/>
      <c r="D63" s="51" t="s">
        <v>688</v>
      </c>
      <c r="E63" s="51"/>
      <c r="F63" s="395">
        <f>'Attachment 4'!F43</f>
        <v>0</v>
      </c>
      <c r="G63" s="65"/>
      <c r="H63" s="67" t="s">
        <v>391</v>
      </c>
      <c r="I63" s="54">
        <v>0</v>
      </c>
      <c r="J63" s="66"/>
      <c r="K63" s="412">
        <f t="shared" ref="K63:K71" si="0">F63*I63</f>
        <v>0</v>
      </c>
      <c r="L63" s="63"/>
      <c r="M63" s="51"/>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x14ac:dyDescent="0.2">
      <c r="A64" s="26">
        <v>20</v>
      </c>
      <c r="B64" s="32" t="s">
        <v>689</v>
      </c>
      <c r="C64" s="32"/>
      <c r="D64" s="51" t="s">
        <v>690</v>
      </c>
      <c r="E64" s="51"/>
      <c r="F64" s="395">
        <f>'Attachment 4'!G43</f>
        <v>-1038658.4900791453</v>
      </c>
      <c r="G64" s="65"/>
      <c r="H64" s="33" t="s">
        <v>430</v>
      </c>
      <c r="I64" s="34">
        <f>I60</f>
        <v>1</v>
      </c>
      <c r="J64" s="34"/>
      <c r="K64" s="412">
        <f t="shared" si="0"/>
        <v>-1038658.4900791453</v>
      </c>
      <c r="L64" s="63"/>
      <c r="M64" s="51"/>
    </row>
    <row r="65" spans="1:67" x14ac:dyDescent="0.2">
      <c r="A65" s="26">
        <v>21</v>
      </c>
      <c r="B65" s="32" t="s">
        <v>691</v>
      </c>
      <c r="C65" s="32"/>
      <c r="D65" s="51" t="s">
        <v>692</v>
      </c>
      <c r="E65" s="51"/>
      <c r="F65" s="395">
        <f>'Attachment 4'!H43</f>
        <v>0</v>
      </c>
      <c r="G65" s="65"/>
      <c r="H65" s="33" t="s">
        <v>430</v>
      </c>
      <c r="I65" s="34">
        <f>I60</f>
        <v>1</v>
      </c>
      <c r="J65" s="34"/>
      <c r="K65" s="412">
        <f t="shared" si="0"/>
        <v>0</v>
      </c>
      <c r="L65" s="63"/>
      <c r="M65" s="51"/>
    </row>
    <row r="66" spans="1:67" x14ac:dyDescent="0.2">
      <c r="A66" s="26">
        <v>22</v>
      </c>
      <c r="B66" s="32" t="s">
        <v>693</v>
      </c>
      <c r="C66" s="32"/>
      <c r="D66" s="51" t="s">
        <v>694</v>
      </c>
      <c r="E66" s="51"/>
      <c r="F66" s="395">
        <f>'Attachment 4'!I43</f>
        <v>0</v>
      </c>
      <c r="G66" s="65"/>
      <c r="H66" s="33" t="s">
        <v>430</v>
      </c>
      <c r="I66" s="34">
        <f>I60</f>
        <v>1</v>
      </c>
      <c r="J66" s="34"/>
      <c r="K66" s="412">
        <f t="shared" si="0"/>
        <v>0</v>
      </c>
      <c r="L66" s="63"/>
      <c r="M66" s="51"/>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1:67" x14ac:dyDescent="0.2">
      <c r="A67" s="26">
        <v>23</v>
      </c>
      <c r="B67" s="32" t="s">
        <v>695</v>
      </c>
      <c r="C67" s="32"/>
      <c r="D67" s="51" t="s">
        <v>696</v>
      </c>
      <c r="E67" s="51"/>
      <c r="F67" s="395">
        <f>'Attachment 4'!J43</f>
        <v>0</v>
      </c>
      <c r="G67" s="65"/>
      <c r="H67" s="33" t="s">
        <v>430</v>
      </c>
      <c r="I67" s="34">
        <f>I60</f>
        <v>1</v>
      </c>
      <c r="J67" s="34"/>
      <c r="K67" s="412">
        <f t="shared" si="0"/>
        <v>0</v>
      </c>
      <c r="L67" s="63"/>
      <c r="M67" s="51"/>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1:67" x14ac:dyDescent="0.2">
      <c r="A68" s="26">
        <v>24</v>
      </c>
      <c r="B68" s="32" t="s">
        <v>697</v>
      </c>
      <c r="C68" s="32"/>
      <c r="D68" s="51" t="s">
        <v>698</v>
      </c>
      <c r="E68" s="51"/>
      <c r="F68" s="395">
        <f>'Attachment 4'!K73</f>
        <v>0</v>
      </c>
      <c r="G68" s="65"/>
      <c r="H68" s="33" t="s">
        <v>417</v>
      </c>
      <c r="I68" s="68">
        <v>1</v>
      </c>
      <c r="J68" s="34"/>
      <c r="K68" s="412">
        <f t="shared" si="0"/>
        <v>0</v>
      </c>
      <c r="L68" s="63"/>
      <c r="M68" s="51"/>
    </row>
    <row r="69" spans="1:67" x14ac:dyDescent="0.2">
      <c r="A69" s="26">
        <v>25</v>
      </c>
      <c r="B69" s="32" t="s">
        <v>699</v>
      </c>
      <c r="C69" s="32"/>
      <c r="D69" s="51" t="s">
        <v>700</v>
      </c>
      <c r="E69" s="51"/>
      <c r="F69" s="395">
        <f>'Attachment 4'!F24</f>
        <v>0</v>
      </c>
      <c r="G69" s="65"/>
      <c r="H69" s="33" t="s">
        <v>417</v>
      </c>
      <c r="I69" s="68">
        <v>1</v>
      </c>
      <c r="J69" s="34"/>
      <c r="K69" s="412">
        <f t="shared" si="0"/>
        <v>0</v>
      </c>
      <c r="L69" s="63"/>
      <c r="M69" s="51"/>
    </row>
    <row r="70" spans="1:67" x14ac:dyDescent="0.2">
      <c r="A70" s="26">
        <v>26</v>
      </c>
      <c r="B70" s="32" t="s">
        <v>701</v>
      </c>
      <c r="C70" s="32"/>
      <c r="D70" s="51" t="s">
        <v>702</v>
      </c>
      <c r="E70" s="51"/>
      <c r="F70" s="395">
        <f>'Attachment 4'!D43</f>
        <v>0</v>
      </c>
      <c r="G70" s="65"/>
      <c r="H70" s="33" t="s">
        <v>417</v>
      </c>
      <c r="I70" s="68">
        <v>1</v>
      </c>
      <c r="J70" s="34"/>
      <c r="K70" s="412">
        <f t="shared" si="0"/>
        <v>0</v>
      </c>
      <c r="L70" s="33"/>
      <c r="M70" s="51"/>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row>
    <row r="71" spans="1:67" x14ac:dyDescent="0.2">
      <c r="A71" s="26">
        <v>27</v>
      </c>
      <c r="B71" s="32" t="s">
        <v>703</v>
      </c>
      <c r="C71" s="32"/>
      <c r="D71" s="51" t="s">
        <v>704</v>
      </c>
      <c r="E71" s="51"/>
      <c r="F71" s="395">
        <f>'Attachment 4'!E43</f>
        <v>0</v>
      </c>
      <c r="G71" s="65"/>
      <c r="H71" s="33" t="s">
        <v>417</v>
      </c>
      <c r="I71" s="68">
        <v>1</v>
      </c>
      <c r="J71" s="34"/>
      <c r="K71" s="412">
        <f t="shared" si="0"/>
        <v>0</v>
      </c>
      <c r="L71" s="33"/>
      <c r="M71" s="51"/>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row>
    <row r="72" spans="1:67" x14ac:dyDescent="0.2">
      <c r="A72" s="26">
        <v>28</v>
      </c>
      <c r="B72" s="12" t="s">
        <v>705</v>
      </c>
      <c r="C72" s="12"/>
      <c r="D72" s="51" t="s">
        <v>706</v>
      </c>
      <c r="E72" s="51"/>
      <c r="F72" s="397">
        <f>SUM(F63:F71)</f>
        <v>-1038658.4900791453</v>
      </c>
      <c r="G72" s="65"/>
      <c r="H72" s="33"/>
      <c r="I72" s="51"/>
      <c r="J72" s="51"/>
      <c r="K72" s="413">
        <f>SUM(K63:K71)</f>
        <v>-1038658.4900791453</v>
      </c>
      <c r="L72" s="33"/>
      <c r="M72" s="51"/>
    </row>
    <row r="73" spans="1:67" x14ac:dyDescent="0.2">
      <c r="A73" s="26"/>
      <c r="B73" s="12"/>
      <c r="C73" s="12"/>
      <c r="D73" s="51"/>
      <c r="E73" s="51"/>
      <c r="F73" s="395"/>
      <c r="G73" s="65"/>
      <c r="H73" s="33"/>
      <c r="I73" s="51"/>
      <c r="J73" s="51"/>
      <c r="K73" s="412"/>
      <c r="L73" s="33"/>
      <c r="M73" s="51"/>
    </row>
    <row r="74" spans="1:67" x14ac:dyDescent="0.2">
      <c r="A74" s="26">
        <v>29</v>
      </c>
      <c r="B74" s="12" t="s">
        <v>707</v>
      </c>
      <c r="C74" s="12"/>
      <c r="D74" s="51" t="s">
        <v>708</v>
      </c>
      <c r="E74" s="51"/>
      <c r="F74" s="395">
        <f>'Attachment 4'!G24</f>
        <v>0</v>
      </c>
      <c r="G74" s="65"/>
      <c r="H74" s="33" t="s">
        <v>411</v>
      </c>
      <c r="I74" s="34">
        <f>K165</f>
        <v>1</v>
      </c>
      <c r="J74" s="34"/>
      <c r="K74" s="412">
        <f>F74*I74</f>
        <v>0</v>
      </c>
      <c r="L74" s="33"/>
      <c r="M74" s="51"/>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row>
    <row r="75" spans="1:67" x14ac:dyDescent="0.2">
      <c r="A75" s="26"/>
      <c r="B75" s="12"/>
      <c r="C75" s="12"/>
      <c r="D75" s="51"/>
      <c r="E75" s="51"/>
      <c r="F75" s="33"/>
      <c r="G75" s="33"/>
      <c r="H75" s="33"/>
      <c r="I75" s="51"/>
      <c r="J75" s="51"/>
      <c r="K75" s="412"/>
      <c r="L75" s="33"/>
      <c r="M75" s="51"/>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row>
    <row r="76" spans="1:67" x14ac:dyDescent="0.2">
      <c r="A76" s="26">
        <v>30</v>
      </c>
      <c r="B76" s="12" t="s">
        <v>709</v>
      </c>
      <c r="C76" s="12"/>
      <c r="D76" s="51" t="s">
        <v>710</v>
      </c>
      <c r="E76" s="51"/>
      <c r="F76" s="33"/>
      <c r="G76" s="33"/>
      <c r="H76" s="33"/>
      <c r="I76" s="33"/>
      <c r="J76" s="33"/>
      <c r="K76" s="412"/>
      <c r="L76" s="63"/>
      <c r="M76" s="51"/>
    </row>
    <row r="77" spans="1:67" x14ac:dyDescent="0.2">
      <c r="A77" s="26">
        <v>31</v>
      </c>
      <c r="B77" s="32" t="s">
        <v>711</v>
      </c>
      <c r="C77" s="32"/>
      <c r="D77" s="11" t="s">
        <v>712</v>
      </c>
      <c r="E77" s="51"/>
      <c r="F77" s="395">
        <f>(1/8)*(F110-F107)</f>
        <v>341800</v>
      </c>
      <c r="G77" s="65"/>
      <c r="H77" s="33"/>
      <c r="I77" s="51"/>
      <c r="J77" s="51"/>
      <c r="K77" s="395">
        <f>(1/8)*(K110-K107)</f>
        <v>341800</v>
      </c>
      <c r="L77" s="33"/>
      <c r="M77" s="51"/>
    </row>
    <row r="78" spans="1:67" x14ac:dyDescent="0.2">
      <c r="A78" s="26">
        <v>32</v>
      </c>
      <c r="B78" s="32" t="s">
        <v>713</v>
      </c>
      <c r="C78" s="32"/>
      <c r="D78" s="51" t="s">
        <v>714</v>
      </c>
      <c r="E78" s="51"/>
      <c r="F78" s="395">
        <f>'Attachment 4'!H24</f>
        <v>640678.07692307688</v>
      </c>
      <c r="G78" s="65"/>
      <c r="H78" s="33" t="s">
        <v>411</v>
      </c>
      <c r="I78" s="34">
        <f>K165</f>
        <v>1</v>
      </c>
      <c r="J78" s="34"/>
      <c r="K78" s="412">
        <f>F78*I78</f>
        <v>640678.07692307688</v>
      </c>
      <c r="L78" s="33"/>
      <c r="M78" s="51"/>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row>
    <row r="79" spans="1:67" x14ac:dyDescent="0.2">
      <c r="A79" s="26">
        <v>33</v>
      </c>
      <c r="B79" s="32" t="s">
        <v>715</v>
      </c>
      <c r="C79" s="32"/>
      <c r="D79" s="51" t="s">
        <v>716</v>
      </c>
      <c r="E79" s="51"/>
      <c r="F79" s="395">
        <f>'Attachment 4'!I24</f>
        <v>103340.86538461536</v>
      </c>
      <c r="G79" s="65"/>
      <c r="H79" s="33" t="s">
        <v>431</v>
      </c>
      <c r="I79" s="34">
        <f>I46</f>
        <v>1</v>
      </c>
      <c r="J79" s="34"/>
      <c r="K79" s="412">
        <f>F79*I79</f>
        <v>103340.86538461536</v>
      </c>
      <c r="L79" s="33"/>
      <c r="M79" s="51"/>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row>
    <row r="80" spans="1:67" x14ac:dyDescent="0.2">
      <c r="A80" s="26">
        <v>34</v>
      </c>
      <c r="B80" s="12" t="s">
        <v>717</v>
      </c>
      <c r="C80" s="12"/>
      <c r="D80" s="51" t="s">
        <v>718</v>
      </c>
      <c r="E80" s="51"/>
      <c r="F80" s="397">
        <f>SUM(F77:F79)</f>
        <v>1085818.9423076923</v>
      </c>
      <c r="G80" s="65"/>
      <c r="H80" s="11"/>
      <c r="I80" s="51"/>
      <c r="J80" s="51"/>
      <c r="K80" s="413">
        <f>SUM(K77:K79)</f>
        <v>1085818.9423076923</v>
      </c>
      <c r="L80" s="51"/>
      <c r="M80" s="51"/>
    </row>
    <row r="81" spans="1:67" x14ac:dyDescent="0.2">
      <c r="A81" s="26"/>
      <c r="B81" s="12"/>
      <c r="C81" s="12"/>
      <c r="D81" s="51"/>
      <c r="E81" s="51"/>
      <c r="F81" s="69"/>
      <c r="G81" s="51"/>
      <c r="H81" s="51"/>
      <c r="I81" s="51"/>
      <c r="J81" s="51"/>
      <c r="K81" s="414"/>
      <c r="L81" s="33"/>
      <c r="M81" s="51"/>
    </row>
    <row r="82" spans="1:67" ht="12.75" thickBot="1" x14ac:dyDescent="0.25">
      <c r="A82" s="26">
        <v>35</v>
      </c>
      <c r="B82" s="12" t="s">
        <v>719</v>
      </c>
      <c r="C82" s="12"/>
      <c r="D82" s="51" t="s">
        <v>720</v>
      </c>
      <c r="E82" s="51"/>
      <c r="F82" s="398">
        <f>F60+F72+F74+F80</f>
        <v>84289042.341460541</v>
      </c>
      <c r="G82" s="65"/>
      <c r="H82" s="51"/>
      <c r="I82" s="51"/>
      <c r="J82" s="51"/>
      <c r="K82" s="415">
        <f>K60+K72+K74+K80</f>
        <v>84289042.341460541</v>
      </c>
      <c r="L82" s="51"/>
      <c r="M82" s="51"/>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row>
    <row r="83" spans="1:67" ht="12.75" thickTop="1" x14ac:dyDescent="0.2">
      <c r="B83" s="5" t="s">
        <v>419</v>
      </c>
      <c r="C83" s="5"/>
      <c r="K83" s="304"/>
    </row>
    <row r="84" spans="1:67" x14ac:dyDescent="0.2">
      <c r="B84" s="5"/>
      <c r="C84" s="5"/>
      <c r="K84" s="304"/>
      <c r="M84" s="47" t="s">
        <v>432</v>
      </c>
    </row>
    <row r="85" spans="1:67" x14ac:dyDescent="0.2">
      <c r="A85" s="562" t="s">
        <v>460</v>
      </c>
      <c r="B85" s="562"/>
      <c r="C85" s="562"/>
      <c r="D85" s="562"/>
      <c r="E85" s="562"/>
      <c r="F85" s="562"/>
      <c r="G85" s="562"/>
      <c r="H85" s="562"/>
      <c r="I85" s="562"/>
      <c r="J85" s="562"/>
      <c r="K85" s="562"/>
      <c r="L85" s="562"/>
      <c r="M85" s="562"/>
    </row>
    <row r="86" spans="1:67" x14ac:dyDescent="0.2">
      <c r="A86" s="560" t="s">
        <v>639</v>
      </c>
      <c r="B86" s="560"/>
      <c r="C86" s="560"/>
      <c r="D86" s="560"/>
      <c r="E86" s="560"/>
      <c r="F86" s="560"/>
      <c r="G86" s="560"/>
      <c r="H86" s="560"/>
      <c r="I86" s="560"/>
      <c r="J86" s="560"/>
      <c r="K86" s="560"/>
      <c r="L86" s="560"/>
      <c r="M86" s="560"/>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row>
    <row r="87" spans="1:67" x14ac:dyDescent="0.2">
      <c r="A87" s="561" t="s">
        <v>842</v>
      </c>
      <c r="B87" s="562"/>
      <c r="C87" s="562"/>
      <c r="D87" s="562"/>
      <c r="E87" s="562"/>
      <c r="F87" s="562"/>
      <c r="G87" s="562"/>
      <c r="H87" s="562"/>
      <c r="I87" s="562"/>
      <c r="J87" s="562"/>
      <c r="K87" s="562"/>
      <c r="L87" s="562"/>
      <c r="M87" s="562"/>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row>
    <row r="88" spans="1:67" x14ac:dyDescent="0.2">
      <c r="H88" s="52"/>
      <c r="I88" s="52"/>
      <c r="J88" s="52"/>
      <c r="K88" s="52"/>
      <c r="L88" s="52"/>
      <c r="M88" s="47" t="str">
        <f>$M$5</f>
        <v>For the 12 months ended</v>
      </c>
    </row>
    <row r="89" spans="1:67" x14ac:dyDescent="0.2">
      <c r="H89" s="52"/>
      <c r="I89" s="52"/>
      <c r="J89" s="52"/>
      <c r="K89" s="52"/>
      <c r="L89" s="52"/>
      <c r="M89" s="47" t="str">
        <f>$M$6</f>
        <v>12/31/2020____</v>
      </c>
    </row>
    <row r="90" spans="1:67" x14ac:dyDescent="0.2">
      <c r="H90" s="52"/>
      <c r="I90" s="52"/>
      <c r="J90" s="52"/>
      <c r="K90" s="52"/>
      <c r="L90" s="52"/>
      <c r="M90" s="51"/>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row>
    <row r="91" spans="1:67" x14ac:dyDescent="0.2">
      <c r="A91" s="14" t="s">
        <v>68</v>
      </c>
      <c r="B91" s="13" t="s">
        <v>404</v>
      </c>
      <c r="C91" s="13"/>
      <c r="D91" s="13" t="s">
        <v>405</v>
      </c>
      <c r="E91" s="13"/>
      <c r="F91" s="13" t="s">
        <v>406</v>
      </c>
      <c r="G91" s="13"/>
      <c r="H91" s="70"/>
      <c r="I91" s="70" t="s">
        <v>407</v>
      </c>
      <c r="J91" s="70"/>
      <c r="K91" s="70" t="s">
        <v>408</v>
      </c>
      <c r="L91" s="70"/>
      <c r="M91" s="52"/>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row>
    <row r="92" spans="1:67" x14ac:dyDescent="0.2">
      <c r="A92" s="16" t="s">
        <v>397</v>
      </c>
      <c r="B92" s="48"/>
      <c r="C92" s="48"/>
      <c r="D92" s="18" t="s">
        <v>403</v>
      </c>
      <c r="E92" s="19"/>
      <c r="F92" s="21" t="s">
        <v>424</v>
      </c>
      <c r="G92" s="49"/>
      <c r="H92" s="566" t="s">
        <v>94</v>
      </c>
      <c r="I92" s="566"/>
      <c r="J92" s="71"/>
      <c r="K92" s="72" t="s">
        <v>425</v>
      </c>
      <c r="L92" s="71"/>
      <c r="M92" s="73"/>
    </row>
    <row r="93" spans="1:67" x14ac:dyDescent="0.2">
      <c r="A93" s="24"/>
      <c r="B93" s="48" t="s">
        <v>433</v>
      </c>
      <c r="C93" s="48"/>
      <c r="D93" s="19"/>
      <c r="E93" s="19"/>
      <c r="F93" s="74"/>
      <c r="G93" s="74"/>
      <c r="H93" s="71"/>
      <c r="I93" s="71"/>
      <c r="J93" s="71"/>
      <c r="K93" s="75" t="s">
        <v>426</v>
      </c>
      <c r="L93" s="75"/>
      <c r="M93" s="73"/>
    </row>
    <row r="94" spans="1:67" x14ac:dyDescent="0.2">
      <c r="A94" s="45">
        <v>1</v>
      </c>
      <c r="B94" s="32" t="s">
        <v>425</v>
      </c>
      <c r="C94" s="32"/>
      <c r="D94" s="52" t="s">
        <v>434</v>
      </c>
      <c r="E94" s="52"/>
      <c r="F94" s="399">
        <v>1487080</v>
      </c>
      <c r="G94" s="51"/>
      <c r="H94" s="33" t="s">
        <v>411</v>
      </c>
      <c r="I94" s="34">
        <f>K165</f>
        <v>1</v>
      </c>
      <c r="J94" s="34"/>
      <c r="K94" s="401">
        <f t="shared" ref="K94:K105" si="1">F94*I94</f>
        <v>1487080</v>
      </c>
      <c r="L94" s="77"/>
      <c r="M94" s="52"/>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x14ac:dyDescent="0.2">
      <c r="A95" s="26">
        <v>2</v>
      </c>
      <c r="B95" s="32" t="s">
        <v>721</v>
      </c>
      <c r="C95" s="32"/>
      <c r="D95" s="51" t="s">
        <v>722</v>
      </c>
      <c r="E95" s="51"/>
      <c r="F95" s="399">
        <v>5000</v>
      </c>
      <c r="G95" s="51"/>
      <c r="H95" s="33" t="s">
        <v>411</v>
      </c>
      <c r="I95" s="34">
        <f>K165</f>
        <v>1</v>
      </c>
      <c r="J95" s="34"/>
      <c r="K95" s="401">
        <f t="shared" si="1"/>
        <v>5000</v>
      </c>
      <c r="L95" s="77"/>
      <c r="M95" s="51"/>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x14ac:dyDescent="0.2">
      <c r="A96" s="26">
        <v>3</v>
      </c>
      <c r="B96" s="32" t="s">
        <v>723</v>
      </c>
      <c r="C96" s="32"/>
      <c r="D96" s="51" t="s">
        <v>724</v>
      </c>
      <c r="E96" s="51"/>
      <c r="F96" s="399">
        <v>0</v>
      </c>
      <c r="G96" s="51"/>
      <c r="H96" s="33" t="s">
        <v>411</v>
      </c>
      <c r="I96" s="34">
        <f>K165</f>
        <v>1</v>
      </c>
      <c r="J96" s="34"/>
      <c r="K96" s="401">
        <f t="shared" si="1"/>
        <v>0</v>
      </c>
      <c r="L96" s="77"/>
      <c r="M96" s="51"/>
    </row>
    <row r="97" spans="1:67" x14ac:dyDescent="0.2">
      <c r="A97" s="26">
        <v>4</v>
      </c>
      <c r="B97" s="12" t="s">
        <v>725</v>
      </c>
      <c r="C97" s="12"/>
      <c r="D97" s="51" t="s">
        <v>726</v>
      </c>
      <c r="E97" s="51"/>
      <c r="F97" s="399">
        <v>1247320</v>
      </c>
      <c r="G97" s="51"/>
      <c r="H97" s="33" t="s">
        <v>446</v>
      </c>
      <c r="I97" s="34">
        <f>K174</f>
        <v>1</v>
      </c>
      <c r="J97" s="34"/>
      <c r="K97" s="401">
        <f t="shared" si="1"/>
        <v>1247320</v>
      </c>
      <c r="L97" s="77"/>
      <c r="M97" s="51"/>
    </row>
    <row r="98" spans="1:67" x14ac:dyDescent="0.2">
      <c r="A98" s="26">
        <v>5</v>
      </c>
      <c r="B98" s="32" t="s">
        <v>727</v>
      </c>
      <c r="C98" s="32"/>
      <c r="D98" s="78" t="s">
        <v>576</v>
      </c>
      <c r="E98" s="51"/>
      <c r="F98" s="399">
        <v>0</v>
      </c>
      <c r="G98" s="51"/>
      <c r="H98" s="33" t="s">
        <v>446</v>
      </c>
      <c r="I98" s="34">
        <f>K174</f>
        <v>1</v>
      </c>
      <c r="J98" s="34"/>
      <c r="K98" s="401">
        <f t="shared" si="1"/>
        <v>0</v>
      </c>
      <c r="L98" s="77"/>
      <c r="M98" s="51"/>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x14ac:dyDescent="0.2">
      <c r="A99" s="26">
        <v>6</v>
      </c>
      <c r="B99" s="79" t="s">
        <v>635</v>
      </c>
      <c r="C99" s="32"/>
      <c r="D99" s="51" t="s">
        <v>728</v>
      </c>
      <c r="E99" s="51"/>
      <c r="F99" s="399">
        <v>0</v>
      </c>
      <c r="G99" s="51"/>
      <c r="H99" s="33" t="s">
        <v>446</v>
      </c>
      <c r="I99" s="34">
        <f>K174</f>
        <v>1</v>
      </c>
      <c r="J99" s="34"/>
      <c r="K99" s="401">
        <f t="shared" si="1"/>
        <v>0</v>
      </c>
      <c r="L99" s="77"/>
      <c r="M99" s="51"/>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x14ac:dyDescent="0.2">
      <c r="A100" s="26">
        <v>7</v>
      </c>
      <c r="B100" s="32" t="s">
        <v>729</v>
      </c>
      <c r="C100" s="32"/>
      <c r="D100" s="51" t="s">
        <v>728</v>
      </c>
      <c r="E100" s="51"/>
      <c r="F100" s="399">
        <v>18400</v>
      </c>
      <c r="G100" s="51"/>
      <c r="H100" s="33" t="s">
        <v>446</v>
      </c>
      <c r="I100" s="34">
        <f>K174</f>
        <v>1</v>
      </c>
      <c r="J100" s="34"/>
      <c r="K100" s="401">
        <f t="shared" si="1"/>
        <v>18400</v>
      </c>
      <c r="L100" s="77"/>
      <c r="M100" s="51"/>
    </row>
    <row r="101" spans="1:67" x14ac:dyDescent="0.2">
      <c r="A101" s="26">
        <v>8</v>
      </c>
      <c r="B101" s="32" t="s">
        <v>730</v>
      </c>
      <c r="C101" s="32"/>
      <c r="D101" s="11" t="s">
        <v>728</v>
      </c>
      <c r="E101" s="51"/>
      <c r="F101" s="399">
        <v>0</v>
      </c>
      <c r="G101" s="51"/>
      <c r="H101" s="33" t="s">
        <v>446</v>
      </c>
      <c r="I101" s="34">
        <f>K174</f>
        <v>1</v>
      </c>
      <c r="J101" s="34"/>
      <c r="K101" s="401">
        <f t="shared" si="1"/>
        <v>0</v>
      </c>
      <c r="L101" s="77"/>
      <c r="M101" s="51"/>
    </row>
    <row r="102" spans="1:67" x14ac:dyDescent="0.2">
      <c r="A102" s="80">
        <v>9</v>
      </c>
      <c r="B102" s="12"/>
      <c r="C102" s="12"/>
      <c r="D102" s="51"/>
      <c r="E102" s="51"/>
      <c r="F102" s="81"/>
      <c r="G102" s="51"/>
      <c r="H102" s="33"/>
      <c r="I102" s="51"/>
      <c r="J102" s="51"/>
      <c r="K102" s="401"/>
      <c r="L102" s="82"/>
      <c r="M102" s="51"/>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x14ac:dyDescent="0.2">
      <c r="A103" s="26">
        <v>10</v>
      </c>
      <c r="B103" s="32" t="s">
        <v>731</v>
      </c>
      <c r="C103" s="32"/>
      <c r="D103" s="51" t="s">
        <v>732</v>
      </c>
      <c r="E103" s="51"/>
      <c r="F103" s="399">
        <v>18400</v>
      </c>
      <c r="G103" s="51"/>
      <c r="H103" s="33" t="s">
        <v>411</v>
      </c>
      <c r="I103" s="34">
        <f>K165</f>
        <v>1</v>
      </c>
      <c r="J103" s="34"/>
      <c r="K103" s="401">
        <f t="shared" si="1"/>
        <v>18400</v>
      </c>
      <c r="L103" s="77"/>
      <c r="M103" s="51"/>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x14ac:dyDescent="0.2">
      <c r="A104" s="80">
        <v>11</v>
      </c>
      <c r="B104" s="12"/>
      <c r="C104" s="12"/>
      <c r="D104" s="51"/>
      <c r="E104" s="51"/>
      <c r="F104" s="389"/>
      <c r="G104" s="51"/>
      <c r="H104" s="33"/>
      <c r="I104" s="51"/>
      <c r="J104" s="51"/>
      <c r="K104" s="401"/>
      <c r="L104" s="82"/>
      <c r="M104" s="51"/>
    </row>
    <row r="105" spans="1:67" x14ac:dyDescent="0.2">
      <c r="A105" s="26">
        <v>12</v>
      </c>
      <c r="B105" s="32" t="s">
        <v>733</v>
      </c>
      <c r="C105" s="32"/>
      <c r="D105" s="51" t="s">
        <v>734</v>
      </c>
      <c r="E105" s="51"/>
      <c r="F105" s="399">
        <v>0</v>
      </c>
      <c r="G105" s="51"/>
      <c r="H105" s="33" t="s">
        <v>417</v>
      </c>
      <c r="I105" s="68">
        <v>1</v>
      </c>
      <c r="J105" s="34"/>
      <c r="K105" s="401">
        <f t="shared" si="1"/>
        <v>0</v>
      </c>
      <c r="L105" s="77"/>
      <c r="M105" s="51"/>
    </row>
    <row r="106" spans="1:67" x14ac:dyDescent="0.2">
      <c r="A106" s="26">
        <v>13</v>
      </c>
      <c r="B106" s="12" t="s">
        <v>735</v>
      </c>
      <c r="C106" s="12"/>
      <c r="D106" s="51"/>
      <c r="E106" s="51"/>
      <c r="F106" s="389"/>
      <c r="G106" s="51"/>
      <c r="H106" s="33"/>
      <c r="I106" s="51"/>
      <c r="J106" s="51"/>
      <c r="K106" s="401"/>
      <c r="L106" s="51"/>
      <c r="M106" s="51"/>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x14ac:dyDescent="0.2">
      <c r="A107" s="26">
        <v>14</v>
      </c>
      <c r="B107" s="32" t="s">
        <v>736</v>
      </c>
      <c r="C107" s="32"/>
      <c r="D107" s="51" t="s">
        <v>737</v>
      </c>
      <c r="E107" s="51"/>
      <c r="F107" s="399">
        <v>0</v>
      </c>
      <c r="G107" s="51"/>
      <c r="H107" s="33" t="s">
        <v>417</v>
      </c>
      <c r="I107" s="68">
        <v>1</v>
      </c>
      <c r="J107" s="34"/>
      <c r="K107" s="401">
        <f>F107*I107</f>
        <v>0</v>
      </c>
      <c r="L107" s="77"/>
      <c r="M107" s="51"/>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x14ac:dyDescent="0.2">
      <c r="A108" s="26">
        <v>15</v>
      </c>
      <c r="B108" s="83" t="s">
        <v>738</v>
      </c>
      <c r="C108" s="32"/>
      <c r="D108" s="11" t="s">
        <v>560</v>
      </c>
      <c r="E108" s="51"/>
      <c r="F108" s="399">
        <v>5000</v>
      </c>
      <c r="G108" s="51"/>
      <c r="H108" s="33" t="s">
        <v>411</v>
      </c>
      <c r="I108" s="34">
        <f>K165</f>
        <v>1</v>
      </c>
      <c r="J108" s="34"/>
      <c r="K108" s="401">
        <f>F108*I108</f>
        <v>5000</v>
      </c>
      <c r="L108" s="77"/>
      <c r="M108" s="51"/>
    </row>
    <row r="109" spans="1:67" x14ac:dyDescent="0.2">
      <c r="A109" s="26">
        <v>16</v>
      </c>
      <c r="B109" s="12" t="s">
        <v>739</v>
      </c>
      <c r="C109" s="12"/>
      <c r="D109" s="78" t="s">
        <v>260</v>
      </c>
      <c r="E109" s="78"/>
      <c r="F109" s="400">
        <f>SUM(F107:F108)</f>
        <v>5000</v>
      </c>
      <c r="G109" s="81"/>
      <c r="H109" s="33"/>
      <c r="I109" s="51"/>
      <c r="J109" s="51"/>
      <c r="K109" s="401">
        <f>SUM(K107:K108)</f>
        <v>5000</v>
      </c>
      <c r="L109" s="77"/>
      <c r="M109" s="51"/>
    </row>
    <row r="110" spans="1:67" x14ac:dyDescent="0.2">
      <c r="A110" s="26">
        <v>17</v>
      </c>
      <c r="B110" s="12" t="s">
        <v>740</v>
      </c>
      <c r="C110" s="12"/>
      <c r="D110" s="557" t="s">
        <v>632</v>
      </c>
      <c r="E110" s="51"/>
      <c r="F110" s="401">
        <f>F94+F97+F103+F104+F105+F109-F95-F96-SUM(F98:F102)</f>
        <v>2734400</v>
      </c>
      <c r="G110" s="77"/>
      <c r="H110" s="33"/>
      <c r="I110" s="51"/>
      <c r="J110" s="51"/>
      <c r="K110" s="416">
        <f>K94+K97+K103+K104+K105+K109-K95-K96-SUM(K98:K102)</f>
        <v>2734400</v>
      </c>
      <c r="L110" s="77"/>
      <c r="M110" s="51"/>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x14ac:dyDescent="0.2">
      <c r="A111" s="26"/>
      <c r="B111" s="12"/>
      <c r="C111" s="12"/>
      <c r="D111" s="558"/>
      <c r="E111" s="51"/>
      <c r="F111" s="81"/>
      <c r="G111" s="51"/>
      <c r="H111" s="33"/>
      <c r="I111" s="51"/>
      <c r="J111" s="51"/>
      <c r="K111" s="401"/>
      <c r="L111" s="77"/>
      <c r="M111" s="51"/>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x14ac:dyDescent="0.2">
      <c r="A112" s="26">
        <v>18</v>
      </c>
      <c r="B112" s="12" t="s">
        <v>741</v>
      </c>
      <c r="C112" s="12"/>
      <c r="D112" s="51" t="s">
        <v>662</v>
      </c>
      <c r="E112" s="51"/>
      <c r="F112" s="12"/>
      <c r="G112" s="51"/>
      <c r="H112" s="33"/>
      <c r="I112" s="51"/>
      <c r="J112" s="51"/>
      <c r="K112" s="401"/>
      <c r="L112" s="51"/>
      <c r="M112" s="51"/>
    </row>
    <row r="113" spans="1:67" x14ac:dyDescent="0.2">
      <c r="A113" s="26">
        <v>19</v>
      </c>
      <c r="B113" s="32" t="s">
        <v>665</v>
      </c>
      <c r="C113" s="32"/>
      <c r="D113" s="51" t="s">
        <v>742</v>
      </c>
      <c r="E113" s="51"/>
      <c r="F113" s="399">
        <v>1794759.78405785</v>
      </c>
      <c r="G113" s="51"/>
      <c r="H113" s="33" t="s">
        <v>411</v>
      </c>
      <c r="I113" s="34">
        <f>K165</f>
        <v>1</v>
      </c>
      <c r="J113" s="34"/>
      <c r="K113" s="401">
        <f>F113*I113</f>
        <v>1794759.78405785</v>
      </c>
      <c r="L113" s="77"/>
      <c r="M113" s="51"/>
    </row>
    <row r="114" spans="1:67" x14ac:dyDescent="0.2">
      <c r="A114" s="26">
        <v>20</v>
      </c>
      <c r="B114" s="32" t="s">
        <v>669</v>
      </c>
      <c r="C114" s="32"/>
      <c r="D114" s="51" t="s">
        <v>743</v>
      </c>
      <c r="E114" s="51"/>
      <c r="F114" s="399">
        <v>83766.226398657309</v>
      </c>
      <c r="G114" s="51"/>
      <c r="H114" s="33" t="s">
        <v>446</v>
      </c>
      <c r="I114" s="34">
        <f>K174</f>
        <v>1</v>
      </c>
      <c r="J114" s="34"/>
      <c r="K114" s="401">
        <f>F114*I114</f>
        <v>83766.226398657309</v>
      </c>
      <c r="L114" s="77"/>
      <c r="M114" s="51"/>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x14ac:dyDescent="0.2">
      <c r="A115" s="26">
        <v>21</v>
      </c>
      <c r="B115" s="32" t="s">
        <v>744</v>
      </c>
      <c r="C115" s="32"/>
      <c r="D115" s="51" t="s">
        <v>745</v>
      </c>
      <c r="E115" s="51"/>
      <c r="F115" s="84">
        <v>0</v>
      </c>
      <c r="G115" s="51"/>
      <c r="H115" s="33" t="s">
        <v>417</v>
      </c>
      <c r="I115" s="68">
        <v>1</v>
      </c>
      <c r="J115" s="34"/>
      <c r="K115" s="401">
        <f>F115*I115</f>
        <v>0</v>
      </c>
      <c r="L115" s="77"/>
      <c r="M115" s="51"/>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x14ac:dyDescent="0.2">
      <c r="A116" s="26">
        <v>22</v>
      </c>
      <c r="B116" s="12" t="s">
        <v>746</v>
      </c>
      <c r="C116" s="12"/>
      <c r="D116" s="78" t="s">
        <v>261</v>
      </c>
      <c r="E116" s="78"/>
      <c r="F116" s="389">
        <f>SUM(F113:F115)</f>
        <v>1878526.0104565073</v>
      </c>
      <c r="G116" s="51"/>
      <c r="H116" s="33"/>
      <c r="I116" s="51"/>
      <c r="J116" s="51"/>
      <c r="K116" s="416">
        <f>SUM(K113:K115)</f>
        <v>1878526.0104565073</v>
      </c>
      <c r="L116" s="77"/>
      <c r="M116" s="51"/>
    </row>
    <row r="117" spans="1:67" x14ac:dyDescent="0.2">
      <c r="A117" s="26"/>
      <c r="B117" s="12"/>
      <c r="C117" s="12"/>
      <c r="D117" s="51"/>
      <c r="E117" s="51"/>
      <c r="F117" s="81"/>
      <c r="G117" s="51"/>
      <c r="H117" s="33"/>
      <c r="I117" s="51"/>
      <c r="J117" s="51"/>
      <c r="K117" s="401"/>
      <c r="L117" s="77"/>
      <c r="M117" s="51"/>
    </row>
    <row r="118" spans="1:67" x14ac:dyDescent="0.2">
      <c r="A118" s="26">
        <v>23</v>
      </c>
      <c r="B118" s="12" t="s">
        <v>747</v>
      </c>
      <c r="C118" s="12"/>
      <c r="D118" s="51"/>
      <c r="E118" s="51"/>
      <c r="F118" s="12"/>
      <c r="G118" s="51"/>
      <c r="H118" s="33"/>
      <c r="I118" s="51"/>
      <c r="J118" s="51"/>
      <c r="K118" s="51"/>
      <c r="L118" s="51"/>
      <c r="M118" s="51"/>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row>
    <row r="119" spans="1:67" x14ac:dyDescent="0.2">
      <c r="A119" s="26">
        <v>24</v>
      </c>
      <c r="B119" s="32" t="s">
        <v>748</v>
      </c>
      <c r="C119" s="32"/>
      <c r="D119" s="51"/>
      <c r="E119" s="51"/>
      <c r="F119" s="12"/>
      <c r="G119" s="51"/>
      <c r="H119" s="33"/>
      <c r="I119" s="51"/>
      <c r="J119" s="51"/>
      <c r="K119" s="51"/>
      <c r="L119" s="51"/>
      <c r="M119" s="51"/>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row>
    <row r="120" spans="1:67" x14ac:dyDescent="0.2">
      <c r="A120" s="26">
        <v>25</v>
      </c>
      <c r="B120" s="85" t="s">
        <v>749</v>
      </c>
      <c r="C120" s="85"/>
      <c r="D120" s="51" t="s">
        <v>750</v>
      </c>
      <c r="E120" s="51"/>
      <c r="F120" s="399">
        <v>98950</v>
      </c>
      <c r="G120" s="51"/>
      <c r="H120" s="33" t="s">
        <v>446</v>
      </c>
      <c r="I120" s="34">
        <f>K174</f>
        <v>1</v>
      </c>
      <c r="J120" s="34"/>
      <c r="K120" s="401">
        <f>F120*I120</f>
        <v>98950</v>
      </c>
      <c r="L120" s="77"/>
      <c r="M120" s="51"/>
    </row>
    <row r="121" spans="1:67" ht="24" x14ac:dyDescent="0.2">
      <c r="A121" s="27">
        <v>26</v>
      </c>
      <c r="B121" s="86" t="s">
        <v>751</v>
      </c>
      <c r="C121" s="85"/>
      <c r="D121" s="51" t="s">
        <v>750</v>
      </c>
      <c r="E121" s="51"/>
      <c r="F121" s="76">
        <v>0</v>
      </c>
      <c r="G121" s="51"/>
      <c r="H121" s="33" t="s">
        <v>446</v>
      </c>
      <c r="I121" s="34">
        <f>K174</f>
        <v>1</v>
      </c>
      <c r="J121" s="34"/>
      <c r="K121" s="401">
        <f>F121*I121</f>
        <v>0</v>
      </c>
      <c r="L121" s="77"/>
      <c r="M121" s="51"/>
    </row>
    <row r="122" spans="1:67" x14ac:dyDescent="0.2">
      <c r="A122" s="27">
        <v>27</v>
      </c>
      <c r="B122" s="32" t="s">
        <v>435</v>
      </c>
      <c r="C122" s="32"/>
      <c r="D122" s="51"/>
      <c r="E122" s="51"/>
      <c r="F122" s="12"/>
      <c r="G122" s="51"/>
      <c r="H122" s="33"/>
      <c r="I122" s="51"/>
      <c r="J122" s="51"/>
      <c r="K122" s="401"/>
      <c r="L122" s="51"/>
      <c r="M122" s="51"/>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row>
    <row r="123" spans="1:67" x14ac:dyDescent="0.2">
      <c r="A123" s="26">
        <v>28</v>
      </c>
      <c r="B123" s="85" t="s">
        <v>752</v>
      </c>
      <c r="C123" s="85"/>
      <c r="D123" s="78" t="s">
        <v>577</v>
      </c>
      <c r="E123" s="51"/>
      <c r="F123" s="399">
        <v>1097436.9112291173</v>
      </c>
      <c r="G123" s="51"/>
      <c r="H123" s="33" t="s">
        <v>431</v>
      </c>
      <c r="I123" s="34">
        <f>I46</f>
        <v>1</v>
      </c>
      <c r="J123" s="34"/>
      <c r="K123" s="401">
        <f>F123*I123</f>
        <v>1097436.9112291173</v>
      </c>
      <c r="L123" s="77"/>
      <c r="M123" s="51"/>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row>
    <row r="124" spans="1:67" x14ac:dyDescent="0.2">
      <c r="A124" s="26">
        <v>29</v>
      </c>
      <c r="B124" s="85" t="s">
        <v>753</v>
      </c>
      <c r="C124" s="85"/>
      <c r="D124" s="51" t="s">
        <v>750</v>
      </c>
      <c r="E124" s="51"/>
      <c r="F124" s="76">
        <v>0</v>
      </c>
      <c r="G124" s="51"/>
      <c r="H124" s="33" t="s">
        <v>391</v>
      </c>
      <c r="I124" s="57">
        <v>0</v>
      </c>
      <c r="J124" s="57"/>
      <c r="K124" s="401">
        <f>F124*I124</f>
        <v>0</v>
      </c>
      <c r="L124" s="77"/>
      <c r="M124" s="51"/>
    </row>
    <row r="125" spans="1:67" x14ac:dyDescent="0.2">
      <c r="A125" s="26">
        <v>30</v>
      </c>
      <c r="B125" s="85" t="s">
        <v>754</v>
      </c>
      <c r="C125" s="85"/>
      <c r="D125" s="51" t="s">
        <v>750</v>
      </c>
      <c r="E125" s="51"/>
      <c r="F125" s="76">
        <v>0</v>
      </c>
      <c r="G125" s="51"/>
      <c r="H125" s="33" t="s">
        <v>431</v>
      </c>
      <c r="I125" s="34">
        <f>I46</f>
        <v>1</v>
      </c>
      <c r="J125" s="34"/>
      <c r="K125" s="401">
        <f>F125*I125</f>
        <v>0</v>
      </c>
      <c r="L125" s="77"/>
      <c r="M125" s="51"/>
    </row>
    <row r="126" spans="1:67" x14ac:dyDescent="0.2">
      <c r="A126" s="26">
        <v>31</v>
      </c>
      <c r="B126" s="85" t="s">
        <v>755</v>
      </c>
      <c r="C126" s="85"/>
      <c r="D126" s="11" t="s">
        <v>750</v>
      </c>
      <c r="E126" s="51"/>
      <c r="F126" s="84">
        <v>0</v>
      </c>
      <c r="G126" s="51"/>
      <c r="H126" s="33" t="s">
        <v>431</v>
      </c>
      <c r="I126" s="34">
        <f>I46</f>
        <v>1</v>
      </c>
      <c r="J126" s="34"/>
      <c r="K126" s="87">
        <f>F126*I126</f>
        <v>0</v>
      </c>
      <c r="L126" s="77"/>
      <c r="M126" s="51"/>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row>
    <row r="127" spans="1:67" x14ac:dyDescent="0.2">
      <c r="A127" s="40">
        <v>32</v>
      </c>
      <c r="B127" s="17" t="s">
        <v>756</v>
      </c>
      <c r="C127" s="17"/>
      <c r="D127" s="64" t="s">
        <v>757</v>
      </c>
      <c r="E127" s="64"/>
      <c r="F127" s="401">
        <f>SUM(F120:F126)</f>
        <v>1196386.9112291173</v>
      </c>
      <c r="G127" s="51"/>
      <c r="H127" s="33"/>
      <c r="I127" s="64"/>
      <c r="J127" s="64"/>
      <c r="K127" s="401">
        <f>SUM(K120:K126)</f>
        <v>1196386.9112291173</v>
      </c>
      <c r="L127" s="77"/>
      <c r="M127" s="64"/>
    </row>
    <row r="128" spans="1:67" x14ac:dyDescent="0.2">
      <c r="A128" s="40"/>
      <c r="B128" s="17"/>
      <c r="C128" s="17"/>
      <c r="D128" s="64"/>
      <c r="E128" s="64"/>
      <c r="F128" s="81"/>
      <c r="G128" s="51"/>
      <c r="H128" s="33"/>
      <c r="I128" s="64"/>
      <c r="J128" s="64"/>
      <c r="K128" s="77"/>
      <c r="L128" s="77"/>
      <c r="M128" s="64"/>
    </row>
    <row r="129" spans="1:67" x14ac:dyDescent="0.2">
      <c r="A129" s="40">
        <v>33</v>
      </c>
      <c r="B129" s="17" t="s">
        <v>758</v>
      </c>
      <c r="C129" s="17"/>
      <c r="D129" s="51" t="s">
        <v>759</v>
      </c>
      <c r="E129" s="51"/>
      <c r="G129" s="51"/>
      <c r="H129" s="33"/>
      <c r="I129" s="51"/>
      <c r="J129" s="51"/>
      <c r="K129" s="51"/>
      <c r="L129" s="51"/>
      <c r="M129" s="51"/>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row>
    <row r="130" spans="1:67" x14ac:dyDescent="0.2">
      <c r="A130" s="40">
        <v>34</v>
      </c>
      <c r="B130" s="88" t="s">
        <v>622</v>
      </c>
      <c r="C130" s="32"/>
      <c r="D130" s="11"/>
      <c r="E130" s="51"/>
      <c r="F130" s="89">
        <f>1-(((1-F216)*(1-F215))/(1-F215*F216*F217))</f>
        <v>0.27967799999999998</v>
      </c>
      <c r="G130" s="51"/>
      <c r="H130" s="33"/>
      <c r="I130" s="51"/>
      <c r="J130" s="51"/>
      <c r="K130" s="51"/>
      <c r="L130" s="51"/>
      <c r="M130" s="51"/>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row>
    <row r="131" spans="1:67" x14ac:dyDescent="0.2">
      <c r="A131" s="26">
        <v>35</v>
      </c>
      <c r="B131" s="32" t="s">
        <v>760</v>
      </c>
      <c r="C131" s="32"/>
      <c r="D131" s="51" t="s">
        <v>761</v>
      </c>
      <c r="E131" s="51"/>
      <c r="F131" s="90">
        <f>(F130/(1-F130))*(1-K179/K183)</f>
        <v>0.30859790827876232</v>
      </c>
      <c r="G131" s="51"/>
      <c r="H131" s="33"/>
      <c r="I131" s="51"/>
      <c r="J131" s="51"/>
      <c r="K131" s="51"/>
      <c r="L131" s="51"/>
      <c r="M131" s="51"/>
    </row>
    <row r="132" spans="1:67" x14ac:dyDescent="0.2">
      <c r="A132" s="26">
        <v>36</v>
      </c>
      <c r="B132" s="32" t="s">
        <v>762</v>
      </c>
      <c r="C132" s="83"/>
      <c r="D132" s="51"/>
      <c r="E132" s="51"/>
      <c r="F132" s="11"/>
      <c r="G132" s="51"/>
      <c r="H132" s="33"/>
      <c r="I132" s="51"/>
      <c r="J132" s="51"/>
      <c r="K132" s="51"/>
      <c r="L132" s="51"/>
      <c r="M132" s="51"/>
    </row>
    <row r="133" spans="1:67" x14ac:dyDescent="0.2">
      <c r="A133" s="26">
        <v>37</v>
      </c>
      <c r="B133" s="12"/>
      <c r="C133" s="12"/>
      <c r="D133" s="51"/>
      <c r="E133" s="51"/>
      <c r="F133" s="12"/>
      <c r="G133" s="51"/>
      <c r="H133" s="33"/>
      <c r="I133" s="51"/>
      <c r="J133" s="51"/>
      <c r="K133" s="51"/>
      <c r="L133" s="51"/>
      <c r="M133" s="51"/>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row>
    <row r="134" spans="1:67" x14ac:dyDescent="0.2">
      <c r="A134" s="26">
        <v>38</v>
      </c>
      <c r="B134" s="32" t="s">
        <v>763</v>
      </c>
      <c r="C134" s="32"/>
      <c r="D134" s="51" t="s">
        <v>764</v>
      </c>
      <c r="E134" s="51"/>
      <c r="F134" s="91">
        <f>1/(1-F130)</f>
        <v>1.3882680245778971</v>
      </c>
      <c r="G134" s="51"/>
      <c r="H134" s="33"/>
      <c r="I134" s="51"/>
      <c r="J134" s="51"/>
      <c r="K134" s="51"/>
      <c r="L134" s="51"/>
      <c r="M134" s="51"/>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row>
    <row r="135" spans="1:67" x14ac:dyDescent="0.2">
      <c r="A135" s="26">
        <v>39</v>
      </c>
      <c r="B135" s="12" t="s">
        <v>765</v>
      </c>
      <c r="C135" s="12"/>
      <c r="D135" s="78" t="s">
        <v>578</v>
      </c>
      <c r="E135" s="51"/>
      <c r="F135" s="76">
        <v>0</v>
      </c>
      <c r="G135" s="51"/>
      <c r="H135" s="33"/>
      <c r="I135" s="51"/>
      <c r="J135" s="51"/>
      <c r="K135" s="51"/>
      <c r="L135" s="51"/>
      <c r="M135" s="51"/>
    </row>
    <row r="136" spans="1:67" x14ac:dyDescent="0.2">
      <c r="A136" s="26">
        <v>40</v>
      </c>
      <c r="B136" s="12" t="s">
        <v>766</v>
      </c>
      <c r="C136" s="12"/>
      <c r="D136" s="78" t="s">
        <v>561</v>
      </c>
      <c r="E136" s="51"/>
      <c r="F136" s="76">
        <v>0</v>
      </c>
      <c r="G136" s="51"/>
      <c r="H136" s="33"/>
      <c r="I136" s="51"/>
      <c r="J136" s="51"/>
      <c r="K136" s="51"/>
      <c r="L136" s="51"/>
      <c r="M136" s="51"/>
    </row>
    <row r="137" spans="1:67" x14ac:dyDescent="0.2">
      <c r="A137" s="26">
        <v>41</v>
      </c>
      <c r="B137" s="12" t="s">
        <v>767</v>
      </c>
      <c r="C137" s="12"/>
      <c r="D137" s="51" t="s">
        <v>768</v>
      </c>
      <c r="E137" s="51"/>
      <c r="F137" s="399">
        <v>22550</v>
      </c>
      <c r="G137" s="51"/>
      <c r="H137" s="33"/>
      <c r="I137" s="51"/>
      <c r="J137" s="51"/>
      <c r="K137" s="51"/>
      <c r="L137" s="51"/>
      <c r="M137" s="51"/>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row>
    <row r="138" spans="1:67" x14ac:dyDescent="0.2">
      <c r="A138" s="26">
        <v>42</v>
      </c>
      <c r="B138" s="12" t="s">
        <v>769</v>
      </c>
      <c r="C138" s="12"/>
      <c r="D138" s="51" t="s">
        <v>770</v>
      </c>
      <c r="E138" s="51"/>
      <c r="F138" s="389">
        <f>F131*F145</f>
        <v>1854501.6284477662</v>
      </c>
      <c r="G138" s="51"/>
      <c r="H138" s="33" t="s">
        <v>391</v>
      </c>
      <c r="I138" s="68"/>
      <c r="J138" s="34"/>
      <c r="K138" s="401">
        <f>+F138</f>
        <v>1854501.6284477662</v>
      </c>
      <c r="L138" s="77"/>
      <c r="M138" s="51"/>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row>
    <row r="139" spans="1:67" x14ac:dyDescent="0.2">
      <c r="A139" s="26">
        <v>43</v>
      </c>
      <c r="B139" s="12" t="s">
        <v>771</v>
      </c>
      <c r="C139" s="12"/>
      <c r="D139" s="51" t="s">
        <v>772</v>
      </c>
      <c r="E139" s="51"/>
      <c r="F139" s="389">
        <f>F134*F135</f>
        <v>0</v>
      </c>
      <c r="G139" s="51"/>
      <c r="H139" s="33" t="s">
        <v>430</v>
      </c>
      <c r="I139" s="34">
        <f>I60</f>
        <v>1</v>
      </c>
      <c r="J139" s="34"/>
      <c r="K139" s="401">
        <f>F139*I139</f>
        <v>0</v>
      </c>
      <c r="L139" s="77"/>
      <c r="M139" s="51"/>
    </row>
    <row r="140" spans="1:67" x14ac:dyDescent="0.2">
      <c r="A140" s="26">
        <v>44</v>
      </c>
      <c r="B140" s="12" t="s">
        <v>773</v>
      </c>
      <c r="C140" s="12"/>
      <c r="D140" s="51" t="s">
        <v>774</v>
      </c>
      <c r="E140" s="51"/>
      <c r="F140" s="389">
        <f>F134*F136</f>
        <v>0</v>
      </c>
      <c r="G140" s="51"/>
      <c r="H140" s="33" t="s">
        <v>430</v>
      </c>
      <c r="I140" s="34">
        <f>I60</f>
        <v>1</v>
      </c>
      <c r="J140" s="34"/>
      <c r="K140" s="401">
        <f>F140*I140</f>
        <v>0</v>
      </c>
      <c r="L140" s="77"/>
      <c r="M140" s="51"/>
    </row>
    <row r="141" spans="1:67" x14ac:dyDescent="0.2">
      <c r="A141" s="26">
        <v>45</v>
      </c>
      <c r="B141" s="12" t="s">
        <v>775</v>
      </c>
      <c r="C141" s="12"/>
      <c r="D141" s="51" t="s">
        <v>776</v>
      </c>
      <c r="E141" s="51"/>
      <c r="F141" s="400">
        <f>F134*F137</f>
        <v>31305.443954231581</v>
      </c>
      <c r="G141" s="51"/>
      <c r="H141" s="33" t="s">
        <v>430</v>
      </c>
      <c r="I141" s="34">
        <f>I60</f>
        <v>1</v>
      </c>
      <c r="J141" s="34"/>
      <c r="K141" s="401">
        <f>F141*I141</f>
        <v>31305.443954231581</v>
      </c>
      <c r="L141" s="77"/>
      <c r="M141" s="51"/>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row>
    <row r="142" spans="1:67" x14ac:dyDescent="0.2">
      <c r="A142" s="26">
        <v>46</v>
      </c>
      <c r="B142" s="12" t="s">
        <v>777</v>
      </c>
      <c r="C142" s="12"/>
      <c r="D142" s="78" t="s">
        <v>597</v>
      </c>
      <c r="E142" s="51"/>
      <c r="F142" s="389">
        <f>SUM(F138:F141)</f>
        <v>1885807.0724019979</v>
      </c>
      <c r="G142" s="51"/>
      <c r="H142" s="33"/>
      <c r="I142" s="51"/>
      <c r="J142" s="51"/>
      <c r="K142" s="416">
        <f>SUM(K138:K141)</f>
        <v>1885807.0724019979</v>
      </c>
      <c r="L142" s="77"/>
      <c r="M142" s="51"/>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row>
    <row r="143" spans="1:67" x14ac:dyDescent="0.2">
      <c r="A143" s="26"/>
      <c r="B143" s="12"/>
      <c r="C143" s="12"/>
      <c r="D143" s="51"/>
      <c r="E143" s="51"/>
      <c r="F143" s="389"/>
      <c r="G143" s="51"/>
      <c r="H143" s="33"/>
      <c r="I143" s="51"/>
      <c r="J143" s="51"/>
      <c r="K143" s="401"/>
      <c r="L143" s="77"/>
      <c r="M143" s="51"/>
    </row>
    <row r="144" spans="1:67" x14ac:dyDescent="0.2">
      <c r="A144" s="26">
        <v>47</v>
      </c>
      <c r="B144" s="12" t="s">
        <v>778</v>
      </c>
      <c r="C144" s="12"/>
      <c r="D144" s="51"/>
      <c r="E144" s="51"/>
      <c r="F144" s="389"/>
      <c r="G144" s="51"/>
      <c r="H144" s="33"/>
      <c r="I144" s="51"/>
      <c r="J144" s="51"/>
      <c r="K144" s="401"/>
      <c r="L144" s="51"/>
      <c r="M144" s="51"/>
    </row>
    <row r="145" spans="1:67" x14ac:dyDescent="0.2">
      <c r="A145" s="26">
        <v>48</v>
      </c>
      <c r="B145" s="12" t="s">
        <v>779</v>
      </c>
      <c r="C145" s="12"/>
      <c r="D145" s="51" t="s">
        <v>780</v>
      </c>
      <c r="E145" s="51"/>
      <c r="F145" s="389">
        <f>F82*K183</f>
        <v>6009443.2875175541</v>
      </c>
      <c r="G145" s="51"/>
      <c r="H145" s="33" t="s">
        <v>391</v>
      </c>
      <c r="I145" s="54">
        <v>0</v>
      </c>
      <c r="J145" s="12"/>
      <c r="K145" s="389">
        <f>K82*K183</f>
        <v>6009443.2875175541</v>
      </c>
      <c r="L145" s="81"/>
      <c r="M145" s="12"/>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row>
    <row r="146" spans="1:67" x14ac:dyDescent="0.2">
      <c r="A146" s="26"/>
      <c r="B146" s="12"/>
      <c r="C146" s="12"/>
      <c r="D146" s="51"/>
      <c r="E146" s="51"/>
      <c r="F146" s="389"/>
      <c r="G146" s="51"/>
      <c r="H146" s="33"/>
      <c r="I146" s="12"/>
      <c r="J146" s="12"/>
      <c r="K146" s="389"/>
      <c r="L146" s="81"/>
      <c r="M146" s="12"/>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row>
    <row r="147" spans="1:67" ht="12.75" thickBot="1" x14ac:dyDescent="0.25">
      <c r="A147" s="26">
        <v>49</v>
      </c>
      <c r="B147" s="12" t="s">
        <v>781</v>
      </c>
      <c r="C147" s="12"/>
      <c r="D147" s="51" t="s">
        <v>782</v>
      </c>
      <c r="E147" s="51"/>
      <c r="F147" s="410">
        <f>F110+F116+F127+F142+F145</f>
        <v>13704563.281605177</v>
      </c>
      <c r="G147" s="51"/>
      <c r="H147" s="33"/>
      <c r="I147" s="12"/>
      <c r="J147" s="12"/>
      <c r="K147" s="410">
        <f>K110+K116+K127+K142+K145</f>
        <v>13704563.281605177</v>
      </c>
      <c r="L147" s="81"/>
      <c r="M147" s="12"/>
    </row>
    <row r="148" spans="1:67" ht="12.75" thickTop="1" x14ac:dyDescent="0.2">
      <c r="A148" s="26"/>
      <c r="B148" s="12"/>
      <c r="C148" s="12"/>
      <c r="D148" s="12"/>
      <c r="E148" s="12"/>
      <c r="F148" s="12"/>
      <c r="G148" s="51"/>
      <c r="H148" s="33"/>
      <c r="I148" s="12"/>
      <c r="J148" s="12"/>
      <c r="K148" s="389"/>
      <c r="L148" s="12"/>
      <c r="M148" s="12"/>
    </row>
    <row r="149" spans="1:67" x14ac:dyDescent="0.2">
      <c r="B149" s="5" t="s">
        <v>419</v>
      </c>
      <c r="C149" s="5"/>
      <c r="M149" s="46" t="s">
        <v>436</v>
      </c>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row>
    <row r="150" spans="1:67" x14ac:dyDescent="0.2">
      <c r="A150" s="562" t="s">
        <v>460</v>
      </c>
      <c r="B150" s="562"/>
      <c r="C150" s="562"/>
      <c r="D150" s="562"/>
      <c r="E150" s="562"/>
      <c r="F150" s="562"/>
      <c r="G150" s="562"/>
      <c r="H150" s="562"/>
      <c r="I150" s="562"/>
      <c r="J150" s="562"/>
      <c r="K150" s="562"/>
      <c r="L150" s="562"/>
      <c r="M150" s="562"/>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row>
    <row r="151" spans="1:67" x14ac:dyDescent="0.2">
      <c r="A151" s="560" t="s">
        <v>639</v>
      </c>
      <c r="B151" s="560"/>
      <c r="C151" s="560"/>
      <c r="D151" s="560"/>
      <c r="E151" s="560"/>
      <c r="F151" s="560"/>
      <c r="G151" s="560"/>
      <c r="H151" s="560"/>
      <c r="I151" s="560"/>
      <c r="J151" s="560"/>
      <c r="K151" s="560"/>
      <c r="L151" s="560"/>
      <c r="M151" s="560"/>
    </row>
    <row r="152" spans="1:67" x14ac:dyDescent="0.2">
      <c r="A152" s="561" t="s">
        <v>842</v>
      </c>
      <c r="B152" s="562"/>
      <c r="C152" s="562"/>
      <c r="D152" s="562"/>
      <c r="E152" s="562"/>
      <c r="F152" s="562"/>
      <c r="G152" s="562"/>
      <c r="H152" s="562"/>
      <c r="I152" s="562"/>
      <c r="J152" s="562"/>
      <c r="K152" s="562"/>
      <c r="L152" s="562"/>
      <c r="M152" s="562"/>
    </row>
    <row r="153" spans="1:67" x14ac:dyDescent="0.2">
      <c r="M153" s="47" t="str">
        <f>$M$5</f>
        <v>For the 12 months ended</v>
      </c>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row>
    <row r="154" spans="1:67" x14ac:dyDescent="0.2">
      <c r="M154" s="47" t="str">
        <f>$M$6</f>
        <v>12/31/2020____</v>
      </c>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row>
    <row r="155" spans="1:67" x14ac:dyDescent="0.2">
      <c r="M155" s="11"/>
    </row>
    <row r="156" spans="1:67" x14ac:dyDescent="0.2">
      <c r="A156" s="14" t="s">
        <v>68</v>
      </c>
      <c r="B156" s="13" t="s">
        <v>404</v>
      </c>
      <c r="C156" s="13"/>
      <c r="D156" s="13" t="s">
        <v>405</v>
      </c>
      <c r="E156" s="13"/>
      <c r="F156" s="13" t="s">
        <v>406</v>
      </c>
      <c r="G156" s="13"/>
      <c r="H156" s="13"/>
      <c r="I156" s="13" t="s">
        <v>407</v>
      </c>
      <c r="J156" s="13"/>
      <c r="K156" s="13" t="s">
        <v>408</v>
      </c>
      <c r="L156" s="13"/>
    </row>
    <row r="157" spans="1:67" x14ac:dyDescent="0.2">
      <c r="A157" s="92" t="s">
        <v>397</v>
      </c>
      <c r="B157" s="563" t="s">
        <v>437</v>
      </c>
      <c r="C157" s="563"/>
      <c r="D157" s="563"/>
      <c r="E157" s="563"/>
      <c r="F157" s="563"/>
      <c r="G157" s="563"/>
      <c r="H157" s="563"/>
      <c r="I157" s="563"/>
      <c r="J157" s="563"/>
      <c r="K157" s="563"/>
      <c r="L157" s="19"/>
      <c r="M157" s="20"/>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row>
    <row r="158" spans="1:67" x14ac:dyDescent="0.2">
      <c r="A158" s="24"/>
      <c r="B158" s="12" t="s">
        <v>438</v>
      </c>
      <c r="C158" s="12"/>
      <c r="D158" s="51"/>
      <c r="E158" s="51"/>
      <c r="F158" s="12"/>
      <c r="G158" s="12"/>
      <c r="H158" s="12"/>
      <c r="I158" s="12"/>
      <c r="J158" s="12"/>
      <c r="K158" s="12"/>
      <c r="L158" s="12"/>
      <c r="M158" s="12"/>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row>
    <row r="159" spans="1:67" x14ac:dyDescent="0.2">
      <c r="A159" s="26">
        <v>1</v>
      </c>
      <c r="B159" s="12" t="s">
        <v>783</v>
      </c>
      <c r="C159" s="12"/>
      <c r="D159" s="51" t="s">
        <v>784</v>
      </c>
      <c r="E159" s="51"/>
      <c r="F159" s="12"/>
      <c r="G159" s="12"/>
      <c r="H159" s="12"/>
      <c r="I159" s="12"/>
      <c r="J159" s="12"/>
      <c r="K159" s="389">
        <f>F43</f>
        <v>84150047.758167773</v>
      </c>
      <c r="L159" s="81"/>
      <c r="M159" s="12"/>
    </row>
    <row r="160" spans="1:67" ht="24" x14ac:dyDescent="0.2">
      <c r="A160" s="27">
        <v>2</v>
      </c>
      <c r="B160" s="93" t="s">
        <v>595</v>
      </c>
      <c r="C160" s="93"/>
      <c r="D160" s="78" t="s">
        <v>440</v>
      </c>
      <c r="E160" s="78"/>
      <c r="F160" s="12"/>
      <c r="G160" s="12"/>
      <c r="H160" s="12"/>
      <c r="I160" s="12"/>
      <c r="J160" s="12"/>
      <c r="K160" s="76">
        <v>0</v>
      </c>
      <c r="L160" s="81"/>
      <c r="M160" s="12"/>
    </row>
    <row r="161" spans="1:68" ht="24" x14ac:dyDescent="0.2">
      <c r="A161" s="67">
        <v>3</v>
      </c>
      <c r="B161" s="93" t="s">
        <v>596</v>
      </c>
      <c r="C161" s="94"/>
      <c r="D161" s="94" t="s">
        <v>439</v>
      </c>
      <c r="E161" s="51"/>
      <c r="F161" s="12"/>
      <c r="G161" s="12"/>
      <c r="H161" s="12"/>
      <c r="I161" s="12"/>
      <c r="J161" s="12"/>
      <c r="K161" s="84">
        <v>0</v>
      </c>
      <c r="L161" s="81"/>
      <c r="M161" s="12"/>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row>
    <row r="162" spans="1:68" x14ac:dyDescent="0.2">
      <c r="A162" s="27"/>
      <c r="B162" s="12"/>
      <c r="C162" s="12"/>
      <c r="D162" s="51"/>
      <c r="E162" s="51"/>
      <c r="F162" s="12"/>
      <c r="G162" s="12"/>
      <c r="H162" s="12"/>
      <c r="I162" s="12"/>
      <c r="J162" s="12"/>
      <c r="K162" s="12"/>
      <c r="L162" s="12"/>
      <c r="M162" s="12"/>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row>
    <row r="163" spans="1:68" x14ac:dyDescent="0.2">
      <c r="A163" s="40">
        <v>4</v>
      </c>
      <c r="B163" s="17" t="s">
        <v>785</v>
      </c>
      <c r="C163" s="17"/>
      <c r="D163" s="64" t="s">
        <v>786</v>
      </c>
      <c r="E163" s="64"/>
      <c r="F163" s="17"/>
      <c r="G163" s="17"/>
      <c r="H163" s="17"/>
      <c r="I163" s="17"/>
      <c r="J163" s="17"/>
      <c r="K163" s="389">
        <f>K159-K160-K161</f>
        <v>84150047.758167773</v>
      </c>
      <c r="L163" s="81"/>
      <c r="M163" s="17"/>
    </row>
    <row r="164" spans="1:68" x14ac:dyDescent="0.2">
      <c r="A164" s="40"/>
      <c r="B164" s="17"/>
      <c r="C164" s="17"/>
      <c r="D164" s="64"/>
      <c r="E164" s="64"/>
      <c r="F164" s="17"/>
      <c r="G164" s="17"/>
      <c r="H164" s="17"/>
      <c r="I164" s="17"/>
      <c r="J164" s="17"/>
      <c r="K164" s="17"/>
      <c r="L164" s="17"/>
      <c r="M164" s="17"/>
    </row>
    <row r="165" spans="1:68" x14ac:dyDescent="0.2">
      <c r="A165" s="40">
        <v>5</v>
      </c>
      <c r="B165" s="12" t="s">
        <v>787</v>
      </c>
      <c r="C165" s="12"/>
      <c r="D165" s="51" t="s">
        <v>788</v>
      </c>
      <c r="E165" s="51"/>
      <c r="F165" s="12"/>
      <c r="G165" s="12"/>
      <c r="H165" s="27"/>
      <c r="J165" s="46" t="s">
        <v>441</v>
      </c>
      <c r="K165" s="81">
        <f>IF(K159=0,1,K163/K159)</f>
        <v>1</v>
      </c>
      <c r="L165" s="95"/>
      <c r="M165" s="12"/>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row>
    <row r="166" spans="1:68" x14ac:dyDescent="0.2">
      <c r="A166" s="40"/>
      <c r="B166" s="12"/>
      <c r="C166" s="12"/>
      <c r="D166" s="51"/>
      <c r="E166" s="51"/>
      <c r="F166" s="12"/>
      <c r="G166" s="12"/>
      <c r="H166" s="12"/>
      <c r="I166" s="12"/>
      <c r="J166" s="12"/>
      <c r="K166" s="12"/>
      <c r="L166" s="12"/>
      <c r="M166" s="12"/>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row>
    <row r="167" spans="1:68" x14ac:dyDescent="0.2">
      <c r="A167" s="26">
        <v>6</v>
      </c>
      <c r="B167" s="12" t="s">
        <v>789</v>
      </c>
      <c r="C167" s="12"/>
      <c r="D167" s="52"/>
      <c r="E167" s="52"/>
      <c r="F167" s="12"/>
      <c r="G167" s="12"/>
      <c r="H167" s="12"/>
      <c r="I167" s="12"/>
      <c r="J167" s="12"/>
      <c r="K167" s="12"/>
      <c r="L167" s="12"/>
      <c r="M167" s="12"/>
    </row>
    <row r="168" spans="1:68" x14ac:dyDescent="0.2">
      <c r="A168" s="26"/>
      <c r="B168" s="12"/>
      <c r="C168" s="12"/>
      <c r="D168" s="96" t="s">
        <v>790</v>
      </c>
      <c r="E168" s="96"/>
      <c r="F168" s="97" t="s">
        <v>442</v>
      </c>
      <c r="G168" s="97"/>
      <c r="H168" s="98" t="s">
        <v>411</v>
      </c>
      <c r="I168" s="97" t="s">
        <v>444</v>
      </c>
      <c r="J168" s="27"/>
      <c r="K168" s="12"/>
      <c r="L168" s="12"/>
      <c r="M168" s="12"/>
    </row>
    <row r="169" spans="1:68" x14ac:dyDescent="0.2">
      <c r="A169" s="26">
        <v>7</v>
      </c>
      <c r="B169" s="12" t="s">
        <v>663</v>
      </c>
      <c r="C169" s="12"/>
      <c r="D169" s="51" t="s">
        <v>791</v>
      </c>
      <c r="E169" s="51"/>
      <c r="F169" s="76">
        <v>0</v>
      </c>
      <c r="G169" s="51"/>
      <c r="H169" s="68">
        <v>0</v>
      </c>
      <c r="I169" s="99">
        <f>F169*H169</f>
        <v>0</v>
      </c>
      <c r="J169" s="12"/>
      <c r="K169" s="12"/>
      <c r="L169" s="12"/>
      <c r="M169" s="12"/>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row>
    <row r="170" spans="1:68" x14ac:dyDescent="0.2">
      <c r="A170" s="26">
        <v>8</v>
      </c>
      <c r="B170" s="12" t="s">
        <v>665</v>
      </c>
      <c r="C170" s="12"/>
      <c r="D170" s="51" t="s">
        <v>792</v>
      </c>
      <c r="E170" s="51"/>
      <c r="F170" s="76">
        <v>0</v>
      </c>
      <c r="G170" s="51"/>
      <c r="H170" s="68">
        <v>1</v>
      </c>
      <c r="I170" s="34">
        <f>F170*H170</f>
        <v>0</v>
      </c>
      <c r="J170" s="12"/>
      <c r="K170" s="12"/>
      <c r="L170" s="12"/>
      <c r="M170" s="12"/>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row>
    <row r="171" spans="1:68" x14ac:dyDescent="0.2">
      <c r="A171" s="26">
        <v>9</v>
      </c>
      <c r="B171" s="12" t="s">
        <v>667</v>
      </c>
      <c r="C171" s="12"/>
      <c r="D171" s="51" t="s">
        <v>793</v>
      </c>
      <c r="E171" s="51"/>
      <c r="F171" s="76">
        <v>0</v>
      </c>
      <c r="G171" s="51"/>
      <c r="H171" s="68">
        <v>0</v>
      </c>
      <c r="I171" s="34">
        <f>F171*H171</f>
        <v>0</v>
      </c>
      <c r="J171" s="12"/>
      <c r="K171" s="27" t="s">
        <v>447</v>
      </c>
      <c r="L171" s="12"/>
      <c r="M171" s="12"/>
    </row>
    <row r="172" spans="1:68" x14ac:dyDescent="0.2">
      <c r="A172" s="26">
        <v>10</v>
      </c>
      <c r="B172" s="12" t="s">
        <v>754</v>
      </c>
      <c r="C172" s="12"/>
      <c r="D172" s="51" t="s">
        <v>794</v>
      </c>
      <c r="E172" s="51"/>
      <c r="F172" s="84">
        <v>0</v>
      </c>
      <c r="G172" s="51"/>
      <c r="H172" s="68">
        <v>0</v>
      </c>
      <c r="I172" s="100">
        <f>F172*H172</f>
        <v>0</v>
      </c>
      <c r="J172" s="12"/>
      <c r="K172" s="97" t="s">
        <v>448</v>
      </c>
      <c r="L172" s="12"/>
      <c r="M172" s="12"/>
    </row>
    <row r="173" spans="1:68" x14ac:dyDescent="0.2">
      <c r="A173" s="26"/>
      <c r="B173" s="12"/>
      <c r="C173" s="12"/>
      <c r="D173" s="51"/>
      <c r="E173" s="51"/>
      <c r="F173" s="81"/>
      <c r="G173" s="51"/>
      <c r="H173" s="12"/>
      <c r="I173" s="12"/>
      <c r="J173" s="12"/>
      <c r="K173" s="12"/>
      <c r="L173" s="12"/>
      <c r="M173" s="12"/>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row>
    <row r="174" spans="1:68" x14ac:dyDescent="0.2">
      <c r="A174" s="27">
        <v>11</v>
      </c>
      <c r="B174" s="43" t="s">
        <v>398</v>
      </c>
      <c r="C174" s="43"/>
      <c r="D174" s="52" t="s">
        <v>262</v>
      </c>
      <c r="E174" s="52"/>
      <c r="F174" s="81">
        <f>SUM(F169:F172)</f>
        <v>0</v>
      </c>
      <c r="G174" s="81"/>
      <c r="H174" s="81"/>
      <c r="I174" s="81">
        <f>SUM(I169:I172)</f>
        <v>0</v>
      </c>
      <c r="J174" s="27" t="s">
        <v>445</v>
      </c>
      <c r="K174" s="101">
        <f>IF(F174=0,1,I174/F174)</f>
        <v>1</v>
      </c>
      <c r="L174" s="102" t="s">
        <v>445</v>
      </c>
      <c r="M174" s="4" t="s">
        <v>446</v>
      </c>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row>
    <row r="175" spans="1:68" x14ac:dyDescent="0.2">
      <c r="A175" s="27"/>
      <c r="B175" s="43"/>
      <c r="C175" s="43"/>
      <c r="D175" s="52"/>
      <c r="E175" s="52"/>
      <c r="F175" s="77"/>
      <c r="G175" s="77"/>
      <c r="H175" s="52"/>
      <c r="I175" s="52"/>
      <c r="J175" s="52"/>
      <c r="K175" s="52"/>
      <c r="L175" s="52"/>
    </row>
    <row r="176" spans="1:68" x14ac:dyDescent="0.2">
      <c r="A176" s="26">
        <v>12</v>
      </c>
      <c r="B176" s="11" t="s">
        <v>795</v>
      </c>
      <c r="C176" s="12"/>
      <c r="D176" s="51"/>
      <c r="E176" s="51"/>
      <c r="F176" s="51"/>
      <c r="G176" s="51"/>
      <c r="H176" s="51"/>
      <c r="I176" s="51"/>
      <c r="J176" s="51"/>
      <c r="L176" s="51"/>
      <c r="M176" s="12"/>
      <c r="BP176" s="7"/>
    </row>
    <row r="177" spans="1:68" x14ac:dyDescent="0.2">
      <c r="A177" s="26">
        <v>13</v>
      </c>
      <c r="B177" s="12"/>
      <c r="C177" s="12"/>
      <c r="D177" s="51"/>
      <c r="E177" s="51"/>
      <c r="F177" s="51"/>
      <c r="G177" s="51"/>
      <c r="H177" s="51"/>
      <c r="I177" s="51"/>
      <c r="J177" s="51"/>
      <c r="K177" s="33"/>
      <c r="L177" s="51"/>
      <c r="M177" s="12"/>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row>
    <row r="178" spans="1:68" x14ac:dyDescent="0.2">
      <c r="A178" s="26">
        <v>14</v>
      </c>
      <c r="B178" s="12"/>
      <c r="C178" s="12"/>
      <c r="D178" s="51"/>
      <c r="E178" s="51"/>
      <c r="F178" s="103" t="s">
        <v>442</v>
      </c>
      <c r="G178" s="103"/>
      <c r="H178" s="103" t="s">
        <v>450</v>
      </c>
      <c r="I178" s="33" t="s">
        <v>453</v>
      </c>
      <c r="J178" s="51"/>
      <c r="K178" s="103" t="s">
        <v>449</v>
      </c>
      <c r="L178" s="51"/>
      <c r="M178" s="12"/>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row>
    <row r="179" spans="1:68" x14ac:dyDescent="0.2">
      <c r="A179" s="26">
        <v>15</v>
      </c>
      <c r="B179" s="12" t="s">
        <v>796</v>
      </c>
      <c r="C179" s="12"/>
      <c r="D179" s="51" t="s">
        <v>797</v>
      </c>
      <c r="E179" s="51"/>
      <c r="F179" s="401">
        <f>'Attachment 5'!F21</f>
        <v>73000000</v>
      </c>
      <c r="G179" s="77"/>
      <c r="H179" s="104">
        <f>'Attachment 5'!G21</f>
        <v>0.45250000000232443</v>
      </c>
      <c r="I179" s="105">
        <f>'Attachment 5'!H21</f>
        <v>3.2330197887809733E-2</v>
      </c>
      <c r="J179" s="51"/>
      <c r="K179" s="105">
        <f>'Attachment 5'!I21</f>
        <v>1.4629414544309053E-2</v>
      </c>
      <c r="L179" s="33" t="s">
        <v>445</v>
      </c>
      <c r="M179" s="12" t="s">
        <v>451</v>
      </c>
      <c r="BP179" s="7"/>
    </row>
    <row r="180" spans="1:68" x14ac:dyDescent="0.2">
      <c r="A180" s="26">
        <v>16</v>
      </c>
      <c r="B180" s="12" t="s">
        <v>798</v>
      </c>
      <c r="C180" s="12"/>
      <c r="D180" s="51" t="s">
        <v>797</v>
      </c>
      <c r="E180" s="51"/>
      <c r="F180" s="401">
        <f>'Attachment 5'!F22</f>
        <v>0</v>
      </c>
      <c r="G180" s="77"/>
      <c r="H180" s="104">
        <f>'Attachment 5'!G22</f>
        <v>0</v>
      </c>
      <c r="I180" s="105">
        <f>'Attachment 5'!H22</f>
        <v>0</v>
      </c>
      <c r="J180" s="51"/>
      <c r="K180" s="106">
        <f>'Attachment 5'!I22</f>
        <v>0</v>
      </c>
      <c r="L180" s="33"/>
      <c r="M180" s="12"/>
      <c r="BP180" s="7"/>
    </row>
    <row r="181" spans="1:68" x14ac:dyDescent="0.2">
      <c r="A181" s="26">
        <v>17</v>
      </c>
      <c r="B181" s="12" t="s">
        <v>799</v>
      </c>
      <c r="C181" s="12"/>
      <c r="D181" s="51" t="s">
        <v>800</v>
      </c>
      <c r="E181" s="51"/>
      <c r="F181" s="552">
        <f>'Attachment 5'!F23</f>
        <v>88325966.850000009</v>
      </c>
      <c r="G181" s="87"/>
      <c r="H181" s="107">
        <f>'Attachment 5'!G23</f>
        <v>0.54749999999767551</v>
      </c>
      <c r="I181" s="105">
        <f>'Attachment 5'!H23</f>
        <v>0.10349999999999999</v>
      </c>
      <c r="J181" s="51"/>
      <c r="K181" s="108">
        <f>'Attachment 5'!I23</f>
        <v>5.6666249999759416E-2</v>
      </c>
      <c r="L181" s="33"/>
      <c r="M181" s="12"/>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row>
    <row r="182" spans="1:68" x14ac:dyDescent="0.2">
      <c r="A182" s="26"/>
      <c r="B182" s="12"/>
      <c r="C182" s="12"/>
      <c r="D182" s="51"/>
      <c r="E182" s="51"/>
      <c r="F182" s="401"/>
      <c r="G182" s="51"/>
      <c r="H182" s="51"/>
      <c r="I182" s="51"/>
      <c r="J182" s="51"/>
      <c r="K182" s="109"/>
      <c r="L182" s="33"/>
      <c r="M182" s="12"/>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row>
    <row r="183" spans="1:68" x14ac:dyDescent="0.2">
      <c r="A183" s="40">
        <v>18</v>
      </c>
      <c r="B183" s="17" t="s">
        <v>801</v>
      </c>
      <c r="C183" s="17"/>
      <c r="D183" s="64" t="s">
        <v>802</v>
      </c>
      <c r="E183" s="64"/>
      <c r="F183" s="401">
        <f>SUM(F179:F181)</f>
        <v>161325966.85000002</v>
      </c>
      <c r="G183" s="77"/>
      <c r="H183" s="64"/>
      <c r="I183" s="64"/>
      <c r="J183" s="64"/>
      <c r="K183" s="110">
        <f>SUM(K179:K181)</f>
        <v>7.1295664544068466E-2</v>
      </c>
      <c r="L183" s="111" t="s">
        <v>445</v>
      </c>
      <c r="M183" s="17" t="s">
        <v>452</v>
      </c>
      <c r="BP183" s="7"/>
    </row>
    <row r="184" spans="1:68" x14ac:dyDescent="0.2">
      <c r="A184" s="40"/>
      <c r="B184" s="17"/>
      <c r="C184" s="17"/>
      <c r="D184" s="64"/>
      <c r="E184" s="64"/>
      <c r="F184" s="553"/>
      <c r="G184" s="64"/>
      <c r="H184" s="64"/>
      <c r="I184" s="64"/>
      <c r="J184" s="64"/>
      <c r="K184" s="110"/>
      <c r="L184" s="63"/>
      <c r="M184" s="17"/>
      <c r="BP184" s="7"/>
    </row>
    <row r="185" spans="1:68" x14ac:dyDescent="0.2">
      <c r="A185" s="26">
        <v>19</v>
      </c>
      <c r="B185" s="12" t="s">
        <v>643</v>
      </c>
      <c r="C185" s="12"/>
      <c r="D185" s="51"/>
      <c r="E185" s="51"/>
      <c r="F185" s="51"/>
      <c r="G185" s="51"/>
      <c r="H185" s="51"/>
      <c r="I185" s="51"/>
      <c r="J185" s="51"/>
      <c r="K185" s="98" t="s">
        <v>442</v>
      </c>
      <c r="L185" s="51"/>
      <c r="M185" s="12"/>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row>
    <row r="186" spans="1:68" x14ac:dyDescent="0.2">
      <c r="A186" s="26"/>
      <c r="B186" s="12"/>
      <c r="C186" s="12"/>
      <c r="D186" s="51"/>
      <c r="E186" s="51"/>
      <c r="F186" s="51"/>
      <c r="G186" s="51"/>
      <c r="H186" s="51"/>
      <c r="I186" s="51"/>
      <c r="J186" s="51"/>
      <c r="K186" s="51"/>
      <c r="L186" s="51"/>
      <c r="M186" s="12"/>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row>
    <row r="187" spans="1:68" x14ac:dyDescent="0.2">
      <c r="A187" s="40">
        <v>20</v>
      </c>
      <c r="B187" s="12" t="s">
        <v>803</v>
      </c>
      <c r="C187" s="12"/>
      <c r="D187" s="112" t="s">
        <v>568</v>
      </c>
      <c r="E187" s="64"/>
      <c r="F187" s="51"/>
      <c r="G187" s="51"/>
      <c r="H187" s="51"/>
      <c r="I187" s="51"/>
      <c r="J187" s="51"/>
      <c r="K187" s="77">
        <f>'Attachment 12'!F17</f>
        <v>0</v>
      </c>
      <c r="L187" s="51"/>
      <c r="M187" s="12"/>
      <c r="BP187" s="7"/>
    </row>
    <row r="188" spans="1:68" s="118" customFormat="1" x14ac:dyDescent="0.2">
      <c r="A188" s="113"/>
      <c r="B188" s="114"/>
      <c r="C188" s="114"/>
      <c r="D188" s="115"/>
      <c r="E188" s="115"/>
      <c r="F188" s="116"/>
      <c r="G188" s="116"/>
      <c r="H188" s="116"/>
      <c r="I188" s="116"/>
      <c r="J188" s="116"/>
      <c r="K188" s="116"/>
      <c r="L188" s="116"/>
      <c r="M188" s="114"/>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117"/>
    </row>
    <row r="189" spans="1:68" x14ac:dyDescent="0.2">
      <c r="A189" s="40">
        <v>21</v>
      </c>
      <c r="B189" s="12" t="s">
        <v>804</v>
      </c>
      <c r="C189" s="12"/>
      <c r="D189" s="112" t="s">
        <v>569</v>
      </c>
      <c r="E189" s="64"/>
      <c r="F189" s="51"/>
      <c r="G189" s="51"/>
      <c r="H189" s="51"/>
      <c r="I189" s="51"/>
      <c r="J189" s="51"/>
      <c r="K189" s="77">
        <f>'Attachment 12'!F28</f>
        <v>0</v>
      </c>
      <c r="L189" s="51"/>
      <c r="M189" s="12"/>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row>
    <row r="190" spans="1:68" x14ac:dyDescent="0.2">
      <c r="A190" s="119"/>
      <c r="B190" s="12"/>
      <c r="C190" s="12"/>
      <c r="D190" s="12"/>
      <c r="E190" s="12"/>
      <c r="F190" s="12"/>
      <c r="G190" s="12"/>
      <c r="H190" s="12"/>
      <c r="I190" s="12"/>
      <c r="J190" s="12"/>
      <c r="K190" s="12"/>
      <c r="L190" s="12"/>
      <c r="M190" s="12"/>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row>
    <row r="191" spans="1:68" x14ac:dyDescent="0.2">
      <c r="B191" s="5" t="s">
        <v>419</v>
      </c>
      <c r="C191" s="5"/>
      <c r="M191" s="120" t="s">
        <v>454</v>
      </c>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row>
    <row r="192" spans="1:68" x14ac:dyDescent="0.2">
      <c r="A192" s="12" t="s">
        <v>460</v>
      </c>
      <c r="B192" s="12"/>
      <c r="C192" s="12"/>
      <c r="D192" s="12"/>
      <c r="E192" s="12"/>
      <c r="F192" s="12"/>
      <c r="G192" s="12"/>
      <c r="H192" s="12"/>
      <c r="I192" s="12"/>
      <c r="J192" s="12"/>
      <c r="K192" s="12"/>
      <c r="L192" s="12"/>
      <c r="M192" s="12"/>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row>
    <row r="193" spans="1:65" x14ac:dyDescent="0.2">
      <c r="A193" s="560" t="s">
        <v>639</v>
      </c>
      <c r="B193" s="560"/>
      <c r="C193" s="560"/>
      <c r="D193" s="560"/>
      <c r="E193" s="560"/>
      <c r="F193" s="560"/>
      <c r="G193" s="560"/>
      <c r="H193" s="560"/>
      <c r="I193" s="560"/>
      <c r="J193" s="560"/>
      <c r="K193" s="560"/>
      <c r="L193" s="560"/>
      <c r="M193" s="560"/>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row>
    <row r="194" spans="1:65" x14ac:dyDescent="0.2">
      <c r="A194" s="561" t="s">
        <v>842</v>
      </c>
      <c r="B194" s="562"/>
      <c r="C194" s="562"/>
      <c r="D194" s="562"/>
      <c r="E194" s="562"/>
      <c r="F194" s="562"/>
      <c r="G194" s="562"/>
      <c r="H194" s="562"/>
      <c r="I194" s="562"/>
      <c r="J194" s="562"/>
      <c r="K194" s="562"/>
      <c r="L194" s="562"/>
      <c r="M194" s="562"/>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row>
    <row r="195" spans="1:65" x14ac:dyDescent="0.2">
      <c r="M195" s="47" t="str">
        <f>$M$5</f>
        <v>For the 12 months ended</v>
      </c>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row>
    <row r="196" spans="1:65" x14ac:dyDescent="0.2">
      <c r="M196" s="47" t="str">
        <f>$M$6</f>
        <v>12/31/2020____</v>
      </c>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row>
    <row r="197" spans="1:65" x14ac:dyDescent="0.2">
      <c r="M197" s="11"/>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row>
    <row r="198" spans="1:65" x14ac:dyDescent="0.2">
      <c r="A198" s="24"/>
      <c r="B198" s="4" t="s">
        <v>805</v>
      </c>
    </row>
    <row r="199" spans="1:65" x14ac:dyDescent="0.2">
      <c r="A199" s="52"/>
      <c r="B199" s="52" t="s">
        <v>806</v>
      </c>
      <c r="C199" s="52"/>
      <c r="D199" s="52"/>
      <c r="E199" s="52"/>
      <c r="F199" s="52"/>
      <c r="G199" s="52"/>
      <c r="H199" s="52"/>
      <c r="I199" s="52"/>
      <c r="J199" s="52"/>
      <c r="K199" s="52"/>
      <c r="L199" s="52"/>
      <c r="M199" s="52"/>
    </row>
    <row r="200" spans="1:65" x14ac:dyDescent="0.2">
      <c r="A200" s="52"/>
      <c r="B200" s="52"/>
      <c r="C200" s="52"/>
      <c r="D200" s="52"/>
      <c r="E200" s="52"/>
      <c r="F200" s="52"/>
      <c r="G200" s="52"/>
      <c r="H200" s="52"/>
      <c r="I200" s="52"/>
      <c r="J200" s="52"/>
      <c r="K200" s="52"/>
      <c r="L200" s="52"/>
      <c r="M200" s="52"/>
    </row>
    <row r="201" spans="1:65" x14ac:dyDescent="0.2">
      <c r="A201" s="103" t="s">
        <v>807</v>
      </c>
      <c r="B201" s="52"/>
      <c r="C201" s="52"/>
      <c r="D201" s="52"/>
      <c r="E201" s="52"/>
      <c r="F201" s="52"/>
      <c r="G201" s="52"/>
      <c r="H201" s="52"/>
      <c r="I201" s="52"/>
      <c r="J201" s="52"/>
      <c r="K201" s="52"/>
      <c r="L201" s="52"/>
      <c r="M201" s="52"/>
    </row>
    <row r="202" spans="1:65" ht="27" customHeight="1" x14ac:dyDescent="0.2">
      <c r="A202" s="33" t="s">
        <v>443</v>
      </c>
      <c r="B202" s="557" t="s">
        <v>843</v>
      </c>
      <c r="C202" s="557"/>
      <c r="D202" s="557"/>
      <c r="E202" s="557"/>
      <c r="F202" s="557"/>
      <c r="G202" s="557"/>
      <c r="H202" s="557"/>
      <c r="I202" s="557"/>
      <c r="J202" s="557"/>
      <c r="K202" s="557"/>
      <c r="L202" s="557"/>
      <c r="M202" s="557"/>
    </row>
    <row r="203" spans="1:65" x14ac:dyDescent="0.2">
      <c r="A203" s="33" t="s">
        <v>455</v>
      </c>
      <c r="B203" s="570" t="s">
        <v>456</v>
      </c>
      <c r="C203" s="570"/>
      <c r="D203" s="570"/>
      <c r="E203" s="570"/>
      <c r="F203" s="570"/>
      <c r="G203" s="570"/>
      <c r="H203" s="570"/>
      <c r="I203" s="570"/>
      <c r="J203" s="570"/>
      <c r="K203" s="570"/>
      <c r="L203" s="570"/>
      <c r="M203" s="570"/>
    </row>
    <row r="204" spans="1:65" x14ac:dyDescent="0.2">
      <c r="A204" s="33" t="s">
        <v>458</v>
      </c>
      <c r="B204" s="565" t="s">
        <v>457</v>
      </c>
      <c r="C204" s="565"/>
      <c r="D204" s="565"/>
      <c r="E204" s="565"/>
      <c r="F204" s="565"/>
      <c r="G204" s="565"/>
      <c r="H204" s="565"/>
      <c r="I204" s="565"/>
      <c r="J204" s="565"/>
      <c r="K204" s="565"/>
      <c r="L204" s="565"/>
      <c r="M204" s="565"/>
    </row>
    <row r="205" spans="1:65" ht="25.5" customHeight="1" x14ac:dyDescent="0.2">
      <c r="A205" s="33" t="s">
        <v>459</v>
      </c>
      <c r="B205" s="559" t="s">
        <v>412</v>
      </c>
      <c r="C205" s="559"/>
      <c r="D205" s="559"/>
      <c r="E205" s="559"/>
      <c r="F205" s="559"/>
      <c r="G205" s="559"/>
      <c r="H205" s="559"/>
      <c r="I205" s="559"/>
      <c r="J205" s="559"/>
      <c r="K205" s="559"/>
      <c r="L205" s="559"/>
      <c r="M205" s="559"/>
    </row>
    <row r="206" spans="1:65" ht="39.75" customHeight="1" x14ac:dyDescent="0.2">
      <c r="A206" s="33" t="s">
        <v>503</v>
      </c>
      <c r="B206" s="557" t="s">
        <v>637</v>
      </c>
      <c r="C206" s="557"/>
      <c r="D206" s="557"/>
      <c r="E206" s="557"/>
      <c r="F206" s="557"/>
      <c r="G206" s="557"/>
      <c r="H206" s="557"/>
      <c r="I206" s="557"/>
      <c r="J206" s="557"/>
      <c r="K206" s="557"/>
      <c r="L206" s="557"/>
      <c r="M206" s="557"/>
    </row>
    <row r="207" spans="1:65" ht="23.25" customHeight="1" x14ac:dyDescent="0.2">
      <c r="A207" s="33" t="s">
        <v>504</v>
      </c>
      <c r="B207" s="557" t="s">
        <v>413</v>
      </c>
      <c r="C207" s="557"/>
      <c r="D207" s="557"/>
      <c r="E207" s="557"/>
      <c r="F207" s="557"/>
      <c r="G207" s="557"/>
      <c r="H207" s="557"/>
      <c r="I207" s="557"/>
      <c r="J207" s="557"/>
      <c r="K207" s="557"/>
      <c r="L207" s="557"/>
      <c r="M207" s="557"/>
    </row>
    <row r="208" spans="1:65" x14ac:dyDescent="0.2">
      <c r="A208" s="33" t="s">
        <v>505</v>
      </c>
      <c r="B208" s="570" t="s">
        <v>501</v>
      </c>
      <c r="C208" s="570"/>
      <c r="D208" s="570"/>
      <c r="E208" s="570"/>
      <c r="F208" s="570"/>
      <c r="G208" s="570"/>
      <c r="H208" s="570"/>
      <c r="I208" s="570"/>
      <c r="J208" s="570"/>
      <c r="K208" s="570"/>
      <c r="L208" s="570"/>
      <c r="M208" s="570"/>
    </row>
    <row r="209" spans="1:13" ht="37.5" customHeight="1" x14ac:dyDescent="0.2">
      <c r="A209" s="33" t="s">
        <v>506</v>
      </c>
      <c r="B209" s="557" t="s">
        <v>2</v>
      </c>
      <c r="C209" s="557"/>
      <c r="D209" s="557"/>
      <c r="E209" s="557"/>
      <c r="F209" s="557"/>
      <c r="G209" s="557"/>
      <c r="H209" s="557"/>
      <c r="I209" s="557"/>
      <c r="J209" s="557"/>
      <c r="K209" s="557"/>
      <c r="L209" s="557"/>
      <c r="M209" s="557"/>
    </row>
    <row r="210" spans="1:13" ht="33.75" customHeight="1" x14ac:dyDescent="0.2">
      <c r="A210" s="33" t="s">
        <v>507</v>
      </c>
      <c r="B210" s="557" t="s">
        <v>0</v>
      </c>
      <c r="C210" s="557"/>
      <c r="D210" s="557"/>
      <c r="E210" s="557"/>
      <c r="F210" s="557"/>
      <c r="G210" s="557"/>
      <c r="H210" s="557"/>
      <c r="I210" s="557"/>
      <c r="J210" s="557"/>
      <c r="K210" s="557"/>
      <c r="L210" s="557"/>
      <c r="M210" s="557"/>
    </row>
    <row r="211" spans="1:13" ht="42" customHeight="1" x14ac:dyDescent="0.2">
      <c r="A211" s="33" t="s">
        <v>508</v>
      </c>
      <c r="B211" s="557" t="s">
        <v>844</v>
      </c>
      <c r="C211" s="557"/>
      <c r="D211" s="557"/>
      <c r="E211" s="557"/>
      <c r="F211" s="557"/>
      <c r="G211" s="557"/>
      <c r="H211" s="557"/>
      <c r="I211" s="557"/>
      <c r="J211" s="557"/>
      <c r="K211" s="557"/>
      <c r="L211" s="557"/>
      <c r="M211" s="557"/>
    </row>
    <row r="212" spans="1:13" x14ac:dyDescent="0.2">
      <c r="A212" s="33" t="s">
        <v>509</v>
      </c>
      <c r="B212" s="570" t="s">
        <v>502</v>
      </c>
      <c r="C212" s="570"/>
      <c r="D212" s="570"/>
      <c r="E212" s="570"/>
      <c r="F212" s="570"/>
      <c r="G212" s="570"/>
      <c r="H212" s="570"/>
      <c r="I212" s="570"/>
      <c r="J212" s="570"/>
      <c r="K212" s="570"/>
      <c r="L212" s="570"/>
      <c r="M212" s="570"/>
    </row>
    <row r="213" spans="1:13" x14ac:dyDescent="0.2">
      <c r="A213" s="121" t="s">
        <v>510</v>
      </c>
      <c r="B213" s="568" t="s">
        <v>634</v>
      </c>
      <c r="C213" s="568"/>
      <c r="D213" s="568"/>
      <c r="E213" s="568"/>
      <c r="F213" s="568"/>
      <c r="G213" s="568"/>
      <c r="H213" s="568"/>
      <c r="I213" s="568"/>
      <c r="J213" s="568"/>
      <c r="K213" s="568"/>
      <c r="L213" s="568"/>
      <c r="M213" s="568"/>
    </row>
    <row r="214" spans="1:13" ht="44.25" customHeight="1" x14ac:dyDescent="0.2">
      <c r="A214" s="33" t="s">
        <v>511</v>
      </c>
      <c r="B214" s="569" t="s">
        <v>624</v>
      </c>
      <c r="C214" s="569"/>
      <c r="D214" s="569"/>
      <c r="E214" s="569"/>
      <c r="F214" s="569"/>
      <c r="G214" s="569"/>
      <c r="H214" s="569"/>
      <c r="I214" s="569"/>
      <c r="J214" s="569"/>
      <c r="K214" s="569"/>
      <c r="L214" s="569"/>
      <c r="M214" s="569"/>
    </row>
    <row r="215" spans="1:13" x14ac:dyDescent="0.2">
      <c r="A215" s="52"/>
      <c r="B215" s="402" t="s">
        <v>523</v>
      </c>
      <c r="C215" s="402"/>
      <c r="D215" s="403" t="s">
        <v>524</v>
      </c>
      <c r="E215" s="403"/>
      <c r="F215" s="406">
        <v>0.21</v>
      </c>
      <c r="G215" s="404"/>
      <c r="H215" s="403" t="s">
        <v>839</v>
      </c>
      <c r="I215" s="403"/>
      <c r="J215" s="403"/>
      <c r="K215" s="403"/>
      <c r="L215" s="403"/>
      <c r="M215" s="403"/>
    </row>
    <row r="216" spans="1:13" x14ac:dyDescent="0.2">
      <c r="A216" s="52"/>
      <c r="B216" s="402"/>
      <c r="C216" s="405"/>
      <c r="D216" s="403" t="s">
        <v>525</v>
      </c>
      <c r="E216" s="403"/>
      <c r="F216" s="407">
        <v>8.8200000000000001E-2</v>
      </c>
      <c r="G216" s="404"/>
      <c r="H216" s="403" t="s">
        <v>840</v>
      </c>
      <c r="I216" s="403"/>
      <c r="J216" s="403"/>
      <c r="K216" s="403"/>
      <c r="L216" s="403"/>
      <c r="M216" s="403"/>
    </row>
    <row r="217" spans="1:13" x14ac:dyDescent="0.2">
      <c r="A217" s="52"/>
      <c r="B217" s="402"/>
      <c r="C217" s="402"/>
      <c r="D217" s="403" t="s">
        <v>526</v>
      </c>
      <c r="E217" s="403"/>
      <c r="F217" s="122">
        <v>0</v>
      </c>
      <c r="G217" s="404"/>
      <c r="H217" s="403" t="s">
        <v>841</v>
      </c>
      <c r="I217" s="403"/>
      <c r="J217" s="403"/>
      <c r="K217" s="403"/>
      <c r="L217" s="403"/>
      <c r="M217" s="403"/>
    </row>
    <row r="218" spans="1:13" ht="30" customHeight="1" x14ac:dyDescent="0.2">
      <c r="A218" s="123" t="s">
        <v>512</v>
      </c>
      <c r="B218" s="557" t="s">
        <v>482</v>
      </c>
      <c r="C218" s="557"/>
      <c r="D218" s="557"/>
      <c r="E218" s="557"/>
      <c r="F218" s="557"/>
      <c r="G218" s="557"/>
      <c r="H218" s="557"/>
      <c r="I218" s="557"/>
      <c r="J218" s="557"/>
      <c r="K218" s="557"/>
      <c r="L218" s="557"/>
      <c r="M218" s="557"/>
    </row>
    <row r="219" spans="1:13" ht="21" customHeight="1" x14ac:dyDescent="0.2">
      <c r="A219" s="33" t="s">
        <v>514</v>
      </c>
      <c r="B219" s="570" t="s">
        <v>513</v>
      </c>
      <c r="C219" s="570"/>
      <c r="D219" s="570"/>
      <c r="E219" s="570"/>
      <c r="F219" s="570"/>
      <c r="G219" s="570"/>
      <c r="H219" s="570"/>
      <c r="I219" s="570"/>
      <c r="J219" s="570"/>
      <c r="K219" s="570"/>
      <c r="L219" s="570"/>
      <c r="M219" s="570"/>
    </row>
    <row r="220" spans="1:13" ht="73.5" customHeight="1" x14ac:dyDescent="0.2">
      <c r="A220" s="33" t="s">
        <v>515</v>
      </c>
      <c r="B220" s="568" t="s">
        <v>92</v>
      </c>
      <c r="C220" s="568"/>
      <c r="D220" s="568"/>
      <c r="E220" s="568"/>
      <c r="F220" s="568"/>
      <c r="G220" s="568"/>
      <c r="H220" s="568"/>
      <c r="I220" s="568"/>
      <c r="J220" s="568"/>
      <c r="K220" s="568"/>
      <c r="L220" s="568"/>
      <c r="M220" s="568"/>
    </row>
    <row r="221" spans="1:13" ht="30" customHeight="1" x14ac:dyDescent="0.2">
      <c r="A221" s="33" t="s">
        <v>452</v>
      </c>
      <c r="B221" s="568" t="s">
        <v>259</v>
      </c>
      <c r="C221" s="568"/>
      <c r="D221" s="568"/>
      <c r="E221" s="568"/>
      <c r="F221" s="568"/>
      <c r="G221" s="568"/>
      <c r="H221" s="568"/>
      <c r="I221" s="568"/>
      <c r="J221" s="568"/>
      <c r="K221" s="568"/>
      <c r="L221" s="568"/>
      <c r="M221" s="568"/>
    </row>
    <row r="222" spans="1:13" ht="27" customHeight="1" x14ac:dyDescent="0.2">
      <c r="A222" s="33" t="s">
        <v>519</v>
      </c>
      <c r="B222" s="557" t="s">
        <v>516</v>
      </c>
      <c r="C222" s="557"/>
      <c r="D222" s="557"/>
      <c r="E222" s="557"/>
      <c r="F222" s="557"/>
      <c r="G222" s="557"/>
      <c r="H222" s="557"/>
      <c r="I222" s="557"/>
      <c r="J222" s="557"/>
      <c r="K222" s="557"/>
      <c r="L222" s="557"/>
      <c r="M222" s="557"/>
    </row>
    <row r="223" spans="1:13" ht="111" customHeight="1" x14ac:dyDescent="0.2">
      <c r="A223" s="33" t="s">
        <v>520</v>
      </c>
      <c r="B223" s="557" t="s">
        <v>845</v>
      </c>
      <c r="C223" s="557"/>
      <c r="D223" s="557"/>
      <c r="E223" s="557"/>
      <c r="F223" s="557"/>
      <c r="G223" s="557"/>
      <c r="H223" s="557"/>
      <c r="I223" s="557"/>
      <c r="J223" s="557"/>
      <c r="K223" s="557"/>
      <c r="L223" s="557"/>
      <c r="M223" s="557"/>
    </row>
    <row r="224" spans="1:13" x14ac:dyDescent="0.2">
      <c r="A224" s="33" t="s">
        <v>521</v>
      </c>
      <c r="B224" s="570" t="s">
        <v>517</v>
      </c>
      <c r="C224" s="570"/>
      <c r="D224" s="570"/>
      <c r="E224" s="570"/>
      <c r="F224" s="570"/>
      <c r="G224" s="570"/>
      <c r="H224" s="570"/>
      <c r="I224" s="570"/>
      <c r="J224" s="570"/>
      <c r="K224" s="570"/>
      <c r="L224" s="570"/>
      <c r="M224" s="570"/>
    </row>
    <row r="225" spans="1:13" x14ac:dyDescent="0.2">
      <c r="A225" s="33" t="s">
        <v>522</v>
      </c>
      <c r="B225" s="570" t="s">
        <v>518</v>
      </c>
      <c r="C225" s="570"/>
      <c r="D225" s="570"/>
      <c r="E225" s="570"/>
      <c r="F225" s="570"/>
      <c r="G225" s="570"/>
      <c r="H225" s="570"/>
      <c r="I225" s="570"/>
      <c r="J225" s="570"/>
      <c r="K225" s="570"/>
      <c r="L225" s="570"/>
      <c r="M225" s="570"/>
    </row>
    <row r="226" spans="1:13" ht="22.5" customHeight="1" x14ac:dyDescent="0.2">
      <c r="A226" s="33" t="s">
        <v>93</v>
      </c>
      <c r="B226" s="557" t="s">
        <v>95</v>
      </c>
      <c r="C226" s="557"/>
      <c r="D226" s="557"/>
      <c r="E226" s="557"/>
      <c r="F226" s="557"/>
      <c r="G226" s="557"/>
      <c r="H226" s="557"/>
      <c r="I226" s="557"/>
      <c r="J226" s="557"/>
      <c r="K226" s="557"/>
      <c r="L226" s="557"/>
      <c r="M226" s="557"/>
    </row>
  </sheetData>
  <mergeCells count="41">
    <mergeCell ref="A193:M193"/>
    <mergeCell ref="A194:M194"/>
    <mergeCell ref="B209:M209"/>
    <mergeCell ref="B208:M208"/>
    <mergeCell ref="B203:M203"/>
    <mergeCell ref="B210:M210"/>
    <mergeCell ref="B211:M211"/>
    <mergeCell ref="B226:M226"/>
    <mergeCell ref="B220:M220"/>
    <mergeCell ref="B207:M207"/>
    <mergeCell ref="B221:M221"/>
    <mergeCell ref="B223:M223"/>
    <mergeCell ref="B214:M214"/>
    <mergeCell ref="B218:M218"/>
    <mergeCell ref="B224:M224"/>
    <mergeCell ref="B225:M225"/>
    <mergeCell ref="B222:M222"/>
    <mergeCell ref="B219:M219"/>
    <mergeCell ref="B212:M212"/>
    <mergeCell ref="B213:M213"/>
    <mergeCell ref="A2:M2"/>
    <mergeCell ref="A3:M3"/>
    <mergeCell ref="A4:M4"/>
    <mergeCell ref="H13:I13"/>
    <mergeCell ref="A33:M33"/>
    <mergeCell ref="D110:D111"/>
    <mergeCell ref="B205:M205"/>
    <mergeCell ref="B206:M206"/>
    <mergeCell ref="A34:M34"/>
    <mergeCell ref="A35:M35"/>
    <mergeCell ref="A152:M152"/>
    <mergeCell ref="B157:K157"/>
    <mergeCell ref="H40:I40"/>
    <mergeCell ref="A85:M85"/>
    <mergeCell ref="B204:M204"/>
    <mergeCell ref="A86:M86"/>
    <mergeCell ref="A87:M87"/>
    <mergeCell ref="H92:I92"/>
    <mergeCell ref="A150:M150"/>
    <mergeCell ref="A151:M151"/>
    <mergeCell ref="B202:M202"/>
  </mergeCells>
  <phoneticPr fontId="0" type="noConversion"/>
  <printOptions horizontalCentered="1"/>
  <pageMargins left="0.5" right="0.5" top="0.75" bottom="0.75" header="0.3" footer="0.3"/>
  <pageSetup scale="60" orientation="landscape" r:id="rId1"/>
  <rowBreaks count="5" manualBreakCount="5">
    <brk id="31" max="16383" man="1"/>
    <brk id="83" max="12" man="1"/>
    <brk id="148" max="12" man="1"/>
    <brk id="190" max="16383" man="1"/>
    <brk id="2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34" zoomScaleNormal="100" zoomScaleSheetLayoutView="110" workbookViewId="0">
      <selection activeCell="U142" sqref="U142"/>
    </sheetView>
  </sheetViews>
  <sheetFormatPr defaultColWidth="9.33203125" defaultRowHeight="12" x14ac:dyDescent="0.2"/>
  <cols>
    <col min="1" max="1" width="6" style="124" customWidth="1"/>
    <col min="2" max="2" width="3.1640625" style="124" customWidth="1"/>
    <col min="3" max="3" width="20.83203125" style="4" customWidth="1"/>
    <col min="4" max="5" width="15.83203125" style="4" customWidth="1"/>
    <col min="6" max="6" width="24.83203125" style="4" customWidth="1"/>
    <col min="7" max="7" width="19" style="4" customWidth="1"/>
    <col min="8" max="8" width="12.83203125" style="4" customWidth="1"/>
    <col min="9" max="9" width="16.1640625" style="4" customWidth="1"/>
    <col min="10" max="10" width="12.83203125" style="4" customWidth="1"/>
    <col min="11" max="11" width="23.1640625" style="4" customWidth="1"/>
    <col min="12" max="16384" width="9.33203125" style="457"/>
  </cols>
  <sheetData>
    <row r="1" spans="1:11" x14ac:dyDescent="0.2">
      <c r="K1" s="46" t="s">
        <v>527</v>
      </c>
    </row>
    <row r="2" spans="1:11" x14ac:dyDescent="0.2">
      <c r="K2" s="125" t="s">
        <v>917</v>
      </c>
    </row>
    <row r="3" spans="1:11" x14ac:dyDescent="0.2">
      <c r="A3" s="560" t="s">
        <v>529</v>
      </c>
      <c r="B3" s="560"/>
      <c r="C3" s="560"/>
      <c r="D3" s="560"/>
      <c r="E3" s="560"/>
      <c r="F3" s="560"/>
      <c r="G3" s="560"/>
      <c r="H3" s="560"/>
      <c r="I3" s="560"/>
      <c r="J3" s="560"/>
      <c r="K3" s="560"/>
    </row>
    <row r="4" spans="1:11" x14ac:dyDescent="0.2">
      <c r="A4" s="560" t="s">
        <v>528</v>
      </c>
      <c r="B4" s="560"/>
      <c r="C4" s="560"/>
      <c r="D4" s="560"/>
      <c r="E4" s="560"/>
      <c r="F4" s="560"/>
      <c r="G4" s="560"/>
      <c r="H4" s="560"/>
      <c r="I4" s="560"/>
      <c r="J4" s="560"/>
      <c r="K4" s="560"/>
    </row>
    <row r="5" spans="1:11" x14ac:dyDescent="0.2">
      <c r="A5" s="561" t="s">
        <v>842</v>
      </c>
      <c r="B5" s="562"/>
      <c r="C5" s="562"/>
      <c r="D5" s="562"/>
      <c r="E5" s="562"/>
      <c r="F5" s="562"/>
      <c r="G5" s="562"/>
      <c r="H5" s="562"/>
      <c r="I5" s="562"/>
      <c r="J5" s="562"/>
      <c r="K5" s="562"/>
    </row>
    <row r="7" spans="1:11" x14ac:dyDescent="0.2">
      <c r="C7" s="24" t="s">
        <v>808</v>
      </c>
      <c r="D7" s="24"/>
      <c r="E7" s="24"/>
    </row>
    <row r="9" spans="1:11" x14ac:dyDescent="0.2">
      <c r="A9" s="126" t="s">
        <v>68</v>
      </c>
      <c r="C9" s="572" t="s">
        <v>404</v>
      </c>
      <c r="D9" s="572"/>
      <c r="E9" s="13"/>
      <c r="F9" s="572" t="s">
        <v>405</v>
      </c>
      <c r="G9" s="572"/>
      <c r="I9" s="13" t="s">
        <v>406</v>
      </c>
      <c r="J9" s="13"/>
      <c r="K9" s="13" t="s">
        <v>407</v>
      </c>
    </row>
    <row r="10" spans="1:11" x14ac:dyDescent="0.2">
      <c r="A10" s="127" t="s">
        <v>397</v>
      </c>
      <c r="B10" s="128"/>
      <c r="C10" s="129"/>
      <c r="D10" s="129"/>
      <c r="E10" s="129"/>
      <c r="F10" s="576" t="s">
        <v>461</v>
      </c>
      <c r="G10" s="576"/>
      <c r="I10" s="130" t="s">
        <v>425</v>
      </c>
      <c r="J10" s="129"/>
      <c r="K10" s="130" t="s">
        <v>410</v>
      </c>
    </row>
    <row r="11" spans="1:11" x14ac:dyDescent="0.2">
      <c r="A11" s="131"/>
      <c r="B11" s="131"/>
      <c r="C11" s="13"/>
      <c r="D11" s="13"/>
      <c r="E11" s="13"/>
      <c r="F11" s="13"/>
      <c r="G11" s="13"/>
      <c r="H11" s="132"/>
      <c r="I11" s="133"/>
      <c r="J11" s="133"/>
      <c r="K11" s="46"/>
    </row>
    <row r="12" spans="1:11" x14ac:dyDescent="0.2">
      <c r="A12" s="131">
        <v>1</v>
      </c>
      <c r="B12" s="131"/>
      <c r="C12" s="134" t="s">
        <v>531</v>
      </c>
      <c r="D12" s="13"/>
      <c r="E12" s="13"/>
      <c r="F12" s="135" t="s">
        <v>462</v>
      </c>
      <c r="G12" s="13"/>
      <c r="H12" s="136"/>
      <c r="I12" s="137">
        <f>'Attachment H-27A'!K43+'Attachment H-27A'!K69</f>
        <v>84150047.758167773</v>
      </c>
      <c r="J12" s="133"/>
      <c r="K12" s="46"/>
    </row>
    <row r="13" spans="1:11" x14ac:dyDescent="0.2">
      <c r="A13" s="131">
        <v>2</v>
      </c>
      <c r="B13" s="131"/>
      <c r="C13" s="134" t="s">
        <v>532</v>
      </c>
      <c r="D13" s="13"/>
      <c r="E13" s="13"/>
      <c r="F13" s="138" t="s">
        <v>463</v>
      </c>
      <c r="G13" s="13"/>
      <c r="H13" s="136"/>
      <c r="I13" s="137">
        <f>'Attachment H-27A'!K57+'Attachment H-27A'!K69+'Attachment H-27A'!K71</f>
        <v>83583669.063136622</v>
      </c>
      <c r="J13" s="133"/>
      <c r="K13" s="46"/>
    </row>
    <row r="14" spans="1:11" x14ac:dyDescent="0.2">
      <c r="A14" s="131"/>
      <c r="B14" s="131"/>
      <c r="C14" s="134"/>
      <c r="D14" s="13"/>
      <c r="E14" s="13"/>
      <c r="F14" s="135"/>
      <c r="G14" s="13"/>
      <c r="H14" s="139"/>
      <c r="I14" s="133"/>
      <c r="J14" s="133"/>
      <c r="K14" s="46"/>
    </row>
    <row r="15" spans="1:11" x14ac:dyDescent="0.2">
      <c r="A15" s="131"/>
      <c r="B15" s="131"/>
      <c r="C15" s="134" t="s">
        <v>533</v>
      </c>
      <c r="D15" s="13"/>
      <c r="E15" s="13"/>
      <c r="F15" s="135"/>
      <c r="G15" s="13"/>
      <c r="H15" s="139"/>
      <c r="I15" s="133"/>
      <c r="J15" s="133"/>
      <c r="K15" s="46"/>
    </row>
    <row r="16" spans="1:11" x14ac:dyDescent="0.2">
      <c r="A16" s="131">
        <v>3</v>
      </c>
      <c r="B16" s="131"/>
      <c r="C16" s="134" t="s">
        <v>534</v>
      </c>
      <c r="D16" s="13"/>
      <c r="E16" s="13"/>
      <c r="F16" s="138" t="s">
        <v>464</v>
      </c>
      <c r="G16" s="13"/>
      <c r="H16" s="136"/>
      <c r="I16" s="137">
        <f>'Attachment H-27A'!K110</f>
        <v>2734400</v>
      </c>
      <c r="J16" s="133"/>
      <c r="K16" s="46"/>
    </row>
    <row r="17" spans="1:11" x14ac:dyDescent="0.2">
      <c r="A17" s="131">
        <v>4</v>
      </c>
      <c r="B17" s="131"/>
      <c r="C17" s="134" t="s">
        <v>535</v>
      </c>
      <c r="D17" s="13"/>
      <c r="E17" s="13"/>
      <c r="F17" s="135" t="s">
        <v>263</v>
      </c>
      <c r="G17" s="13"/>
      <c r="H17" s="140"/>
      <c r="I17" s="141">
        <f>I16/I12</f>
        <v>3.2494336876173591E-2</v>
      </c>
      <c r="J17" s="140"/>
      <c r="K17" s="141">
        <f>I17</f>
        <v>3.2494336876173591E-2</v>
      </c>
    </row>
    <row r="18" spans="1:11" x14ac:dyDescent="0.2">
      <c r="A18" s="131"/>
      <c r="B18" s="131"/>
      <c r="C18" s="134"/>
      <c r="D18" s="13"/>
      <c r="E18" s="13"/>
      <c r="F18" s="135"/>
      <c r="G18" s="13"/>
      <c r="H18" s="140"/>
      <c r="I18" s="133"/>
      <c r="J18" s="140"/>
      <c r="K18" s="46"/>
    </row>
    <row r="19" spans="1:11" x14ac:dyDescent="0.2">
      <c r="A19" s="131"/>
      <c r="B19" s="131"/>
      <c r="C19" s="134" t="s">
        <v>399</v>
      </c>
      <c r="D19" s="13"/>
      <c r="E19" s="13"/>
      <c r="F19" s="135"/>
      <c r="G19" s="13"/>
      <c r="H19" s="140"/>
      <c r="I19" s="133"/>
      <c r="J19" s="140"/>
      <c r="K19" s="46"/>
    </row>
    <row r="20" spans="1:11" x14ac:dyDescent="0.2">
      <c r="A20" s="131">
        <v>5</v>
      </c>
      <c r="B20" s="131"/>
      <c r="C20" s="134" t="s">
        <v>400</v>
      </c>
      <c r="D20" s="13"/>
      <c r="E20" s="13"/>
      <c r="F20" s="138" t="s">
        <v>465</v>
      </c>
      <c r="G20" s="13"/>
      <c r="H20" s="142"/>
      <c r="I20" s="137">
        <f>'Attachment H-27A'!K114</f>
        <v>83766.226398657309</v>
      </c>
      <c r="J20" s="142"/>
      <c r="K20" s="46"/>
    </row>
    <row r="21" spans="1:11" x14ac:dyDescent="0.2">
      <c r="A21" s="131">
        <v>6</v>
      </c>
      <c r="B21" s="131"/>
      <c r="C21" s="134" t="s">
        <v>401</v>
      </c>
      <c r="D21" s="13"/>
      <c r="E21" s="13"/>
      <c r="F21" s="135" t="s">
        <v>264</v>
      </c>
      <c r="G21" s="13"/>
      <c r="H21" s="140"/>
      <c r="I21" s="141">
        <f>I20/I12</f>
        <v>9.9543884561285705E-4</v>
      </c>
      <c r="J21" s="140"/>
      <c r="K21" s="141">
        <f>I21</f>
        <v>9.9543884561285705E-4</v>
      </c>
    </row>
    <row r="22" spans="1:11" x14ac:dyDescent="0.2">
      <c r="A22" s="131"/>
      <c r="B22" s="131"/>
      <c r="C22" s="134"/>
      <c r="D22" s="13"/>
      <c r="E22" s="13"/>
      <c r="F22" s="135"/>
      <c r="G22" s="13"/>
      <c r="H22" s="140"/>
      <c r="I22" s="141"/>
      <c r="J22" s="140"/>
      <c r="K22" s="46"/>
    </row>
    <row r="23" spans="1:11" x14ac:dyDescent="0.2">
      <c r="A23" s="131"/>
      <c r="B23" s="131"/>
      <c r="C23" s="134" t="s">
        <v>537</v>
      </c>
      <c r="D23" s="13"/>
      <c r="E23" s="13"/>
      <c r="F23" s="135"/>
      <c r="G23" s="13"/>
      <c r="H23" s="140"/>
      <c r="I23" s="133"/>
      <c r="J23" s="140"/>
      <c r="K23" s="46"/>
    </row>
    <row r="24" spans="1:11" x14ac:dyDescent="0.2">
      <c r="A24" s="131">
        <v>7</v>
      </c>
      <c r="B24" s="131"/>
      <c r="C24" s="134" t="s">
        <v>536</v>
      </c>
      <c r="D24" s="13"/>
      <c r="E24" s="13"/>
      <c r="F24" s="138" t="s">
        <v>466</v>
      </c>
      <c r="G24" s="13"/>
      <c r="H24" s="142"/>
      <c r="I24" s="137">
        <f>'Attachment H-27A'!K127</f>
        <v>1196386.9112291173</v>
      </c>
      <c r="J24" s="142"/>
      <c r="K24" s="46"/>
    </row>
    <row r="25" spans="1:11" x14ac:dyDescent="0.2">
      <c r="A25" s="131">
        <v>8</v>
      </c>
      <c r="B25" s="131"/>
      <c r="C25" s="134" t="s">
        <v>538</v>
      </c>
      <c r="D25" s="13"/>
      <c r="E25" s="13"/>
      <c r="F25" s="135" t="s">
        <v>265</v>
      </c>
      <c r="G25" s="13"/>
      <c r="H25" s="140"/>
      <c r="I25" s="141">
        <f>I24/I12</f>
        <v>1.421730519592003E-2</v>
      </c>
      <c r="J25" s="140"/>
      <c r="K25" s="141">
        <f>I25</f>
        <v>1.421730519592003E-2</v>
      </c>
    </row>
    <row r="26" spans="1:11" x14ac:dyDescent="0.2">
      <c r="A26" s="131"/>
      <c r="B26" s="131"/>
      <c r="C26" s="134"/>
      <c r="D26" s="13"/>
      <c r="E26" s="13"/>
      <c r="F26" s="135"/>
      <c r="G26" s="13"/>
      <c r="H26" s="140"/>
      <c r="I26" s="133"/>
      <c r="J26" s="140"/>
      <c r="K26" s="46"/>
    </row>
    <row r="27" spans="1:11" x14ac:dyDescent="0.2">
      <c r="A27" s="131">
        <v>9</v>
      </c>
      <c r="B27" s="131"/>
      <c r="C27" s="134" t="s">
        <v>539</v>
      </c>
      <c r="D27" s="13"/>
      <c r="E27" s="13"/>
      <c r="F27" s="138" t="s">
        <v>467</v>
      </c>
      <c r="G27" s="13"/>
      <c r="H27" s="142"/>
      <c r="I27" s="137">
        <f>'Attachment H-27A'!K18</f>
        <v>0</v>
      </c>
      <c r="J27" s="142"/>
      <c r="K27" s="46"/>
    </row>
    <row r="28" spans="1:11" x14ac:dyDescent="0.2">
      <c r="A28" s="131">
        <v>10</v>
      </c>
      <c r="B28" s="131"/>
      <c r="C28" s="134" t="s">
        <v>540</v>
      </c>
      <c r="D28" s="13"/>
      <c r="E28" s="13"/>
      <c r="F28" s="135" t="s">
        <v>266</v>
      </c>
      <c r="G28" s="13"/>
      <c r="H28" s="140"/>
      <c r="I28" s="141">
        <f>I27/I12</f>
        <v>0</v>
      </c>
      <c r="J28" s="140"/>
      <c r="K28" s="141">
        <f>I28</f>
        <v>0</v>
      </c>
    </row>
    <row r="29" spans="1:11" x14ac:dyDescent="0.2">
      <c r="A29" s="131"/>
      <c r="B29" s="131"/>
      <c r="C29" s="134"/>
      <c r="D29" s="13"/>
      <c r="E29" s="13"/>
      <c r="F29" s="135"/>
      <c r="G29" s="13"/>
      <c r="H29" s="140"/>
      <c r="I29" s="133"/>
      <c r="J29" s="140"/>
      <c r="K29" s="46"/>
    </row>
    <row r="30" spans="1:11" x14ac:dyDescent="0.2">
      <c r="A30" s="131">
        <v>11</v>
      </c>
      <c r="B30" s="131"/>
      <c r="C30" s="143" t="s">
        <v>541</v>
      </c>
      <c r="D30" s="13"/>
      <c r="E30" s="13"/>
      <c r="F30" s="144" t="s">
        <v>267</v>
      </c>
      <c r="G30" s="13"/>
      <c r="H30" s="140"/>
      <c r="I30" s="141"/>
      <c r="J30" s="140"/>
      <c r="K30" s="145">
        <f>K17+K21+K25+K28</f>
        <v>4.7707080917706479E-2</v>
      </c>
    </row>
    <row r="31" spans="1:11" x14ac:dyDescent="0.2">
      <c r="A31" s="131"/>
      <c r="B31" s="131"/>
      <c r="C31" s="134"/>
      <c r="D31" s="13"/>
      <c r="E31" s="13"/>
      <c r="F31" s="135"/>
      <c r="G31" s="13"/>
      <c r="H31" s="140"/>
      <c r="I31" s="133"/>
      <c r="J31" s="140"/>
      <c r="K31" s="46"/>
    </row>
    <row r="32" spans="1:11" x14ac:dyDescent="0.2">
      <c r="A32" s="131"/>
      <c r="B32" s="131"/>
      <c r="C32" s="134" t="s">
        <v>542</v>
      </c>
      <c r="D32" s="13"/>
      <c r="E32" s="13"/>
      <c r="F32" s="135"/>
      <c r="G32" s="13"/>
      <c r="H32" s="140"/>
      <c r="I32" s="133"/>
      <c r="J32" s="140"/>
      <c r="K32" s="46"/>
    </row>
    <row r="33" spans="1:11" x14ac:dyDescent="0.2">
      <c r="A33" s="131">
        <v>12</v>
      </c>
      <c r="B33" s="131"/>
      <c r="C33" s="134" t="s">
        <v>543</v>
      </c>
      <c r="D33" s="13"/>
      <c r="E33" s="13"/>
      <c r="F33" s="138" t="s">
        <v>468</v>
      </c>
      <c r="G33" s="13"/>
      <c r="H33" s="142"/>
      <c r="I33" s="137">
        <f>'Attachment H-27A'!K142</f>
        <v>1885807.0724019979</v>
      </c>
      <c r="J33" s="142"/>
      <c r="K33" s="46"/>
    </row>
    <row r="34" spans="1:11" x14ac:dyDescent="0.2">
      <c r="A34" s="131">
        <v>13</v>
      </c>
      <c r="B34" s="131"/>
      <c r="C34" s="134" t="s">
        <v>544</v>
      </c>
      <c r="D34" s="13"/>
      <c r="E34" s="13"/>
      <c r="F34" s="135" t="s">
        <v>268</v>
      </c>
      <c r="G34" s="13"/>
      <c r="H34" s="140"/>
      <c r="I34" s="141">
        <f>I33/I13</f>
        <v>2.2561908247620898E-2</v>
      </c>
      <c r="J34" s="140"/>
      <c r="K34" s="141">
        <f>I34</f>
        <v>2.2561908247620898E-2</v>
      </c>
    </row>
    <row r="35" spans="1:11" x14ac:dyDescent="0.2">
      <c r="A35" s="131"/>
      <c r="B35" s="131"/>
      <c r="C35" s="134"/>
      <c r="D35" s="13"/>
      <c r="E35" s="13"/>
      <c r="F35" s="135"/>
      <c r="G35" s="13"/>
      <c r="H35" s="140"/>
      <c r="I35" s="133"/>
      <c r="J35" s="140"/>
      <c r="K35" s="46"/>
    </row>
    <row r="36" spans="1:11" x14ac:dyDescent="0.2">
      <c r="A36" s="131"/>
      <c r="B36" s="131"/>
      <c r="C36" s="134" t="s">
        <v>545</v>
      </c>
      <c r="D36" s="13"/>
      <c r="E36" s="13"/>
      <c r="F36" s="135"/>
      <c r="G36" s="13"/>
      <c r="H36" s="140"/>
      <c r="I36" s="133"/>
      <c r="J36" s="140"/>
      <c r="K36" s="46"/>
    </row>
    <row r="37" spans="1:11" x14ac:dyDescent="0.2">
      <c r="A37" s="131">
        <v>14</v>
      </c>
      <c r="B37" s="131"/>
      <c r="C37" s="134" t="s">
        <v>546</v>
      </c>
      <c r="D37" s="13"/>
      <c r="E37" s="13"/>
      <c r="F37" s="138" t="s">
        <v>469</v>
      </c>
      <c r="G37" s="13"/>
      <c r="H37" s="140"/>
      <c r="I37" s="137">
        <f>'Attachment H-27A'!K145</f>
        <v>6009443.2875175541</v>
      </c>
      <c r="J37" s="140"/>
      <c r="K37" s="46"/>
    </row>
    <row r="38" spans="1:11" x14ac:dyDescent="0.2">
      <c r="A38" s="131">
        <v>15</v>
      </c>
      <c r="B38" s="131"/>
      <c r="C38" s="134" t="s">
        <v>547</v>
      </c>
      <c r="D38" s="13"/>
      <c r="E38" s="13"/>
      <c r="F38" s="135" t="s">
        <v>269</v>
      </c>
      <c r="G38" s="13"/>
      <c r="H38" s="140"/>
      <c r="I38" s="141">
        <f>I37/I13</f>
        <v>7.1897337779922049E-2</v>
      </c>
      <c r="J38" s="140"/>
      <c r="K38" s="141">
        <f>I38</f>
        <v>7.1897337779922049E-2</v>
      </c>
    </row>
    <row r="39" spans="1:11" x14ac:dyDescent="0.2">
      <c r="A39" s="131"/>
      <c r="B39" s="131"/>
      <c r="C39" s="134"/>
      <c r="D39" s="13"/>
      <c r="E39" s="13"/>
      <c r="F39" s="135"/>
      <c r="G39" s="13"/>
      <c r="H39" s="140"/>
      <c r="I39" s="133"/>
      <c r="J39" s="140"/>
      <c r="K39" s="46"/>
    </row>
    <row r="40" spans="1:11" x14ac:dyDescent="0.2">
      <c r="A40" s="131">
        <v>16</v>
      </c>
      <c r="B40" s="131"/>
      <c r="C40" s="143" t="s">
        <v>548</v>
      </c>
      <c r="D40" s="13"/>
      <c r="E40" s="13"/>
      <c r="F40" s="144" t="s">
        <v>270</v>
      </c>
      <c r="G40" s="13"/>
      <c r="H40" s="140"/>
      <c r="I40" s="141"/>
      <c r="J40" s="140"/>
      <c r="K40" s="145">
        <f>K34+K38</f>
        <v>9.4459246027542951E-2</v>
      </c>
    </row>
    <row r="41" spans="1:11" x14ac:dyDescent="0.2">
      <c r="A41" s="131"/>
      <c r="B41" s="131"/>
      <c r="C41" s="13"/>
      <c r="D41" s="13"/>
      <c r="E41" s="13"/>
      <c r="F41" s="13"/>
      <c r="G41" s="13"/>
      <c r="H41" s="132"/>
      <c r="I41" s="13"/>
      <c r="J41" s="13"/>
    </row>
    <row r="42" spans="1:11" x14ac:dyDescent="0.2">
      <c r="A42" s="131"/>
      <c r="B42" s="131"/>
      <c r="C42" s="124"/>
      <c r="K42" s="46" t="s">
        <v>6</v>
      </c>
    </row>
    <row r="43" spans="1:11" x14ac:dyDescent="0.2">
      <c r="A43" s="131"/>
      <c r="B43" s="131"/>
      <c r="C43" s="124"/>
      <c r="K43" s="125" t="s">
        <v>918</v>
      </c>
    </row>
    <row r="44" spans="1:11" x14ac:dyDescent="0.2">
      <c r="A44" s="560" t="s">
        <v>529</v>
      </c>
      <c r="B44" s="560"/>
      <c r="C44" s="560"/>
      <c r="D44" s="560"/>
      <c r="E44" s="560"/>
      <c r="F44" s="560"/>
      <c r="G44" s="560"/>
      <c r="H44" s="560"/>
      <c r="I44" s="560"/>
      <c r="J44" s="560"/>
      <c r="K44" s="560"/>
    </row>
    <row r="45" spans="1:11" x14ac:dyDescent="0.2">
      <c r="A45" s="560" t="s">
        <v>528</v>
      </c>
      <c r="B45" s="560"/>
      <c r="C45" s="560"/>
      <c r="D45" s="560"/>
      <c r="E45" s="560"/>
      <c r="F45" s="560"/>
      <c r="G45" s="560"/>
      <c r="H45" s="560"/>
      <c r="I45" s="560"/>
      <c r="J45" s="560"/>
      <c r="K45" s="560"/>
    </row>
    <row r="46" spans="1:11" x14ac:dyDescent="0.2">
      <c r="A46" s="561" t="s">
        <v>842</v>
      </c>
      <c r="B46" s="562"/>
      <c r="C46" s="562"/>
      <c r="D46" s="562"/>
      <c r="E46" s="562"/>
      <c r="F46" s="562"/>
      <c r="G46" s="562"/>
      <c r="H46" s="562"/>
      <c r="I46" s="562"/>
      <c r="J46" s="562"/>
      <c r="K46" s="562"/>
    </row>
    <row r="47" spans="1:11" x14ac:dyDescent="0.2">
      <c r="A47" s="131"/>
      <c r="B47" s="131"/>
      <c r="C47" s="13"/>
      <c r="D47" s="13"/>
      <c r="E47" s="13"/>
      <c r="F47" s="13"/>
      <c r="G47" s="13"/>
      <c r="H47" s="13"/>
      <c r="I47" s="13"/>
      <c r="J47" s="13"/>
    </row>
    <row r="48" spans="1:11" x14ac:dyDescent="0.2">
      <c r="A48" s="131"/>
      <c r="B48" s="131"/>
      <c r="C48" s="573" t="s">
        <v>470</v>
      </c>
      <c r="D48" s="573"/>
      <c r="E48" s="573"/>
      <c r="F48" s="573"/>
      <c r="G48" s="573"/>
      <c r="H48" s="573"/>
      <c r="I48" s="573"/>
      <c r="J48" s="573"/>
      <c r="K48" s="573"/>
    </row>
    <row r="49" spans="1:11" x14ac:dyDescent="0.2">
      <c r="A49" s="131"/>
      <c r="B49" s="131"/>
      <c r="C49" s="575" t="s">
        <v>549</v>
      </c>
      <c r="D49" s="575"/>
      <c r="E49" s="575"/>
      <c r="F49" s="575"/>
      <c r="G49" s="575"/>
      <c r="H49" s="575"/>
      <c r="I49" s="575"/>
      <c r="J49" s="575"/>
      <c r="K49" s="575"/>
    </row>
    <row r="50" spans="1:11" x14ac:dyDescent="0.2">
      <c r="A50" s="131"/>
      <c r="B50" s="131"/>
      <c r="C50" s="13"/>
      <c r="D50" s="13"/>
      <c r="E50" s="13"/>
      <c r="F50" s="13"/>
      <c r="G50" s="13"/>
      <c r="H50" s="13"/>
      <c r="I50" s="13"/>
      <c r="J50" s="13"/>
    </row>
    <row r="51" spans="1:11" x14ac:dyDescent="0.2">
      <c r="A51" s="146"/>
      <c r="B51" s="146"/>
      <c r="C51" s="15" t="s">
        <v>404</v>
      </c>
      <c r="D51" s="15"/>
      <c r="E51" s="15" t="s">
        <v>405</v>
      </c>
      <c r="F51" s="15" t="s">
        <v>406</v>
      </c>
      <c r="G51" s="15" t="s">
        <v>407</v>
      </c>
      <c r="H51" s="15" t="s">
        <v>408</v>
      </c>
      <c r="I51" s="15" t="s">
        <v>550</v>
      </c>
      <c r="J51" s="15" t="s">
        <v>551</v>
      </c>
      <c r="K51" s="15" t="s">
        <v>552</v>
      </c>
    </row>
    <row r="52" spans="1:11" s="554" customFormat="1" ht="48" x14ac:dyDescent="0.2">
      <c r="A52" s="147" t="s">
        <v>530</v>
      </c>
      <c r="B52" s="148"/>
      <c r="C52" s="148" t="s">
        <v>553</v>
      </c>
      <c r="D52" s="148" t="s">
        <v>554</v>
      </c>
      <c r="E52" s="148" t="s">
        <v>46</v>
      </c>
      <c r="F52" s="148" t="s">
        <v>555</v>
      </c>
      <c r="G52" s="149" t="s">
        <v>541</v>
      </c>
      <c r="H52" s="150" t="s">
        <v>556</v>
      </c>
      <c r="I52" s="147" t="s">
        <v>557</v>
      </c>
      <c r="J52" s="149" t="s">
        <v>548</v>
      </c>
      <c r="K52" s="150" t="s">
        <v>558</v>
      </c>
    </row>
    <row r="53" spans="1:11" ht="24" x14ac:dyDescent="0.2">
      <c r="A53" s="151"/>
      <c r="B53" s="128"/>
      <c r="C53" s="128"/>
      <c r="D53" s="128"/>
      <c r="E53" s="128"/>
      <c r="F53" s="128" t="s">
        <v>559</v>
      </c>
      <c r="G53" s="152" t="s">
        <v>271</v>
      </c>
      <c r="H53" s="153" t="s">
        <v>3</v>
      </c>
      <c r="I53" s="151" t="s">
        <v>4</v>
      </c>
      <c r="J53" s="152" t="s">
        <v>272</v>
      </c>
      <c r="K53" s="153" t="s">
        <v>5</v>
      </c>
    </row>
    <row r="54" spans="1:11" x14ac:dyDescent="0.2">
      <c r="A54" s="154"/>
      <c r="B54" s="155"/>
      <c r="C54" s="156"/>
      <c r="D54" s="156"/>
      <c r="E54" s="156"/>
      <c r="F54" s="156"/>
      <c r="G54" s="157"/>
      <c r="H54" s="158"/>
      <c r="I54" s="158"/>
      <c r="J54" s="157"/>
      <c r="K54" s="158"/>
    </row>
    <row r="55" spans="1:11" x14ac:dyDescent="0.2">
      <c r="A55" s="159" t="s">
        <v>7</v>
      </c>
      <c r="B55" s="131"/>
      <c r="C55" s="160" t="s">
        <v>851</v>
      </c>
      <c r="D55" s="161" t="s">
        <v>852</v>
      </c>
      <c r="E55" s="161" t="s">
        <v>853</v>
      </c>
      <c r="F55" s="417">
        <v>84150047.758167773</v>
      </c>
      <c r="G55" s="163">
        <f>K30</f>
        <v>4.7707080917706479E-2</v>
      </c>
      <c r="H55" s="418">
        <f>F55*G55</f>
        <v>4014553.1376277748</v>
      </c>
      <c r="I55" s="420">
        <v>83583669.063136622</v>
      </c>
      <c r="J55" s="166">
        <f>K40</f>
        <v>9.4459246027542951E-2</v>
      </c>
      <c r="K55" s="418">
        <f>I55*J55</f>
        <v>7895250.3599195527</v>
      </c>
    </row>
    <row r="56" spans="1:11" x14ac:dyDescent="0.2">
      <c r="A56" s="167" t="s">
        <v>8</v>
      </c>
      <c r="B56" s="168"/>
      <c r="C56" s="169"/>
      <c r="D56" s="169"/>
      <c r="E56" s="169"/>
      <c r="F56" s="170"/>
      <c r="G56" s="166">
        <f>K30</f>
        <v>4.7707080917706479E-2</v>
      </c>
      <c r="H56" s="418">
        <f>F56*G56</f>
        <v>0</v>
      </c>
      <c r="I56" s="420">
        <v>0</v>
      </c>
      <c r="J56" s="166">
        <f>K40</f>
        <v>9.4459246027542951E-2</v>
      </c>
      <c r="K56" s="418">
        <f>I56*J56</f>
        <v>0</v>
      </c>
    </row>
    <row r="57" spans="1:11" x14ac:dyDescent="0.2">
      <c r="A57" s="159">
        <v>2</v>
      </c>
      <c r="B57" s="131"/>
      <c r="C57" s="4" t="s">
        <v>11</v>
      </c>
      <c r="F57" s="298">
        <f>SUM(F55:F56)</f>
        <v>84150047.758167773</v>
      </c>
      <c r="G57" s="171"/>
      <c r="H57" s="419">
        <f>SUM(H55:H56)</f>
        <v>4014553.1376277748</v>
      </c>
      <c r="I57" s="421">
        <f>SUM(I55:I56)</f>
        <v>83583669.063136622</v>
      </c>
      <c r="J57" s="173"/>
      <c r="K57" s="419">
        <f>SUM(K55:K56)</f>
        <v>7895250.3599195527</v>
      </c>
    </row>
    <row r="58" spans="1:11" x14ac:dyDescent="0.2">
      <c r="A58" s="159"/>
      <c r="B58" s="131"/>
      <c r="F58" s="137"/>
      <c r="G58" s="174"/>
      <c r="H58" s="418"/>
      <c r="I58" s="175"/>
      <c r="J58" s="176"/>
      <c r="K58" s="418"/>
    </row>
    <row r="59" spans="1:11" x14ac:dyDescent="0.2">
      <c r="A59" s="159" t="s">
        <v>9</v>
      </c>
      <c r="B59" s="131"/>
      <c r="C59" s="161"/>
      <c r="D59" s="161"/>
      <c r="E59" s="161"/>
      <c r="F59" s="162">
        <v>0</v>
      </c>
      <c r="G59" s="163">
        <f>K30</f>
        <v>4.7707080917706479E-2</v>
      </c>
      <c r="H59" s="418">
        <f>F59*G59</f>
        <v>0</v>
      </c>
      <c r="I59" s="165">
        <v>0</v>
      </c>
      <c r="J59" s="166">
        <f>K40</f>
        <v>9.4459246027542951E-2</v>
      </c>
      <c r="K59" s="418">
        <f>I59*J59</f>
        <v>0</v>
      </c>
    </row>
    <row r="60" spans="1:11" x14ac:dyDescent="0.2">
      <c r="A60" s="159" t="s">
        <v>10</v>
      </c>
      <c r="B60" s="131"/>
      <c r="C60" s="161"/>
      <c r="D60" s="161"/>
      <c r="E60" s="161"/>
      <c r="F60" s="170">
        <v>0</v>
      </c>
      <c r="G60" s="177">
        <f>K30</f>
        <v>4.7707080917706479E-2</v>
      </c>
      <c r="H60" s="178">
        <f>F60*G60</f>
        <v>0</v>
      </c>
      <c r="I60" s="179">
        <v>0</v>
      </c>
      <c r="J60" s="166">
        <f>K40</f>
        <v>9.4459246027542951E-2</v>
      </c>
      <c r="K60" s="422">
        <f>I60*J60</f>
        <v>0</v>
      </c>
    </row>
    <row r="61" spans="1:11" x14ac:dyDescent="0.2">
      <c r="A61" s="180">
        <v>4</v>
      </c>
      <c r="B61" s="181"/>
      <c r="C61" s="156" t="s">
        <v>12</v>
      </c>
      <c r="D61" s="156"/>
      <c r="E61" s="156"/>
      <c r="F61" s="137">
        <f>SUM(F59:F60)</f>
        <v>0</v>
      </c>
      <c r="G61" s="157"/>
      <c r="H61" s="164">
        <f>SUM(H59:H60)</f>
        <v>0</v>
      </c>
      <c r="I61" s="175">
        <f>SUM(I59:I60)</f>
        <v>0</v>
      </c>
      <c r="J61" s="157"/>
      <c r="K61" s="418">
        <f>SUM(K59:K60)</f>
        <v>0</v>
      </c>
    </row>
    <row r="62" spans="1:11" x14ac:dyDescent="0.2">
      <c r="A62" s="182"/>
      <c r="F62" s="137"/>
      <c r="G62" s="183"/>
      <c r="H62" s="164"/>
      <c r="I62" s="184"/>
      <c r="J62" s="183"/>
      <c r="K62" s="418"/>
    </row>
    <row r="63" spans="1:11" x14ac:dyDescent="0.2">
      <c r="A63" s="182">
        <v>5</v>
      </c>
      <c r="C63" s="161" t="s">
        <v>13</v>
      </c>
      <c r="D63" s="161"/>
      <c r="E63" s="161"/>
      <c r="F63" s="162">
        <v>0</v>
      </c>
      <c r="G63" s="163">
        <f>K30</f>
        <v>4.7707080917706479E-2</v>
      </c>
      <c r="H63" s="164">
        <f>F63*G63</f>
        <v>0</v>
      </c>
      <c r="I63" s="185">
        <v>0</v>
      </c>
      <c r="J63" s="166">
        <f>K40</f>
        <v>9.4459246027542951E-2</v>
      </c>
      <c r="K63" s="418">
        <f>I63*J63</f>
        <v>0</v>
      </c>
    </row>
    <row r="64" spans="1:11" x14ac:dyDescent="0.2">
      <c r="A64" s="186"/>
      <c r="B64" s="187"/>
      <c r="C64" s="41"/>
      <c r="D64" s="41"/>
      <c r="E64" s="41"/>
      <c r="F64" s="41"/>
      <c r="G64" s="188"/>
      <c r="H64" s="164"/>
      <c r="I64" s="189"/>
      <c r="J64" s="188"/>
      <c r="K64" s="418"/>
    </row>
    <row r="65" spans="1:11" x14ac:dyDescent="0.2">
      <c r="A65" s="186">
        <v>6</v>
      </c>
      <c r="B65" s="187"/>
      <c r="C65" s="41" t="s">
        <v>14</v>
      </c>
      <c r="D65" s="41"/>
      <c r="E65" s="41"/>
      <c r="F65" s="424">
        <f>F57+F61+F63</f>
        <v>84150047.758167773</v>
      </c>
      <c r="G65" s="425"/>
      <c r="H65" s="423">
        <f>SUM(H57+H61+H63)</f>
        <v>4014553.1376277748</v>
      </c>
      <c r="I65" s="422">
        <f>I57+I61+I63</f>
        <v>83583669.063136622</v>
      </c>
      <c r="J65" s="188"/>
      <c r="K65" s="423">
        <f>SUM(K57+K61+K63)</f>
        <v>7895250.3599195527</v>
      </c>
    </row>
    <row r="80" spans="1:11" x14ac:dyDescent="0.2">
      <c r="A80" s="131"/>
      <c r="B80" s="131"/>
      <c r="C80" s="124"/>
      <c r="K80" s="46" t="s">
        <v>20</v>
      </c>
    </row>
    <row r="81" spans="1:12" x14ac:dyDescent="0.2">
      <c r="A81" s="131"/>
      <c r="B81" s="131"/>
      <c r="C81" s="124"/>
      <c r="K81" s="125" t="s">
        <v>917</v>
      </c>
    </row>
    <row r="82" spans="1:12" x14ac:dyDescent="0.2">
      <c r="A82" s="560" t="s">
        <v>529</v>
      </c>
      <c r="B82" s="560"/>
      <c r="C82" s="560"/>
      <c r="D82" s="560"/>
      <c r="E82" s="560"/>
      <c r="F82" s="560"/>
      <c r="G82" s="560"/>
      <c r="H82" s="560"/>
      <c r="I82" s="560"/>
      <c r="J82" s="560"/>
      <c r="K82" s="560"/>
    </row>
    <row r="83" spans="1:12" x14ac:dyDescent="0.2">
      <c r="A83" s="560" t="s">
        <v>528</v>
      </c>
      <c r="B83" s="560"/>
      <c r="C83" s="560"/>
      <c r="D83" s="560"/>
      <c r="E83" s="560"/>
      <c r="F83" s="560"/>
      <c r="G83" s="560"/>
      <c r="H83" s="560"/>
      <c r="I83" s="560"/>
      <c r="J83" s="560"/>
      <c r="K83" s="560"/>
    </row>
    <row r="84" spans="1:12" x14ac:dyDescent="0.2">
      <c r="A84" s="561" t="s">
        <v>842</v>
      </c>
      <c r="B84" s="562"/>
      <c r="C84" s="562"/>
      <c r="D84" s="562"/>
      <c r="E84" s="562"/>
      <c r="F84" s="562"/>
      <c r="G84" s="562"/>
      <c r="H84" s="562"/>
      <c r="I84" s="562"/>
      <c r="J84" s="562"/>
      <c r="K84" s="562"/>
    </row>
    <row r="88" spans="1:12" x14ac:dyDescent="0.2">
      <c r="A88" s="131"/>
      <c r="B88" s="131"/>
      <c r="C88" s="13" t="s">
        <v>29</v>
      </c>
      <c r="D88" s="13" t="s">
        <v>30</v>
      </c>
      <c r="E88" s="13" t="s">
        <v>31</v>
      </c>
      <c r="F88" s="13" t="s">
        <v>32</v>
      </c>
      <c r="G88" s="13" t="s">
        <v>37</v>
      </c>
      <c r="H88" s="13" t="s">
        <v>33</v>
      </c>
      <c r="I88" s="13" t="s">
        <v>34</v>
      </c>
      <c r="J88" s="13" t="s">
        <v>35</v>
      </c>
      <c r="K88" s="13" t="s">
        <v>36</v>
      </c>
    </row>
    <row r="89" spans="1:12" ht="36" x14ac:dyDescent="0.2">
      <c r="A89" s="190" t="s">
        <v>530</v>
      </c>
      <c r="B89" s="191"/>
      <c r="C89" s="191" t="s">
        <v>21</v>
      </c>
      <c r="D89" s="191" t="s">
        <v>22</v>
      </c>
      <c r="E89" s="191" t="s">
        <v>23</v>
      </c>
      <c r="F89" s="148" t="s">
        <v>24</v>
      </c>
      <c r="G89" s="191" t="s">
        <v>25</v>
      </c>
      <c r="H89" s="191" t="s">
        <v>26</v>
      </c>
      <c r="I89" s="191" t="s">
        <v>44</v>
      </c>
      <c r="J89" s="191" t="s">
        <v>28</v>
      </c>
      <c r="K89" s="192" t="s">
        <v>27</v>
      </c>
    </row>
    <row r="90" spans="1:12" ht="36" x14ac:dyDescent="0.2">
      <c r="A90" s="193"/>
      <c r="B90" s="194"/>
      <c r="C90" s="195" t="s">
        <v>38</v>
      </c>
      <c r="D90" s="196" t="s">
        <v>39</v>
      </c>
      <c r="E90" s="196" t="s">
        <v>40</v>
      </c>
      <c r="F90" s="193" t="s">
        <v>636</v>
      </c>
      <c r="G90" s="196" t="s">
        <v>41</v>
      </c>
      <c r="H90" s="196" t="s">
        <v>42</v>
      </c>
      <c r="I90" s="196" t="s">
        <v>43</v>
      </c>
      <c r="J90" s="196" t="s">
        <v>579</v>
      </c>
      <c r="K90" s="196" t="s">
        <v>580</v>
      </c>
    </row>
    <row r="91" spans="1:12" x14ac:dyDescent="0.2">
      <c r="A91" s="154"/>
      <c r="B91" s="197"/>
      <c r="C91" s="157"/>
      <c r="D91" s="198"/>
      <c r="E91" s="158"/>
      <c r="F91" s="199"/>
      <c r="G91" s="158"/>
      <c r="H91" s="158"/>
      <c r="I91" s="158"/>
      <c r="J91" s="158"/>
      <c r="K91" s="158"/>
    </row>
    <row r="92" spans="1:12" x14ac:dyDescent="0.2">
      <c r="A92" s="159" t="s">
        <v>7</v>
      </c>
      <c r="C92" s="430">
        <v>1794759.78405785</v>
      </c>
      <c r="D92" s="426">
        <f>H55+K55+C92</f>
        <v>13704563.281605178</v>
      </c>
      <c r="E92" s="200">
        <v>0</v>
      </c>
      <c r="F92" s="201">
        <v>0</v>
      </c>
      <c r="G92" s="418">
        <f>D92+F92</f>
        <v>13704563.281605178</v>
      </c>
      <c r="H92" s="430">
        <v>0</v>
      </c>
      <c r="I92" s="418">
        <f>D92+F92-H92</f>
        <v>13704563.281605178</v>
      </c>
      <c r="J92" s="430">
        <v>0</v>
      </c>
      <c r="K92" s="418">
        <f>I92+J92</f>
        <v>13704563.281605178</v>
      </c>
      <c r="L92" s="457" t="s">
        <v>919</v>
      </c>
    </row>
    <row r="93" spans="1:12" x14ac:dyDescent="0.2">
      <c r="A93" s="159" t="s">
        <v>8</v>
      </c>
      <c r="C93" s="430">
        <v>0</v>
      </c>
      <c r="D93" s="426">
        <f>H56+K56+C93</f>
        <v>0</v>
      </c>
      <c r="E93" s="200">
        <v>0</v>
      </c>
      <c r="F93" s="201">
        <f>'Attachment 2'!J40*I56</f>
        <v>0</v>
      </c>
      <c r="G93" s="418">
        <f>D93+F93</f>
        <v>0</v>
      </c>
      <c r="H93" s="430">
        <v>0</v>
      </c>
      <c r="I93" s="418">
        <f>D93+F93-H93</f>
        <v>0</v>
      </c>
      <c r="J93" s="430">
        <v>0</v>
      </c>
      <c r="K93" s="418">
        <f>I93+J93</f>
        <v>0</v>
      </c>
    </row>
    <row r="94" spans="1:12" x14ac:dyDescent="0.2">
      <c r="A94" s="154">
        <v>2</v>
      </c>
      <c r="B94" s="181"/>
      <c r="C94" s="419">
        <f>SUM(C92:C93)</f>
        <v>1794759.78405785</v>
      </c>
      <c r="D94" s="427">
        <f>SUM(D92:D93)</f>
        <v>13704563.281605178</v>
      </c>
      <c r="E94" s="172"/>
      <c r="F94" s="202">
        <f t="shared" ref="F94:K94" si="0">SUM(F92:F93)</f>
        <v>0</v>
      </c>
      <c r="G94" s="419">
        <f t="shared" si="0"/>
        <v>13704563.281605178</v>
      </c>
      <c r="H94" s="419">
        <f t="shared" si="0"/>
        <v>0</v>
      </c>
      <c r="I94" s="419">
        <f t="shared" si="0"/>
        <v>13704563.281605178</v>
      </c>
      <c r="J94" s="419">
        <f t="shared" si="0"/>
        <v>0</v>
      </c>
      <c r="K94" s="419">
        <f t="shared" si="0"/>
        <v>13704563.281605178</v>
      </c>
    </row>
    <row r="95" spans="1:12" x14ac:dyDescent="0.2">
      <c r="A95" s="159"/>
      <c r="C95" s="418"/>
      <c r="D95" s="426"/>
      <c r="E95" s="164"/>
      <c r="F95" s="203"/>
      <c r="G95" s="418"/>
      <c r="H95" s="418"/>
      <c r="I95" s="418"/>
      <c r="J95" s="418"/>
      <c r="K95" s="418"/>
    </row>
    <row r="96" spans="1:12" x14ac:dyDescent="0.2">
      <c r="A96" s="159" t="s">
        <v>9</v>
      </c>
      <c r="C96" s="430">
        <v>0</v>
      </c>
      <c r="D96" s="426">
        <f>H59+K59+C96</f>
        <v>0</v>
      </c>
      <c r="E96" s="200">
        <v>0</v>
      </c>
      <c r="F96" s="201">
        <f>'Attachment 2'!J40*I59</f>
        <v>0</v>
      </c>
      <c r="G96" s="418">
        <f>D96+F96</f>
        <v>0</v>
      </c>
      <c r="H96" s="430">
        <v>0</v>
      </c>
      <c r="I96" s="418">
        <f>D96+F96-H96</f>
        <v>0</v>
      </c>
      <c r="J96" s="430">
        <v>0</v>
      </c>
      <c r="K96" s="418">
        <f>I96+J96</f>
        <v>0</v>
      </c>
    </row>
    <row r="97" spans="1:11" x14ac:dyDescent="0.2">
      <c r="A97" s="167" t="s">
        <v>10</v>
      </c>
      <c r="B97" s="187"/>
      <c r="C97" s="431">
        <v>0</v>
      </c>
      <c r="D97" s="428">
        <f>H60+K60+C97</f>
        <v>0</v>
      </c>
      <c r="E97" s="204">
        <v>0</v>
      </c>
      <c r="F97" s="201">
        <f>'Attachment 2'!J40*I60</f>
        <v>0</v>
      </c>
      <c r="G97" s="422">
        <f>D97+F97</f>
        <v>0</v>
      </c>
      <c r="H97" s="431">
        <v>0</v>
      </c>
      <c r="I97" s="422">
        <f>D97+F97-H97</f>
        <v>0</v>
      </c>
      <c r="J97" s="431">
        <v>0</v>
      </c>
      <c r="K97" s="422">
        <f>I97+J97</f>
        <v>0</v>
      </c>
    </row>
    <row r="98" spans="1:11" x14ac:dyDescent="0.2">
      <c r="A98" s="180">
        <v>4</v>
      </c>
      <c r="B98" s="181"/>
      <c r="C98" s="418">
        <f>SUM(C96:C97)</f>
        <v>0</v>
      </c>
      <c r="D98" s="426">
        <f>SUM(D96:D97)</f>
        <v>0</v>
      </c>
      <c r="E98" s="164"/>
      <c r="F98" s="202">
        <f t="shared" ref="F98:K98" si="1">SUM(F96:F97)</f>
        <v>0</v>
      </c>
      <c r="G98" s="418">
        <f t="shared" si="1"/>
        <v>0</v>
      </c>
      <c r="H98" s="418">
        <f t="shared" si="1"/>
        <v>0</v>
      </c>
      <c r="I98" s="418">
        <f t="shared" si="1"/>
        <v>0</v>
      </c>
      <c r="J98" s="418">
        <f t="shared" si="1"/>
        <v>0</v>
      </c>
      <c r="K98" s="418">
        <f t="shared" si="1"/>
        <v>0</v>
      </c>
    </row>
    <row r="99" spans="1:11" x14ac:dyDescent="0.2">
      <c r="A99" s="182"/>
      <c r="C99" s="418"/>
      <c r="D99" s="426"/>
      <c r="E99" s="164"/>
      <c r="F99" s="205"/>
      <c r="G99" s="418"/>
      <c r="H99" s="418"/>
      <c r="I99" s="418"/>
      <c r="J99" s="418"/>
      <c r="K99" s="418"/>
    </row>
    <row r="100" spans="1:11" x14ac:dyDescent="0.2">
      <c r="A100" s="182">
        <v>5</v>
      </c>
      <c r="C100" s="430">
        <v>0</v>
      </c>
      <c r="D100" s="426">
        <f>H63+K63+C100</f>
        <v>0</v>
      </c>
      <c r="E100" s="200">
        <v>0</v>
      </c>
      <c r="F100" s="201">
        <f>'Attachment 2'!J40*I63</f>
        <v>0</v>
      </c>
      <c r="G100" s="418">
        <f>D100+F100</f>
        <v>0</v>
      </c>
      <c r="H100" s="430">
        <v>0</v>
      </c>
      <c r="I100" s="418">
        <f>D100+F100-H100</f>
        <v>0</v>
      </c>
      <c r="J100" s="430">
        <v>0</v>
      </c>
      <c r="K100" s="418">
        <f>I100+J100</f>
        <v>0</v>
      </c>
    </row>
    <row r="101" spans="1:11" x14ac:dyDescent="0.2">
      <c r="A101" s="186"/>
      <c r="B101" s="187"/>
      <c r="C101" s="418"/>
      <c r="D101" s="426"/>
      <c r="E101" s="164"/>
      <c r="F101" s="205"/>
      <c r="G101" s="418"/>
      <c r="H101" s="418"/>
      <c r="I101" s="418"/>
      <c r="J101" s="418"/>
      <c r="K101" s="418"/>
    </row>
    <row r="102" spans="1:11" x14ac:dyDescent="0.2">
      <c r="A102" s="186">
        <v>6</v>
      </c>
      <c r="B102" s="187"/>
      <c r="C102" s="423">
        <f>C94+C98+C100</f>
        <v>1794759.78405785</v>
      </c>
      <c r="D102" s="429">
        <f>SUM(D94+D98+D100)</f>
        <v>13704563.281605178</v>
      </c>
      <c r="E102" s="206"/>
      <c r="F102" s="207">
        <f>SUM(F94+F98+F100)</f>
        <v>0</v>
      </c>
      <c r="G102" s="429">
        <f>SUM(G94+G98+G100)</f>
        <v>13704563.281605178</v>
      </c>
      <c r="H102" s="429">
        <f>SUM(H94+H98+H100)</f>
        <v>0</v>
      </c>
      <c r="I102" s="423">
        <f>SUM(I94+I98+I100)</f>
        <v>13704563.281605178</v>
      </c>
      <c r="J102" s="423">
        <f>J94+J98+J100</f>
        <v>0</v>
      </c>
      <c r="K102" s="423">
        <f>K94+K98+K100</f>
        <v>13704563.281605178</v>
      </c>
    </row>
    <row r="103" spans="1:11" x14ac:dyDescent="0.2">
      <c r="D103" s="304"/>
    </row>
    <row r="105" spans="1:11" x14ac:dyDescent="0.2">
      <c r="A105" s="187" t="s">
        <v>15</v>
      </c>
    </row>
    <row r="106" spans="1:11" x14ac:dyDescent="0.2">
      <c r="A106" s="27" t="s">
        <v>443</v>
      </c>
      <c r="C106" s="4" t="s">
        <v>471</v>
      </c>
    </row>
    <row r="107" spans="1:11" x14ac:dyDescent="0.2">
      <c r="A107" s="27" t="s">
        <v>455</v>
      </c>
      <c r="C107" s="574" t="s">
        <v>472</v>
      </c>
      <c r="D107" s="574"/>
      <c r="E107" s="574"/>
      <c r="F107" s="574"/>
      <c r="G107" s="574"/>
      <c r="H107" s="574"/>
      <c r="I107" s="574"/>
      <c r="J107" s="574"/>
      <c r="K107" s="574"/>
    </row>
    <row r="108" spans="1:11" x14ac:dyDescent="0.2">
      <c r="A108" s="27" t="s">
        <v>458</v>
      </c>
      <c r="C108" s="571" t="s">
        <v>16</v>
      </c>
      <c r="D108" s="571"/>
      <c r="E108" s="571"/>
      <c r="F108" s="571"/>
      <c r="G108" s="571"/>
      <c r="H108" s="571"/>
      <c r="I108" s="571"/>
      <c r="J108" s="571"/>
      <c r="K108" s="571"/>
    </row>
    <row r="109" spans="1:11" x14ac:dyDescent="0.2">
      <c r="A109" s="27" t="s">
        <v>459</v>
      </c>
      <c r="C109" s="571" t="s">
        <v>17</v>
      </c>
      <c r="D109" s="571"/>
      <c r="E109" s="571"/>
      <c r="F109" s="571"/>
      <c r="G109" s="571"/>
      <c r="H109" s="571"/>
      <c r="I109" s="571"/>
      <c r="J109" s="571"/>
      <c r="K109" s="571"/>
    </row>
    <row r="110" spans="1:11" x14ac:dyDescent="0.2">
      <c r="A110" s="27" t="s">
        <v>503</v>
      </c>
      <c r="C110" s="571" t="s">
        <v>18</v>
      </c>
      <c r="D110" s="571"/>
      <c r="E110" s="571"/>
      <c r="F110" s="571"/>
      <c r="G110" s="571"/>
      <c r="H110" s="571"/>
      <c r="I110" s="571"/>
      <c r="J110" s="571"/>
      <c r="K110" s="571"/>
    </row>
    <row r="111" spans="1:11" ht="25.5" customHeight="1" x14ac:dyDescent="0.2">
      <c r="A111" s="27" t="s">
        <v>504</v>
      </c>
      <c r="C111" s="574" t="s">
        <v>473</v>
      </c>
      <c r="D111" s="574"/>
      <c r="E111" s="574"/>
      <c r="F111" s="574"/>
      <c r="G111" s="574"/>
      <c r="H111" s="574"/>
      <c r="I111" s="574"/>
      <c r="J111" s="574"/>
      <c r="K111" s="574"/>
    </row>
    <row r="112" spans="1:11" ht="29.25" customHeight="1" x14ac:dyDescent="0.2">
      <c r="A112" s="27" t="s">
        <v>505</v>
      </c>
      <c r="C112" s="571" t="s">
        <v>849</v>
      </c>
      <c r="D112" s="571"/>
      <c r="E112" s="571"/>
      <c r="F112" s="571"/>
      <c r="G112" s="571"/>
      <c r="H112" s="571"/>
      <c r="I112" s="571"/>
      <c r="J112" s="571"/>
      <c r="K112" s="571"/>
    </row>
    <row r="113" spans="1:11" ht="24.75" customHeight="1" x14ac:dyDescent="0.2">
      <c r="A113" s="27" t="s">
        <v>506</v>
      </c>
      <c r="C113" s="571" t="s">
        <v>45</v>
      </c>
      <c r="D113" s="571"/>
      <c r="E113" s="571"/>
      <c r="F113" s="571"/>
      <c r="G113" s="571"/>
      <c r="H113" s="571"/>
      <c r="I113" s="571"/>
      <c r="J113" s="571"/>
      <c r="K113" s="571"/>
    </row>
    <row r="114" spans="1:11" x14ac:dyDescent="0.2">
      <c r="A114" s="27" t="s">
        <v>507</v>
      </c>
      <c r="C114" s="571" t="s">
        <v>19</v>
      </c>
      <c r="D114" s="571"/>
      <c r="E114" s="571"/>
      <c r="F114" s="571"/>
      <c r="G114" s="571"/>
      <c r="H114" s="571"/>
      <c r="I114" s="571"/>
      <c r="J114" s="571"/>
      <c r="K114" s="571"/>
    </row>
    <row r="115" spans="1:11" ht="57.75" customHeight="1" x14ac:dyDescent="0.2">
      <c r="A115" s="27" t="s">
        <v>508</v>
      </c>
      <c r="C115" s="571" t="s">
        <v>363</v>
      </c>
      <c r="D115" s="571"/>
      <c r="E115" s="571"/>
      <c r="F115" s="571"/>
      <c r="G115" s="571"/>
      <c r="H115" s="571"/>
      <c r="I115" s="571"/>
      <c r="J115" s="571"/>
      <c r="K115" s="571"/>
    </row>
  </sheetData>
  <mergeCells count="23">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 ref="C113:K113"/>
    <mergeCell ref="C114:K114"/>
    <mergeCell ref="A84:K84"/>
    <mergeCell ref="A83:K83"/>
    <mergeCell ref="A4:K4"/>
    <mergeCell ref="C9:D9"/>
    <mergeCell ref="A82:K82"/>
  </mergeCells>
  <phoneticPr fontId="0" type="noConversion"/>
  <pageMargins left="0.5" right="0.5" top="0.75" bottom="0.75" header="0.3" footer="0.3"/>
  <pageSetup scale="83"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opLeftCell="A4" zoomScale="120" zoomScaleNormal="120" zoomScaleSheetLayoutView="120" workbookViewId="0">
      <selection activeCell="U142" sqref="U142"/>
    </sheetView>
  </sheetViews>
  <sheetFormatPr defaultRowHeight="12" x14ac:dyDescent="0.2"/>
  <cols>
    <col min="1" max="1" width="6.83203125" style="225" customWidth="1"/>
    <col min="2" max="2" width="34.83203125" style="225" customWidth="1"/>
    <col min="3" max="3" width="35.5" style="225" customWidth="1"/>
    <col min="4" max="4" width="30.33203125" style="225" customWidth="1"/>
    <col min="5" max="5" width="19.6640625" style="225" customWidth="1"/>
    <col min="6" max="6" width="7.83203125" style="225" customWidth="1"/>
    <col min="7" max="7" width="4.83203125" style="225" customWidth="1"/>
    <col min="8" max="8" width="9.33203125" style="225"/>
    <col min="9" max="9" width="14" style="225" customWidth="1"/>
    <col min="10" max="10" width="17.83203125" style="225" customWidth="1"/>
    <col min="11" max="16384" width="9.33203125" style="225"/>
  </cols>
  <sheetData>
    <row r="1" spans="1:15" x14ac:dyDescent="0.2">
      <c r="A1" s="335"/>
      <c r="B1" s="335"/>
      <c r="J1" s="46" t="s">
        <v>65</v>
      </c>
      <c r="O1" s="226"/>
    </row>
    <row r="2" spans="1:15" x14ac:dyDescent="0.2">
      <c r="A2" s="335"/>
      <c r="B2" s="335"/>
      <c r="J2" s="125" t="s">
        <v>917</v>
      </c>
      <c r="O2" s="226"/>
    </row>
    <row r="3" spans="1:15" x14ac:dyDescent="0.2">
      <c r="A3" s="560" t="s">
        <v>64</v>
      </c>
      <c r="B3" s="560"/>
      <c r="C3" s="560"/>
      <c r="D3" s="560"/>
      <c r="E3" s="560"/>
      <c r="F3" s="560"/>
      <c r="G3" s="560"/>
      <c r="H3" s="560"/>
      <c r="I3" s="560"/>
      <c r="J3" s="560"/>
    </row>
    <row r="4" spans="1:15" x14ac:dyDescent="0.2">
      <c r="A4" s="560" t="s">
        <v>24</v>
      </c>
      <c r="B4" s="560"/>
      <c r="C4" s="560"/>
      <c r="D4" s="560"/>
      <c r="E4" s="560"/>
      <c r="F4" s="560"/>
      <c r="G4" s="560"/>
      <c r="H4" s="560"/>
      <c r="I4" s="560"/>
      <c r="J4" s="560"/>
    </row>
    <row r="5" spans="1:15" x14ac:dyDescent="0.2">
      <c r="A5" s="561" t="s">
        <v>842</v>
      </c>
      <c r="B5" s="562"/>
      <c r="C5" s="562"/>
      <c r="D5" s="562"/>
      <c r="E5" s="562"/>
      <c r="F5" s="562"/>
      <c r="G5" s="562"/>
      <c r="H5" s="562"/>
      <c r="I5" s="562"/>
      <c r="J5" s="562"/>
    </row>
    <row r="6" spans="1:15" x14ac:dyDescent="0.2">
      <c r="A6" s="337" t="s">
        <v>68</v>
      </c>
      <c r="B6" s="4"/>
      <c r="C6" s="4"/>
      <c r="D6" s="4"/>
      <c r="E6" s="4"/>
      <c r="F6" s="4"/>
      <c r="G6" s="4"/>
      <c r="H6" s="4"/>
      <c r="I6" s="4"/>
      <c r="J6" s="4"/>
    </row>
    <row r="7" spans="1:15" x14ac:dyDescent="0.2">
      <c r="A7" s="27">
        <v>1</v>
      </c>
      <c r="B7" s="4" t="s">
        <v>47</v>
      </c>
      <c r="D7" s="24" t="s">
        <v>474</v>
      </c>
      <c r="E7" s="4"/>
      <c r="F7" s="4"/>
      <c r="G7" s="4"/>
      <c r="H7" s="4"/>
      <c r="I7" s="4"/>
      <c r="J7" s="432">
        <f>'Attachment H-27A'!K82</f>
        <v>84289042.341460541</v>
      </c>
    </row>
    <row r="8" spans="1:15" x14ac:dyDescent="0.2">
      <c r="A8" s="27"/>
      <c r="B8" s="4"/>
      <c r="C8" s="4"/>
      <c r="D8" s="4"/>
      <c r="E8" s="4"/>
      <c r="F8" s="4"/>
      <c r="G8" s="4"/>
      <c r="H8" s="4"/>
      <c r="I8" s="4"/>
      <c r="J8" s="46"/>
    </row>
    <row r="9" spans="1:15" ht="12.75" thickBot="1" x14ac:dyDescent="0.25">
      <c r="A9" s="27">
        <v>2</v>
      </c>
      <c r="B9" s="4" t="s">
        <v>48</v>
      </c>
      <c r="C9" s="4"/>
      <c r="D9" s="4"/>
      <c r="E9" s="4"/>
      <c r="F9" s="4"/>
      <c r="G9" s="4"/>
      <c r="H9" s="4"/>
      <c r="I9" s="309" t="s">
        <v>442</v>
      </c>
      <c r="J9" s="46"/>
    </row>
    <row r="10" spans="1:15" x14ac:dyDescent="0.2">
      <c r="A10" s="27"/>
      <c r="B10" s="4"/>
      <c r="C10" s="4"/>
      <c r="D10" s="4"/>
      <c r="E10" s="4"/>
      <c r="F10" s="4"/>
      <c r="G10" s="4"/>
      <c r="H10" s="27" t="s">
        <v>453</v>
      </c>
      <c r="I10" s="27"/>
      <c r="J10" s="46"/>
    </row>
    <row r="11" spans="1:15" ht="12.75" thickBot="1" x14ac:dyDescent="0.25">
      <c r="A11" s="27"/>
      <c r="B11" s="4"/>
      <c r="C11" s="4"/>
      <c r="D11" s="4"/>
      <c r="E11" s="27" t="s">
        <v>442</v>
      </c>
      <c r="F11" s="309" t="s">
        <v>450</v>
      </c>
      <c r="G11" s="4"/>
      <c r="H11" s="309"/>
      <c r="I11" s="309" t="s">
        <v>449</v>
      </c>
      <c r="J11" s="46"/>
    </row>
    <row r="12" spans="1:15" x14ac:dyDescent="0.2">
      <c r="A12" s="27">
        <v>3</v>
      </c>
      <c r="B12" s="4" t="s">
        <v>49</v>
      </c>
      <c r="C12" s="4" t="s">
        <v>475</v>
      </c>
      <c r="D12" s="4"/>
      <c r="E12" s="435">
        <f>'Attachment H-27A'!F179</f>
        <v>73000000</v>
      </c>
      <c r="F12" s="141">
        <f>'Attachment H-27A'!H179</f>
        <v>0.45250000000232443</v>
      </c>
      <c r="G12" s="4"/>
      <c r="H12" s="369">
        <f>'Attachment H-27A'!I179</f>
        <v>3.2330197887809733E-2</v>
      </c>
      <c r="I12" s="310">
        <f>F12*H12</f>
        <v>1.4629414544309053E-2</v>
      </c>
      <c r="J12" s="46"/>
    </row>
    <row r="13" spans="1:15" x14ac:dyDescent="0.2">
      <c r="A13" s="27">
        <v>4</v>
      </c>
      <c r="B13" s="4" t="s">
        <v>50</v>
      </c>
      <c r="C13" s="4" t="s">
        <v>475</v>
      </c>
      <c r="D13" s="4"/>
      <c r="E13" s="436">
        <f>'Attachment H-27A'!F180</f>
        <v>0</v>
      </c>
      <c r="F13" s="141">
        <f>'Attachment H-27A'!H180</f>
        <v>0</v>
      </c>
      <c r="G13" s="4"/>
      <c r="H13" s="371">
        <f>'Attachment H-27A'!I180</f>
        <v>0</v>
      </c>
      <c r="I13" s="310">
        <f>F13*H13</f>
        <v>0</v>
      </c>
      <c r="J13" s="46"/>
    </row>
    <row r="14" spans="1:15" ht="24.75" thickBot="1" x14ac:dyDescent="0.25">
      <c r="A14" s="317">
        <v>5</v>
      </c>
      <c r="B14" s="4" t="s">
        <v>51</v>
      </c>
      <c r="C14" s="4" t="s">
        <v>476</v>
      </c>
      <c r="D14" s="372" t="s">
        <v>481</v>
      </c>
      <c r="E14" s="436">
        <f>'Attachment H-27A'!F181</f>
        <v>88325966.850000009</v>
      </c>
      <c r="F14" s="141">
        <f>'Attachment H-27A'!H181</f>
        <v>0.54749999999767551</v>
      </c>
      <c r="G14" s="4"/>
      <c r="H14" s="369">
        <f>'Attachment H-27A'!I181+0.01</f>
        <v>0.11349999999999999</v>
      </c>
      <c r="I14" s="373">
        <f>F14*H14</f>
        <v>6.2141249999736164E-2</v>
      </c>
      <c r="J14" s="374"/>
    </row>
    <row r="15" spans="1:15" x14ac:dyDescent="0.2">
      <c r="A15" s="27">
        <v>6</v>
      </c>
      <c r="B15" s="4" t="s">
        <v>52</v>
      </c>
      <c r="C15" s="4"/>
      <c r="D15" s="375"/>
      <c r="E15" s="436">
        <f>SUM(E12:E14)</f>
        <v>161325966.85000002</v>
      </c>
      <c r="F15" s="46"/>
      <c r="G15" s="4"/>
      <c r="H15" s="376"/>
      <c r="I15" s="377">
        <f>SUM(I12:I14)</f>
        <v>7.6770664544045214E-2</v>
      </c>
      <c r="J15" s="46"/>
    </row>
    <row r="16" spans="1:15" x14ac:dyDescent="0.2">
      <c r="A16" s="27">
        <v>7</v>
      </c>
      <c r="B16" s="4" t="s">
        <v>53</v>
      </c>
      <c r="C16" s="4"/>
      <c r="D16" s="4"/>
      <c r="E16" s="4"/>
      <c r="F16" s="4"/>
      <c r="G16" s="4"/>
      <c r="H16" s="4"/>
      <c r="I16" s="4"/>
      <c r="J16" s="432">
        <f>J7*I15</f>
        <v>6470925.7943350906</v>
      </c>
    </row>
    <row r="17" spans="1:10" x14ac:dyDescent="0.2">
      <c r="A17" s="27"/>
      <c r="B17" s="4"/>
      <c r="C17" s="4"/>
      <c r="D17" s="4"/>
      <c r="E17" s="4"/>
      <c r="F17" s="4"/>
      <c r="G17" s="4"/>
      <c r="H17" s="4"/>
      <c r="I17" s="4"/>
      <c r="J17" s="46"/>
    </row>
    <row r="18" spans="1:10" x14ac:dyDescent="0.2">
      <c r="A18" s="27">
        <v>8</v>
      </c>
      <c r="B18" s="4" t="s">
        <v>54</v>
      </c>
      <c r="C18" s="4"/>
      <c r="D18" s="4"/>
      <c r="E18" s="4"/>
      <c r="F18" s="4"/>
      <c r="G18" s="4"/>
      <c r="H18" s="4"/>
      <c r="I18" s="4"/>
      <c r="J18" s="46"/>
    </row>
    <row r="19" spans="1:10" x14ac:dyDescent="0.2">
      <c r="A19" s="27">
        <v>9</v>
      </c>
      <c r="B19" s="24" t="s">
        <v>631</v>
      </c>
      <c r="C19" s="24"/>
      <c r="D19" s="4"/>
      <c r="E19" s="231">
        <f>(1-(((1-'Attachment H-27A'!F216)*(1-'Attachment H-27A'!F215))/(1-'Attachment H-27A'!F216*'Attachment H-27A'!F215*'Attachment H-27A'!F217)))</f>
        <v>0.27967799999999998</v>
      </c>
      <c r="F19" s="4"/>
      <c r="G19" s="4"/>
      <c r="H19" s="4"/>
      <c r="I19" s="4"/>
      <c r="J19" s="46"/>
    </row>
    <row r="20" spans="1:10" x14ac:dyDescent="0.2">
      <c r="A20" s="27">
        <v>10</v>
      </c>
      <c r="B20" s="4" t="s">
        <v>55</v>
      </c>
      <c r="C20" s="4"/>
      <c r="D20" s="4"/>
      <c r="E20" s="310">
        <f>(E19/(1-E19))*(1-(E21/I15))</f>
        <v>0.3142796864596149</v>
      </c>
      <c r="F20" s="4"/>
      <c r="G20" s="4"/>
      <c r="H20" s="4"/>
      <c r="I20" s="4"/>
      <c r="J20" s="46"/>
    </row>
    <row r="21" spans="1:10" x14ac:dyDescent="0.2">
      <c r="A21" s="27">
        <v>11</v>
      </c>
      <c r="B21" s="4" t="s">
        <v>451</v>
      </c>
      <c r="C21" s="4"/>
      <c r="D21" s="4" t="s">
        <v>283</v>
      </c>
      <c r="E21" s="231">
        <f>I12</f>
        <v>1.4629414544309053E-2</v>
      </c>
      <c r="F21" s="4"/>
      <c r="G21" s="4"/>
      <c r="H21" s="4"/>
      <c r="I21" s="4"/>
      <c r="J21" s="46"/>
    </row>
    <row r="22" spans="1:10" x14ac:dyDescent="0.2">
      <c r="A22" s="27">
        <v>12</v>
      </c>
      <c r="B22" s="24" t="s">
        <v>477</v>
      </c>
      <c r="C22" s="4"/>
      <c r="D22" s="4"/>
      <c r="E22" s="378"/>
      <c r="F22" s="4"/>
      <c r="G22" s="4"/>
      <c r="H22" s="4"/>
      <c r="I22" s="4"/>
      <c r="J22" s="46"/>
    </row>
    <row r="23" spans="1:10" x14ac:dyDescent="0.2">
      <c r="A23" s="27">
        <v>13</v>
      </c>
      <c r="B23" s="4" t="s">
        <v>273</v>
      </c>
      <c r="C23" s="4"/>
      <c r="D23" s="4" t="s">
        <v>421</v>
      </c>
      <c r="E23" s="91">
        <f>1/(1-E19)</f>
        <v>1.3882680245778971</v>
      </c>
      <c r="F23" s="4"/>
      <c r="G23" s="4"/>
      <c r="H23" s="4"/>
      <c r="I23" s="4"/>
      <c r="J23" s="46"/>
    </row>
    <row r="24" spans="1:10" x14ac:dyDescent="0.2">
      <c r="A24" s="27">
        <v>14</v>
      </c>
      <c r="B24" s="4" t="s">
        <v>56</v>
      </c>
      <c r="C24" s="4"/>
      <c r="D24" s="4" t="s">
        <v>478</v>
      </c>
      <c r="E24" s="370">
        <f>'Attachment H-27A'!F135</f>
        <v>0</v>
      </c>
      <c r="F24" s="4"/>
      <c r="G24" s="4"/>
      <c r="H24" s="4"/>
      <c r="I24" s="4"/>
      <c r="J24" s="46"/>
    </row>
    <row r="25" spans="1:10" x14ac:dyDescent="0.2">
      <c r="A25" s="27">
        <v>15</v>
      </c>
      <c r="B25" s="4" t="s">
        <v>57</v>
      </c>
      <c r="C25" s="4"/>
      <c r="D25" s="4" t="s">
        <v>479</v>
      </c>
      <c r="E25" s="370">
        <f>'Attachment H-27A'!F136</f>
        <v>0</v>
      </c>
      <c r="F25" s="4"/>
      <c r="G25" s="4"/>
      <c r="H25" s="4"/>
      <c r="I25" s="4"/>
      <c r="J25" s="46"/>
    </row>
    <row r="26" spans="1:10" x14ac:dyDescent="0.2">
      <c r="A26" s="27">
        <v>16</v>
      </c>
      <c r="B26" s="4" t="s">
        <v>58</v>
      </c>
      <c r="C26" s="4"/>
      <c r="D26" s="24" t="s">
        <v>480</v>
      </c>
      <c r="E26" s="436">
        <f>'Attachment H-27A'!F137</f>
        <v>22550</v>
      </c>
      <c r="F26" s="4"/>
      <c r="G26" s="4"/>
      <c r="H26" s="4"/>
      <c r="I26" s="4"/>
      <c r="J26" s="46"/>
    </row>
    <row r="27" spans="1:10" x14ac:dyDescent="0.2">
      <c r="A27" s="27">
        <v>17</v>
      </c>
      <c r="B27" s="4" t="s">
        <v>275</v>
      </c>
      <c r="C27" s="4"/>
      <c r="D27" s="4" t="s">
        <v>274</v>
      </c>
      <c r="E27" s="436"/>
      <c r="F27" s="4"/>
      <c r="G27" s="4"/>
      <c r="H27" s="4"/>
      <c r="I27" s="438">
        <f>J16*E20</f>
        <v>2033680.5297470668</v>
      </c>
      <c r="J27" s="46"/>
    </row>
    <row r="28" spans="1:10" x14ac:dyDescent="0.2">
      <c r="A28" s="27">
        <v>18</v>
      </c>
      <c r="B28" s="4" t="s">
        <v>277</v>
      </c>
      <c r="C28" s="4"/>
      <c r="D28" s="4" t="s">
        <v>276</v>
      </c>
      <c r="E28" s="436">
        <f>E23*E24</f>
        <v>0</v>
      </c>
      <c r="F28" s="4"/>
      <c r="G28" s="46" t="s">
        <v>430</v>
      </c>
      <c r="H28" s="379">
        <f>I61</f>
        <v>0</v>
      </c>
      <c r="I28" s="370">
        <f>E28*H28</f>
        <v>0</v>
      </c>
      <c r="J28" s="46"/>
    </row>
    <row r="29" spans="1:10" x14ac:dyDescent="0.2">
      <c r="A29" s="27">
        <v>19</v>
      </c>
      <c r="B29" s="4" t="s">
        <v>281</v>
      </c>
      <c r="C29" s="4"/>
      <c r="D29" s="4" t="s">
        <v>278</v>
      </c>
      <c r="E29" s="436">
        <f>E23*E25</f>
        <v>0</v>
      </c>
      <c r="F29" s="4"/>
      <c r="G29" s="46" t="s">
        <v>430</v>
      </c>
      <c r="H29" s="379">
        <f>I61</f>
        <v>0</v>
      </c>
      <c r="I29" s="370">
        <f>E29*H29</f>
        <v>0</v>
      </c>
      <c r="J29" s="46"/>
    </row>
    <row r="30" spans="1:10" x14ac:dyDescent="0.2">
      <c r="A30" s="27">
        <v>20</v>
      </c>
      <c r="B30" s="4" t="s">
        <v>280</v>
      </c>
      <c r="C30" s="4"/>
      <c r="D30" s="4" t="s">
        <v>279</v>
      </c>
      <c r="E30" s="437">
        <f>E23*E26</f>
        <v>31305.443954231581</v>
      </c>
      <c r="F30" s="4"/>
      <c r="G30" s="46" t="s">
        <v>430</v>
      </c>
      <c r="H30" s="379">
        <f>I61</f>
        <v>0</v>
      </c>
      <c r="I30" s="436">
        <f>+E30</f>
        <v>31305.443954231581</v>
      </c>
      <c r="J30" s="46"/>
    </row>
    <row r="31" spans="1:10" x14ac:dyDescent="0.2">
      <c r="A31" s="27">
        <v>21</v>
      </c>
      <c r="B31" s="4" t="s">
        <v>543</v>
      </c>
      <c r="C31" s="4"/>
      <c r="D31" s="4" t="s">
        <v>282</v>
      </c>
      <c r="E31" s="304"/>
      <c r="F31" s="4"/>
      <c r="G31" s="4"/>
      <c r="H31" s="4"/>
      <c r="I31" s="439">
        <f>SUM(I27:I30)</f>
        <v>2064985.9737012985</v>
      </c>
      <c r="J31" s="432">
        <f>I31</f>
        <v>2064985.9737012985</v>
      </c>
    </row>
    <row r="32" spans="1:10" x14ac:dyDescent="0.2">
      <c r="A32" s="27"/>
      <c r="B32" s="4"/>
      <c r="C32" s="4"/>
      <c r="D32" s="4"/>
      <c r="E32" s="4"/>
      <c r="F32" s="4"/>
      <c r="G32" s="4"/>
      <c r="H32" s="4"/>
      <c r="I32" s="4"/>
      <c r="J32" s="302"/>
    </row>
    <row r="33" spans="1:10" x14ac:dyDescent="0.2">
      <c r="A33" s="27">
        <v>22</v>
      </c>
      <c r="B33" s="4" t="s">
        <v>59</v>
      </c>
      <c r="C33" s="4"/>
      <c r="D33" s="4"/>
      <c r="E33" s="4"/>
      <c r="F33" s="4"/>
      <c r="G33" s="4"/>
      <c r="H33" s="4"/>
      <c r="I33" s="4"/>
      <c r="J33" s="298">
        <f>J16+J31</f>
        <v>8535911.7680363897</v>
      </c>
    </row>
    <row r="34" spans="1:10" x14ac:dyDescent="0.2">
      <c r="A34" s="27"/>
      <c r="B34" s="4"/>
      <c r="C34" s="4"/>
      <c r="D34" s="4"/>
      <c r="E34" s="4"/>
      <c r="F34" s="4"/>
      <c r="G34" s="4"/>
      <c r="H34" s="4"/>
      <c r="I34" s="4"/>
      <c r="J34" s="302"/>
    </row>
    <row r="35" spans="1:10" x14ac:dyDescent="0.2">
      <c r="A35" s="27">
        <v>23</v>
      </c>
      <c r="B35" s="4" t="s">
        <v>284</v>
      </c>
      <c r="C35" s="4"/>
      <c r="D35" s="4" t="s">
        <v>581</v>
      </c>
      <c r="E35" s="4"/>
      <c r="F35" s="4"/>
      <c r="G35" s="4"/>
      <c r="H35" s="4"/>
      <c r="I35" s="4"/>
      <c r="J35" s="432">
        <f>'Attachment H-27A'!K145</f>
        <v>6009443.2875175541</v>
      </c>
    </row>
    <row r="36" spans="1:10" x14ac:dyDescent="0.2">
      <c r="A36" s="27">
        <v>24</v>
      </c>
      <c r="B36" s="4" t="s">
        <v>285</v>
      </c>
      <c r="C36" s="4"/>
      <c r="D36" s="24" t="s">
        <v>582</v>
      </c>
      <c r="E36" s="4"/>
      <c r="F36" s="4"/>
      <c r="G36" s="4"/>
      <c r="H36" s="4"/>
      <c r="I36" s="4"/>
      <c r="J36" s="432">
        <f>'Attachment H-27A'!K142</f>
        <v>1885807.0724019979</v>
      </c>
    </row>
    <row r="37" spans="1:10" x14ac:dyDescent="0.2">
      <c r="A37" s="27">
        <v>25</v>
      </c>
      <c r="B37" s="4" t="s">
        <v>60</v>
      </c>
      <c r="C37" s="4"/>
      <c r="D37" s="4" t="s">
        <v>583</v>
      </c>
      <c r="E37" s="4"/>
      <c r="F37" s="4"/>
      <c r="G37" s="4"/>
      <c r="H37" s="4"/>
      <c r="I37" s="4"/>
      <c r="J37" s="300">
        <f>J35+J36</f>
        <v>7895250.3599195518</v>
      </c>
    </row>
    <row r="38" spans="1:10" x14ac:dyDescent="0.2">
      <c r="A38" s="27">
        <v>26</v>
      </c>
      <c r="B38" s="4" t="s">
        <v>61</v>
      </c>
      <c r="C38" s="4"/>
      <c r="D38" s="4" t="s">
        <v>584</v>
      </c>
      <c r="E38" s="4"/>
      <c r="F38" s="4"/>
      <c r="G38" s="4"/>
      <c r="H38" s="4"/>
      <c r="I38" s="4"/>
      <c r="J38" s="440">
        <f>J33-J37</f>
        <v>640661.40811683796</v>
      </c>
    </row>
    <row r="39" spans="1:10" x14ac:dyDescent="0.2">
      <c r="A39" s="27">
        <v>27</v>
      </c>
      <c r="B39" s="4" t="s">
        <v>47</v>
      </c>
      <c r="C39" s="4"/>
      <c r="D39" s="4" t="s">
        <v>286</v>
      </c>
      <c r="E39" s="4"/>
      <c r="F39" s="4"/>
      <c r="G39" s="4"/>
      <c r="H39" s="4"/>
      <c r="I39" s="4"/>
      <c r="J39" s="302">
        <f>J7</f>
        <v>84289042.341460541</v>
      </c>
    </row>
    <row r="40" spans="1:10" x14ac:dyDescent="0.2">
      <c r="A40" s="27">
        <v>28</v>
      </c>
      <c r="B40" s="4" t="s">
        <v>62</v>
      </c>
      <c r="C40" s="4"/>
      <c r="D40" s="4" t="s">
        <v>585</v>
      </c>
      <c r="E40" s="4"/>
      <c r="F40" s="4"/>
      <c r="G40" s="4"/>
      <c r="H40" s="4"/>
      <c r="I40" s="4"/>
      <c r="J40" s="140">
        <f>J38/J39</f>
        <v>7.6007674345317132E-3</v>
      </c>
    </row>
    <row r="41" spans="1:10" x14ac:dyDescent="0.2">
      <c r="A41" s="27"/>
      <c r="B41" s="4"/>
      <c r="C41" s="4"/>
      <c r="D41" s="4"/>
      <c r="E41" s="4"/>
      <c r="F41" s="4"/>
      <c r="G41" s="4"/>
      <c r="H41" s="4"/>
      <c r="I41" s="4"/>
      <c r="J41" s="46"/>
    </row>
    <row r="42" spans="1:10" x14ac:dyDescent="0.2">
      <c r="A42" s="97" t="s">
        <v>15</v>
      </c>
      <c r="B42" s="4"/>
      <c r="C42" s="4"/>
      <c r="D42" s="4"/>
      <c r="E42" s="4"/>
      <c r="F42" s="4"/>
      <c r="G42" s="4"/>
      <c r="H42" s="4"/>
      <c r="I42" s="4"/>
      <c r="J42" s="4"/>
    </row>
    <row r="43" spans="1:10" x14ac:dyDescent="0.2">
      <c r="A43" s="27" t="s">
        <v>443</v>
      </c>
      <c r="B43" s="571" t="s">
        <v>638</v>
      </c>
      <c r="C43" s="571"/>
      <c r="D43" s="571"/>
      <c r="E43" s="571"/>
      <c r="F43" s="571"/>
      <c r="G43" s="571"/>
      <c r="H43" s="571"/>
      <c r="I43" s="571"/>
      <c r="J43" s="571"/>
    </row>
    <row r="44" spans="1:10" ht="24" customHeight="1" x14ac:dyDescent="0.2">
      <c r="A44" s="27" t="s">
        <v>455</v>
      </c>
      <c r="B44" s="574" t="s">
        <v>482</v>
      </c>
      <c r="C44" s="574"/>
      <c r="D44" s="574"/>
      <c r="E44" s="574"/>
      <c r="F44" s="574"/>
      <c r="G44" s="574"/>
      <c r="H44" s="574"/>
      <c r="I44" s="574"/>
      <c r="J44" s="574"/>
    </row>
    <row r="45" spans="1:10" x14ac:dyDescent="0.2">
      <c r="A45" s="27"/>
      <c r="B45" s="4"/>
      <c r="C45" s="4"/>
      <c r="D45" s="4"/>
      <c r="E45" s="4"/>
      <c r="F45" s="4"/>
      <c r="G45" s="4"/>
      <c r="H45" s="4"/>
      <c r="I45" s="4"/>
      <c r="J45" s="4"/>
    </row>
    <row r="46" spans="1:10" x14ac:dyDescent="0.2">
      <c r="A46" s="4"/>
      <c r="B46" s="4"/>
      <c r="C46" s="4"/>
      <c r="D46" s="4"/>
      <c r="E46" s="4"/>
      <c r="F46" s="4"/>
      <c r="G46" s="4"/>
      <c r="H46" s="4"/>
      <c r="I46" s="4"/>
      <c r="J46" s="4"/>
    </row>
    <row r="47" spans="1:10" x14ac:dyDescent="0.2">
      <c r="A47" s="4"/>
      <c r="B47" s="4"/>
      <c r="C47" s="4"/>
      <c r="D47" s="4"/>
      <c r="E47" s="4"/>
      <c r="F47" s="4"/>
      <c r="G47" s="4"/>
      <c r="H47" s="4"/>
      <c r="I47" s="4"/>
      <c r="J47" s="4"/>
    </row>
    <row r="48" spans="1:10" x14ac:dyDescent="0.2">
      <c r="A48" s="4"/>
      <c r="B48" s="4"/>
      <c r="C48" s="4"/>
      <c r="D48" s="4"/>
      <c r="E48" s="4"/>
      <c r="F48" s="4"/>
      <c r="G48" s="4"/>
      <c r="H48" s="4"/>
      <c r="I48" s="4"/>
      <c r="J48" s="4"/>
    </row>
    <row r="49" spans="1:10" x14ac:dyDescent="0.2">
      <c r="A49" s="4"/>
      <c r="B49" s="4"/>
      <c r="C49" s="4"/>
      <c r="D49" s="4"/>
      <c r="E49" s="4"/>
      <c r="F49" s="4"/>
      <c r="G49" s="4"/>
      <c r="H49" s="4"/>
      <c r="I49" s="4"/>
      <c r="J49" s="4"/>
    </row>
    <row r="50" spans="1:10" x14ac:dyDescent="0.2">
      <c r="A50" s="4"/>
      <c r="B50" s="4"/>
      <c r="C50" s="4"/>
      <c r="D50" s="4"/>
      <c r="E50" s="4"/>
      <c r="F50" s="4"/>
      <c r="G50" s="4"/>
      <c r="H50" s="4"/>
      <c r="I50" s="4"/>
      <c r="J50" s="4"/>
    </row>
    <row r="51" spans="1:10" x14ac:dyDescent="0.2">
      <c r="A51" s="4"/>
      <c r="B51" s="4"/>
      <c r="C51" s="4"/>
      <c r="D51" s="4"/>
      <c r="E51" s="4"/>
      <c r="F51" s="4"/>
      <c r="G51" s="4"/>
      <c r="H51" s="4"/>
      <c r="I51" s="4"/>
      <c r="J51" s="4"/>
    </row>
    <row r="52" spans="1:10" x14ac:dyDescent="0.2">
      <c r="A52" s="4"/>
      <c r="B52" s="4"/>
      <c r="C52" s="4"/>
      <c r="D52" s="4"/>
      <c r="E52" s="4"/>
      <c r="F52" s="4"/>
      <c r="G52" s="4"/>
      <c r="H52" s="4"/>
      <c r="I52" s="4"/>
      <c r="J52" s="4"/>
    </row>
    <row r="53" spans="1:10" x14ac:dyDescent="0.2">
      <c r="A53" s="4"/>
      <c r="B53" s="4"/>
      <c r="C53" s="4"/>
      <c r="D53" s="4"/>
      <c r="E53" s="4"/>
      <c r="F53" s="4"/>
      <c r="G53" s="4"/>
      <c r="H53" s="4"/>
      <c r="I53" s="4"/>
      <c r="J53" s="4"/>
    </row>
    <row r="54" spans="1:10" x14ac:dyDescent="0.2">
      <c r="A54" s="4"/>
      <c r="B54" s="4"/>
      <c r="C54" s="4"/>
      <c r="D54" s="4"/>
      <c r="E54" s="4"/>
      <c r="F54" s="4"/>
      <c r="G54" s="4"/>
      <c r="H54" s="4"/>
      <c r="I54" s="4"/>
      <c r="J54" s="4"/>
    </row>
    <row r="55" spans="1:10" x14ac:dyDescent="0.2">
      <c r="A55" s="4"/>
      <c r="B55" s="4"/>
      <c r="C55" s="4"/>
      <c r="D55" s="4"/>
      <c r="E55" s="4"/>
      <c r="F55" s="4"/>
      <c r="G55" s="4"/>
      <c r="H55" s="4"/>
      <c r="I55" s="4"/>
      <c r="J55" s="4"/>
    </row>
  </sheetData>
  <mergeCells count="5">
    <mergeCell ref="B44:J44"/>
    <mergeCell ref="A3:J3"/>
    <mergeCell ref="A4:J4"/>
    <mergeCell ref="A5:J5"/>
    <mergeCell ref="B43:J43"/>
  </mergeCells>
  <phoneticPr fontId="0" type="noConversion"/>
  <pageMargins left="0.5" right="0.5" top="0.75" bottom="0.75" header="0.3" footer="0.3"/>
  <pageSetup scale="78"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opLeftCell="A4" zoomScaleNormal="100" zoomScaleSheetLayoutView="110" workbookViewId="0">
      <selection activeCell="U142" sqref="U142"/>
    </sheetView>
  </sheetViews>
  <sheetFormatPr defaultRowHeight="12" x14ac:dyDescent="0.2"/>
  <cols>
    <col min="1" max="1" width="6.83203125" style="225" customWidth="1"/>
    <col min="2" max="2" width="28" style="225" customWidth="1"/>
    <col min="3" max="3" width="11" style="225" customWidth="1"/>
    <col min="4" max="4" width="10.5" style="225" customWidth="1"/>
    <col min="5" max="5" width="15.83203125" style="225" customWidth="1"/>
    <col min="6" max="6" width="12" style="225" customWidth="1"/>
    <col min="7" max="7" width="15.83203125" style="225" customWidth="1"/>
    <col min="8" max="9" width="16.83203125" style="225" customWidth="1"/>
    <col min="10" max="12" width="15.83203125" style="225" customWidth="1"/>
    <col min="13" max="16384" width="9.33203125" style="225"/>
  </cols>
  <sheetData>
    <row r="1" spans="1:14" x14ac:dyDescent="0.2">
      <c r="A1" s="335"/>
      <c r="B1" s="335"/>
      <c r="K1" s="12"/>
      <c r="L1" s="46" t="s">
        <v>65</v>
      </c>
      <c r="M1" s="12"/>
      <c r="N1" s="226"/>
    </row>
    <row r="2" spans="1:14" x14ac:dyDescent="0.2">
      <c r="A2" s="335"/>
      <c r="B2" s="335"/>
      <c r="K2" s="12"/>
      <c r="L2" s="125" t="s">
        <v>917</v>
      </c>
      <c r="M2" s="12"/>
      <c r="N2" s="226"/>
    </row>
    <row r="3" spans="1:14" x14ac:dyDescent="0.2">
      <c r="A3" s="560" t="s">
        <v>66</v>
      </c>
      <c r="B3" s="560"/>
      <c r="C3" s="560"/>
      <c r="D3" s="560"/>
      <c r="E3" s="560"/>
      <c r="F3" s="560"/>
      <c r="G3" s="560"/>
      <c r="H3" s="560"/>
      <c r="I3" s="560"/>
      <c r="J3" s="560"/>
      <c r="K3" s="560"/>
      <c r="L3" s="560"/>
      <c r="M3" s="27"/>
      <c r="N3" s="226"/>
    </row>
    <row r="4" spans="1:14" x14ac:dyDescent="0.2">
      <c r="A4" s="560" t="s">
        <v>67</v>
      </c>
      <c r="B4" s="560"/>
      <c r="C4" s="560"/>
      <c r="D4" s="560"/>
      <c r="E4" s="560"/>
      <c r="F4" s="560"/>
      <c r="G4" s="560"/>
      <c r="H4" s="560"/>
      <c r="I4" s="560"/>
      <c r="J4" s="560"/>
      <c r="K4" s="560"/>
      <c r="L4" s="560"/>
      <c r="M4" s="27"/>
      <c r="N4" s="226"/>
    </row>
    <row r="5" spans="1:14" x14ac:dyDescent="0.2">
      <c r="A5" s="561" t="s">
        <v>842</v>
      </c>
      <c r="B5" s="562"/>
      <c r="C5" s="562"/>
      <c r="D5" s="562"/>
      <c r="E5" s="562"/>
      <c r="F5" s="562"/>
      <c r="G5" s="562"/>
      <c r="H5" s="562"/>
      <c r="I5" s="562"/>
      <c r="J5" s="562"/>
      <c r="K5" s="562"/>
      <c r="L5" s="562"/>
    </row>
    <row r="6" spans="1:14" x14ac:dyDescent="0.2">
      <c r="A6" s="124"/>
      <c r="B6" s="124"/>
      <c r="C6" s="4"/>
      <c r="D6" s="4"/>
      <c r="E6" s="4"/>
      <c r="F6" s="4"/>
      <c r="G6" s="4"/>
      <c r="H6" s="4"/>
      <c r="I6" s="4"/>
    </row>
    <row r="7" spans="1:14" x14ac:dyDescent="0.2">
      <c r="A7" s="124"/>
      <c r="B7" s="579" t="s">
        <v>104</v>
      </c>
      <c r="C7" s="579"/>
      <c r="D7" s="579"/>
      <c r="E7" s="579"/>
      <c r="F7" s="579"/>
      <c r="G7" s="579"/>
      <c r="H7" s="579"/>
      <c r="I7" s="579"/>
      <c r="J7" s="579"/>
      <c r="K7" s="579"/>
      <c r="L7" s="579"/>
    </row>
    <row r="8" spans="1:14" x14ac:dyDescent="0.2">
      <c r="A8" s="124"/>
      <c r="B8" s="571" t="s">
        <v>549</v>
      </c>
      <c r="C8" s="571"/>
      <c r="D8" s="571"/>
      <c r="E8" s="571"/>
      <c r="F8" s="571"/>
      <c r="G8" s="571"/>
      <c r="H8" s="571"/>
      <c r="I8" s="571"/>
      <c r="J8" s="571"/>
      <c r="K8" s="571"/>
      <c r="L8" s="571"/>
    </row>
    <row r="9" spans="1:14" x14ac:dyDescent="0.2">
      <c r="A9" s="124"/>
      <c r="B9" s="232"/>
      <c r="C9" s="232"/>
      <c r="D9" s="232"/>
      <c r="E9" s="232"/>
      <c r="F9" s="232"/>
      <c r="G9" s="232"/>
      <c r="H9" s="232"/>
      <c r="I9" s="232"/>
      <c r="J9" s="232"/>
      <c r="K9" s="232"/>
      <c r="L9" s="232"/>
    </row>
    <row r="10" spans="1:14" x14ac:dyDescent="0.2">
      <c r="A10" s="13"/>
      <c r="B10" s="336"/>
      <c r="C10" s="336"/>
      <c r="D10" s="336"/>
      <c r="E10" s="577" t="s">
        <v>71</v>
      </c>
      <c r="F10" s="577"/>
      <c r="G10" s="577" t="s">
        <v>826</v>
      </c>
      <c r="H10" s="577" t="s">
        <v>72</v>
      </c>
      <c r="I10" s="578" t="s">
        <v>73</v>
      </c>
      <c r="J10" s="578"/>
      <c r="K10" s="578"/>
      <c r="L10" s="578"/>
      <c r="M10" s="13"/>
    </row>
    <row r="11" spans="1:14" x14ac:dyDescent="0.2">
      <c r="A11" s="337" t="s">
        <v>68</v>
      </c>
      <c r="B11" s="336"/>
      <c r="C11" s="336"/>
      <c r="D11" s="336"/>
      <c r="E11" s="577"/>
      <c r="F11" s="577"/>
      <c r="G11" s="577"/>
      <c r="H11" s="577"/>
      <c r="I11" s="578"/>
      <c r="J11" s="578"/>
      <c r="K11" s="578"/>
      <c r="L11" s="578"/>
      <c r="M11" s="338"/>
    </row>
    <row r="12" spans="1:14" x14ac:dyDescent="0.2">
      <c r="A12" s="339">
        <v>1</v>
      </c>
      <c r="B12" s="340" t="s">
        <v>69</v>
      </c>
      <c r="C12" s="336"/>
      <c r="D12" s="336"/>
      <c r="E12" s="577"/>
      <c r="F12" s="577"/>
      <c r="G12" s="577"/>
      <c r="H12" s="577"/>
      <c r="I12" s="578"/>
      <c r="J12" s="578"/>
      <c r="K12" s="578"/>
      <c r="L12" s="578"/>
    </row>
    <row r="13" spans="1:14" x14ac:dyDescent="0.2">
      <c r="A13" s="339">
        <v>2</v>
      </c>
      <c r="B13" s="341"/>
      <c r="C13" s="70"/>
      <c r="D13" s="13"/>
      <c r="E13" s="580" t="s">
        <v>458</v>
      </c>
      <c r="F13" s="580" t="s">
        <v>459</v>
      </c>
      <c r="G13" s="342">
        <v>0</v>
      </c>
      <c r="H13" s="580" t="s">
        <v>504</v>
      </c>
      <c r="I13" s="580" t="s">
        <v>505</v>
      </c>
      <c r="J13" s="580" t="s">
        <v>506</v>
      </c>
      <c r="K13" s="580" t="s">
        <v>507</v>
      </c>
      <c r="L13" s="580" t="s">
        <v>508</v>
      </c>
    </row>
    <row r="14" spans="1:14" x14ac:dyDescent="0.2">
      <c r="A14" s="339"/>
      <c r="B14" s="343" t="s">
        <v>443</v>
      </c>
      <c r="C14" s="343"/>
      <c r="D14" s="344" t="s">
        <v>455</v>
      </c>
      <c r="E14" s="580"/>
      <c r="F14" s="580"/>
      <c r="G14" s="345" t="s">
        <v>503</v>
      </c>
      <c r="H14" s="580"/>
      <c r="I14" s="580"/>
      <c r="J14" s="580"/>
      <c r="K14" s="580"/>
      <c r="L14" s="580"/>
    </row>
    <row r="15" spans="1:14" s="348" customFormat="1" ht="49.5" x14ac:dyDescent="0.2">
      <c r="A15" s="346"/>
      <c r="B15" s="347" t="s">
        <v>553</v>
      </c>
      <c r="C15" s="347" t="s">
        <v>554</v>
      </c>
      <c r="D15" s="347" t="s">
        <v>70</v>
      </c>
      <c r="E15" s="347" t="s">
        <v>827</v>
      </c>
      <c r="F15" s="347" t="s">
        <v>74</v>
      </c>
      <c r="G15" s="347" t="s">
        <v>395</v>
      </c>
      <c r="H15" s="347" t="s">
        <v>828</v>
      </c>
      <c r="I15" s="347" t="s">
        <v>105</v>
      </c>
      <c r="J15" s="347" t="s">
        <v>829</v>
      </c>
      <c r="K15" s="347" t="s">
        <v>830</v>
      </c>
      <c r="L15" s="347" t="s">
        <v>394</v>
      </c>
    </row>
    <row r="16" spans="1:14" x14ac:dyDescent="0.2">
      <c r="A16" s="339">
        <v>3</v>
      </c>
      <c r="B16" s="349" t="s">
        <v>483</v>
      </c>
      <c r="C16" s="350"/>
      <c r="D16" s="350"/>
      <c r="E16" s="441"/>
      <c r="F16" s="442">
        <f>E16/E28</f>
        <v>0</v>
      </c>
      <c r="G16" s="443">
        <f>$G$13*F16</f>
        <v>0</v>
      </c>
      <c r="H16" s="441"/>
      <c r="I16" s="351">
        <f>H16-G16</f>
        <v>0</v>
      </c>
      <c r="J16" s="351">
        <f>$J$31*F16</f>
        <v>0</v>
      </c>
      <c r="K16" s="350"/>
      <c r="L16" s="351">
        <f>I16+J16+K16</f>
        <v>0</v>
      </c>
    </row>
    <row r="17" spans="1:14" x14ac:dyDescent="0.2">
      <c r="A17" s="339"/>
      <c r="B17" s="352"/>
      <c r="C17" s="352"/>
      <c r="D17" s="352"/>
      <c r="E17" s="444"/>
      <c r="F17" s="445"/>
      <c r="G17" s="444"/>
      <c r="H17" s="444"/>
      <c r="I17" s="353"/>
      <c r="J17" s="353"/>
      <c r="K17" s="353"/>
      <c r="L17" s="353"/>
    </row>
    <row r="18" spans="1:14" x14ac:dyDescent="0.2">
      <c r="A18" s="339" t="s">
        <v>75</v>
      </c>
      <c r="B18" s="556" t="s">
        <v>851</v>
      </c>
      <c r="C18" s="350" t="s">
        <v>852</v>
      </c>
      <c r="D18" s="161" t="s">
        <v>853</v>
      </c>
      <c r="E18" s="446">
        <f>'Attachment 1'!K92</f>
        <v>13704563.281605178</v>
      </c>
      <c r="F18" s="447">
        <f>E18/E28</f>
        <v>1</v>
      </c>
      <c r="G18" s="444">
        <f t="shared" ref="G18:G23" si="0">$G$13*F18</f>
        <v>0</v>
      </c>
      <c r="H18" s="444">
        <f>'Attachment 1'!I92</f>
        <v>13704563.281605178</v>
      </c>
      <c r="I18" s="353">
        <f>H18-G18</f>
        <v>13704563.281605178</v>
      </c>
      <c r="J18" s="353">
        <f t="shared" ref="J18:J23" si="1">$J$31*F18</f>
        <v>0</v>
      </c>
      <c r="K18" s="354">
        <v>0</v>
      </c>
      <c r="L18" s="353">
        <f t="shared" ref="L18:L23" si="2">I18+J18+K18</f>
        <v>13704563.281605178</v>
      </c>
    </row>
    <row r="19" spans="1:14" x14ac:dyDescent="0.2">
      <c r="A19" s="339" t="s">
        <v>76</v>
      </c>
      <c r="B19" s="350"/>
      <c r="C19" s="350"/>
      <c r="D19" s="350"/>
      <c r="E19" s="446">
        <f>'Attachment 1'!K93</f>
        <v>0</v>
      </c>
      <c r="F19" s="447">
        <f>E19/E28</f>
        <v>0</v>
      </c>
      <c r="G19" s="444">
        <f t="shared" si="0"/>
        <v>0</v>
      </c>
      <c r="H19" s="444">
        <f>'Attachment 1'!I93</f>
        <v>0</v>
      </c>
      <c r="I19" s="353">
        <f>H19-G19</f>
        <v>0</v>
      </c>
      <c r="J19" s="353">
        <f t="shared" si="1"/>
        <v>0</v>
      </c>
      <c r="K19" s="354">
        <v>0</v>
      </c>
      <c r="L19" s="353">
        <f t="shared" si="2"/>
        <v>0</v>
      </c>
    </row>
    <row r="20" spans="1:14" x14ac:dyDescent="0.2">
      <c r="A20" s="339">
        <v>5</v>
      </c>
      <c r="B20" s="355" t="s">
        <v>11</v>
      </c>
      <c r="C20" s="355"/>
      <c r="D20" s="355"/>
      <c r="E20" s="448">
        <f>SUM(E18:E19)</f>
        <v>13704563.281605178</v>
      </c>
      <c r="F20" s="449"/>
      <c r="G20" s="443">
        <f t="shared" ref="G20:L20" si="3">SUM(G18:G19)</f>
        <v>0</v>
      </c>
      <c r="H20" s="443">
        <f t="shared" si="3"/>
        <v>13704563.281605178</v>
      </c>
      <c r="I20" s="351">
        <f t="shared" si="3"/>
        <v>13704563.281605178</v>
      </c>
      <c r="J20" s="351">
        <f t="shared" si="3"/>
        <v>0</v>
      </c>
      <c r="K20" s="351">
        <f t="shared" si="3"/>
        <v>0</v>
      </c>
      <c r="L20" s="351">
        <f t="shared" si="3"/>
        <v>13704563.281605178</v>
      </c>
    </row>
    <row r="21" spans="1:14" x14ac:dyDescent="0.2">
      <c r="A21" s="339"/>
      <c r="B21" s="352"/>
      <c r="C21" s="352"/>
      <c r="D21" s="352"/>
      <c r="E21" s="446"/>
      <c r="F21" s="445"/>
      <c r="G21" s="444"/>
      <c r="H21" s="444"/>
      <c r="I21" s="353"/>
      <c r="J21" s="353"/>
      <c r="K21" s="353"/>
      <c r="L21" s="353"/>
    </row>
    <row r="22" spans="1:14" x14ac:dyDescent="0.2">
      <c r="A22" s="339" t="s">
        <v>77</v>
      </c>
      <c r="B22" s="350"/>
      <c r="C22" s="350"/>
      <c r="D22" s="350"/>
      <c r="E22" s="446">
        <f>'Attachment 1'!K96</f>
        <v>0</v>
      </c>
      <c r="F22" s="447">
        <f>E22/E28</f>
        <v>0</v>
      </c>
      <c r="G22" s="444">
        <f t="shared" si="0"/>
        <v>0</v>
      </c>
      <c r="H22" s="444">
        <f>'Attachment 1'!I96</f>
        <v>0</v>
      </c>
      <c r="I22" s="353">
        <f>H22-G22</f>
        <v>0</v>
      </c>
      <c r="J22" s="353">
        <f t="shared" si="1"/>
        <v>0</v>
      </c>
      <c r="K22" s="354">
        <v>0</v>
      </c>
      <c r="L22" s="353">
        <f t="shared" si="2"/>
        <v>0</v>
      </c>
    </row>
    <row r="23" spans="1:14" x14ac:dyDescent="0.2">
      <c r="A23" s="339" t="s">
        <v>78</v>
      </c>
      <c r="B23" s="356"/>
      <c r="C23" s="356"/>
      <c r="D23" s="356"/>
      <c r="E23" s="450">
        <f>'Attachment 1'!K97</f>
        <v>0</v>
      </c>
      <c r="F23" s="451">
        <f>E23/E28</f>
        <v>0</v>
      </c>
      <c r="G23" s="452">
        <f t="shared" si="0"/>
        <v>0</v>
      </c>
      <c r="H23" s="452">
        <f>'Attachment 1'!I97</f>
        <v>0</v>
      </c>
      <c r="I23" s="357">
        <f>H23-G23</f>
        <v>0</v>
      </c>
      <c r="J23" s="357">
        <f t="shared" si="1"/>
        <v>0</v>
      </c>
      <c r="K23" s="358">
        <v>0</v>
      </c>
      <c r="L23" s="357">
        <f t="shared" si="2"/>
        <v>0</v>
      </c>
    </row>
    <row r="24" spans="1:14" x14ac:dyDescent="0.2">
      <c r="A24" s="339">
        <v>7</v>
      </c>
      <c r="B24" s="352" t="s">
        <v>12</v>
      </c>
      <c r="C24" s="352"/>
      <c r="D24" s="352"/>
      <c r="E24" s="444">
        <f>SUM(E22:E23)</f>
        <v>0</v>
      </c>
      <c r="F24" s="445"/>
      <c r="G24" s="444">
        <f t="shared" ref="G24:L24" si="4">SUM(G22:G23)</f>
        <v>0</v>
      </c>
      <c r="H24" s="444">
        <f t="shared" si="4"/>
        <v>0</v>
      </c>
      <c r="I24" s="353">
        <f t="shared" si="4"/>
        <v>0</v>
      </c>
      <c r="J24" s="353">
        <f t="shared" si="4"/>
        <v>0</v>
      </c>
      <c r="K24" s="353">
        <f t="shared" si="4"/>
        <v>0</v>
      </c>
      <c r="L24" s="353">
        <f t="shared" si="4"/>
        <v>0</v>
      </c>
    </row>
    <row r="25" spans="1:14" x14ac:dyDescent="0.2">
      <c r="A25" s="339"/>
      <c r="B25" s="352"/>
      <c r="C25" s="352"/>
      <c r="D25" s="352"/>
      <c r="E25" s="444"/>
      <c r="F25" s="445"/>
      <c r="G25" s="444"/>
      <c r="H25" s="444"/>
      <c r="I25" s="353"/>
      <c r="J25" s="353"/>
      <c r="K25" s="353"/>
      <c r="L25" s="353"/>
    </row>
    <row r="26" spans="1:14" x14ac:dyDescent="0.2">
      <c r="A26" s="339">
        <v>8</v>
      </c>
      <c r="B26" s="350" t="s">
        <v>13</v>
      </c>
      <c r="C26" s="350"/>
      <c r="D26" s="350"/>
      <c r="E26" s="444">
        <f>'Attachment 1'!K100</f>
        <v>0</v>
      </c>
      <c r="F26" s="447">
        <f>E26/E28</f>
        <v>0</v>
      </c>
      <c r="G26" s="444">
        <f>$G$13*F26</f>
        <v>0</v>
      </c>
      <c r="H26" s="444">
        <f>'Attachment 1'!I100</f>
        <v>0</v>
      </c>
      <c r="I26" s="353">
        <f>H26-G26</f>
        <v>0</v>
      </c>
      <c r="J26" s="353">
        <f t="shared" ref="J26" si="5">$J$31*F26</f>
        <v>0</v>
      </c>
      <c r="K26" s="354">
        <v>0</v>
      </c>
      <c r="L26" s="353">
        <f t="shared" ref="L26" si="6">I26+J26+K26</f>
        <v>0</v>
      </c>
    </row>
    <row r="27" spans="1:14" x14ac:dyDescent="0.2">
      <c r="A27" s="339"/>
      <c r="B27" s="359"/>
      <c r="C27" s="359"/>
      <c r="D27" s="359"/>
      <c r="E27" s="452"/>
      <c r="F27" s="453"/>
      <c r="G27" s="452"/>
      <c r="H27" s="452"/>
      <c r="I27" s="357"/>
      <c r="J27" s="357"/>
      <c r="K27" s="357"/>
      <c r="L27" s="357"/>
    </row>
    <row r="28" spans="1:14" s="364" customFormat="1" ht="24" x14ac:dyDescent="0.2">
      <c r="A28" s="360">
        <v>9</v>
      </c>
      <c r="B28" s="361" t="s">
        <v>392</v>
      </c>
      <c r="C28" s="361"/>
      <c r="D28" s="361"/>
      <c r="E28" s="362">
        <f>E16+E20+E24+E26</f>
        <v>13704563.281605178</v>
      </c>
      <c r="F28" s="363">
        <f>SUM(F16:F27)</f>
        <v>1</v>
      </c>
      <c r="G28" s="362">
        <f t="shared" ref="G28:L28" si="7">G16+G20+G24+G26</f>
        <v>0</v>
      </c>
      <c r="H28" s="454">
        <f t="shared" si="7"/>
        <v>13704563.281605178</v>
      </c>
      <c r="I28" s="454">
        <f t="shared" si="7"/>
        <v>13704563.281605178</v>
      </c>
      <c r="J28" s="454">
        <f t="shared" si="7"/>
        <v>0</v>
      </c>
      <c r="K28" s="454">
        <f t="shared" si="7"/>
        <v>0</v>
      </c>
      <c r="L28" s="454">
        <f t="shared" si="7"/>
        <v>13704563.281605178</v>
      </c>
      <c r="N28" t="s">
        <v>854</v>
      </c>
    </row>
    <row r="29" spans="1:14" x14ac:dyDescent="0.2">
      <c r="A29" s="339"/>
      <c r="B29" s="13"/>
      <c r="C29" s="13"/>
      <c r="D29" s="13"/>
      <c r="E29" s="13"/>
      <c r="F29" s="13"/>
      <c r="G29" s="13"/>
      <c r="H29" s="13"/>
      <c r="I29" s="13"/>
      <c r="J29" s="13"/>
      <c r="K29" s="13"/>
      <c r="L29" s="13"/>
    </row>
    <row r="30" spans="1:14" x14ac:dyDescent="0.2">
      <c r="A30" s="339"/>
      <c r="B30" s="13"/>
      <c r="C30" s="13"/>
      <c r="D30" s="13"/>
      <c r="E30" s="13"/>
      <c r="F30" s="13"/>
      <c r="G30" s="13"/>
      <c r="H30" s="13"/>
      <c r="I30" s="13"/>
      <c r="J30" s="13"/>
      <c r="K30" s="13"/>
      <c r="L30" s="13"/>
    </row>
    <row r="31" spans="1:14" x14ac:dyDescent="0.2">
      <c r="A31" s="339">
        <v>10</v>
      </c>
      <c r="B31" s="13"/>
      <c r="C31" s="13"/>
      <c r="D31" s="13"/>
      <c r="E31" s="13"/>
      <c r="F31" s="13"/>
      <c r="G31" s="13"/>
      <c r="H31" s="575" t="s">
        <v>629</v>
      </c>
      <c r="I31" s="575"/>
      <c r="J31" s="213">
        <f>'Attachment 6'!G57</f>
        <v>0</v>
      </c>
      <c r="K31" s="13"/>
      <c r="L31" s="13"/>
    </row>
    <row r="32" spans="1:14" x14ac:dyDescent="0.2">
      <c r="A32" s="339"/>
      <c r="B32" s="13"/>
      <c r="C32" s="13"/>
      <c r="D32" s="13"/>
      <c r="E32" s="13"/>
      <c r="F32" s="13"/>
      <c r="G32" s="13"/>
      <c r="H32" s="13"/>
      <c r="I32" s="13"/>
      <c r="J32" s="13"/>
      <c r="K32" s="13"/>
      <c r="L32" s="13"/>
    </row>
    <row r="33" spans="1:12" x14ac:dyDescent="0.2">
      <c r="A33" s="339"/>
      <c r="B33" s="13"/>
      <c r="C33" s="13"/>
      <c r="D33" s="13"/>
      <c r="E33" s="13"/>
      <c r="F33" s="13"/>
      <c r="G33" s="13"/>
      <c r="H33" s="13"/>
      <c r="I33" s="13"/>
      <c r="J33" s="13"/>
      <c r="K33" s="13"/>
      <c r="L33" s="13"/>
    </row>
    <row r="34" spans="1:12" x14ac:dyDescent="0.2">
      <c r="A34" s="365" t="s">
        <v>79</v>
      </c>
      <c r="B34" s="13"/>
      <c r="C34" s="13"/>
      <c r="D34" s="13"/>
      <c r="E34" s="13"/>
      <c r="F34" s="13"/>
      <c r="G34" s="13"/>
      <c r="H34" s="13"/>
      <c r="I34" s="13"/>
      <c r="J34" s="13"/>
      <c r="K34" s="13"/>
      <c r="L34" s="13"/>
    </row>
    <row r="35" spans="1:12" x14ac:dyDescent="0.2">
      <c r="A35" s="339"/>
      <c r="B35" s="343" t="s">
        <v>443</v>
      </c>
      <c r="C35" s="343"/>
      <c r="D35" s="343" t="s">
        <v>455</v>
      </c>
      <c r="E35" s="13"/>
      <c r="F35" s="13"/>
      <c r="G35" s="13"/>
      <c r="H35" s="13"/>
      <c r="I35" s="13"/>
      <c r="J35" s="13"/>
      <c r="K35" s="13"/>
      <c r="L35" s="13"/>
    </row>
    <row r="36" spans="1:12" ht="24" x14ac:dyDescent="0.2">
      <c r="A36" s="339"/>
      <c r="B36" s="347" t="s">
        <v>81</v>
      </c>
      <c r="C36" s="345" t="s">
        <v>403</v>
      </c>
      <c r="D36" s="347" t="s">
        <v>80</v>
      </c>
      <c r="E36" s="13"/>
      <c r="F36" s="13"/>
      <c r="G36" s="13"/>
      <c r="H36" s="13"/>
      <c r="I36" s="13"/>
      <c r="J36" s="13"/>
      <c r="K36" s="13"/>
      <c r="L36" s="13"/>
    </row>
    <row r="37" spans="1:12" ht="24" x14ac:dyDescent="0.2">
      <c r="A37" s="346">
        <v>11</v>
      </c>
      <c r="B37" s="366" t="s">
        <v>82</v>
      </c>
      <c r="C37" s="367" t="s">
        <v>83</v>
      </c>
      <c r="D37" s="351">
        <f>'Attachment 11'!F30</f>
        <v>0</v>
      </c>
      <c r="E37" s="13"/>
      <c r="F37" s="13"/>
      <c r="G37" s="13"/>
      <c r="H37" s="13"/>
      <c r="I37" s="13"/>
      <c r="J37" s="13"/>
      <c r="K37" s="13"/>
      <c r="L37" s="13"/>
    </row>
    <row r="38" spans="1:12" x14ac:dyDescent="0.2">
      <c r="A38" s="339"/>
      <c r="B38" s="368"/>
      <c r="C38" s="359"/>
      <c r="D38" s="359"/>
      <c r="E38" s="13"/>
      <c r="F38" s="13"/>
      <c r="G38" s="13"/>
      <c r="H38" s="13"/>
      <c r="I38" s="13"/>
      <c r="J38" s="13"/>
      <c r="K38" s="13"/>
      <c r="L38" s="13"/>
    </row>
    <row r="39" spans="1:12" x14ac:dyDescent="0.2">
      <c r="A39" s="339"/>
      <c r="B39" s="13"/>
      <c r="C39" s="13"/>
      <c r="D39" s="13"/>
      <c r="E39" s="13"/>
      <c r="F39" s="13"/>
      <c r="G39" s="13"/>
      <c r="H39" s="13"/>
      <c r="I39" s="13"/>
      <c r="J39" s="13"/>
      <c r="K39" s="13"/>
      <c r="L39" s="13"/>
    </row>
    <row r="40" spans="1:12" x14ac:dyDescent="0.2">
      <c r="A40" s="337" t="s">
        <v>15</v>
      </c>
      <c r="B40" s="13"/>
      <c r="C40" s="13"/>
      <c r="D40" s="13"/>
      <c r="E40" s="13"/>
      <c r="F40" s="13"/>
      <c r="G40" s="13"/>
      <c r="H40" s="13"/>
      <c r="I40" s="13"/>
      <c r="J40" s="13"/>
      <c r="K40" s="13"/>
      <c r="L40" s="13"/>
    </row>
    <row r="41" spans="1:12" x14ac:dyDescent="0.2">
      <c r="A41" s="339" t="s">
        <v>84</v>
      </c>
      <c r="B41" s="575" t="s">
        <v>89</v>
      </c>
      <c r="C41" s="575"/>
      <c r="D41" s="575"/>
      <c r="E41" s="575"/>
      <c r="F41" s="575"/>
      <c r="G41" s="575"/>
      <c r="H41" s="575"/>
      <c r="I41" s="575"/>
      <c r="J41" s="575"/>
      <c r="K41" s="575"/>
      <c r="L41" s="575"/>
    </row>
    <row r="42" spans="1:12" x14ac:dyDescent="0.2">
      <c r="A42" s="339" t="s">
        <v>85</v>
      </c>
      <c r="B42" s="575" t="s">
        <v>586</v>
      </c>
      <c r="C42" s="575"/>
      <c r="D42" s="575"/>
      <c r="E42" s="575"/>
      <c r="F42" s="575"/>
      <c r="G42" s="575"/>
      <c r="H42" s="575"/>
      <c r="I42" s="575"/>
      <c r="J42" s="575"/>
      <c r="K42" s="575"/>
      <c r="L42" s="575"/>
    </row>
    <row r="43" spans="1:12" x14ac:dyDescent="0.2">
      <c r="A43" s="13" t="s">
        <v>86</v>
      </c>
      <c r="B43" s="575" t="s">
        <v>587</v>
      </c>
      <c r="C43" s="575"/>
      <c r="D43" s="575"/>
      <c r="E43" s="575"/>
      <c r="F43" s="575"/>
      <c r="G43" s="575"/>
      <c r="H43" s="575"/>
      <c r="I43" s="575"/>
      <c r="J43" s="575"/>
      <c r="K43" s="575"/>
      <c r="L43" s="575"/>
    </row>
    <row r="44" spans="1:12" ht="28.5" customHeight="1" x14ac:dyDescent="0.2">
      <c r="A44" s="13" t="s">
        <v>87</v>
      </c>
      <c r="B44" s="581" t="s">
        <v>90</v>
      </c>
      <c r="C44" s="581"/>
      <c r="D44" s="581"/>
      <c r="E44" s="581"/>
      <c r="F44" s="581"/>
      <c r="G44" s="581"/>
      <c r="H44" s="581"/>
      <c r="I44" s="581"/>
      <c r="J44" s="581"/>
      <c r="K44" s="581"/>
      <c r="L44" s="581"/>
    </row>
    <row r="45" spans="1:12" x14ac:dyDescent="0.2">
      <c r="A45" s="13" t="s">
        <v>88</v>
      </c>
      <c r="B45" s="575" t="s">
        <v>91</v>
      </c>
      <c r="C45" s="575"/>
      <c r="D45" s="575"/>
      <c r="E45" s="575"/>
      <c r="F45" s="575"/>
      <c r="G45" s="575"/>
      <c r="H45" s="575"/>
      <c r="I45" s="575"/>
      <c r="J45" s="575"/>
      <c r="K45" s="575"/>
      <c r="L45" s="575"/>
    </row>
    <row r="46" spans="1:12" x14ac:dyDescent="0.2">
      <c r="A46" s="13"/>
      <c r="B46" s="13"/>
      <c r="C46" s="13"/>
      <c r="D46" s="13"/>
      <c r="E46" s="13"/>
      <c r="F46" s="13"/>
      <c r="G46" s="13"/>
      <c r="H46" s="13"/>
      <c r="I46" s="13"/>
      <c r="J46" s="13"/>
      <c r="K46" s="13"/>
      <c r="L46" s="13"/>
    </row>
    <row r="47" spans="1:12" x14ac:dyDescent="0.2">
      <c r="A47" s="13"/>
      <c r="B47" s="13"/>
      <c r="C47" s="13"/>
      <c r="D47" s="13"/>
      <c r="E47" s="13"/>
      <c r="F47" s="13"/>
      <c r="G47" s="13"/>
      <c r="H47" s="13"/>
      <c r="I47" s="13"/>
      <c r="J47" s="13"/>
      <c r="K47" s="13"/>
      <c r="L47" s="13"/>
    </row>
    <row r="48" spans="1:12" x14ac:dyDescent="0.2">
      <c r="A48" s="13"/>
      <c r="B48" s="13"/>
      <c r="C48" s="13"/>
      <c r="D48" s="13"/>
      <c r="E48" s="13"/>
      <c r="F48" s="13"/>
      <c r="G48" s="13"/>
      <c r="H48" s="13"/>
      <c r="I48" s="13"/>
      <c r="J48" s="13"/>
      <c r="K48" s="13"/>
      <c r="L48" s="13"/>
    </row>
  </sheetData>
  <mergeCells count="22">
    <mergeCell ref="E13:E14"/>
    <mergeCell ref="B45:L45"/>
    <mergeCell ref="B41:L41"/>
    <mergeCell ref="B42:L42"/>
    <mergeCell ref="B43:L43"/>
    <mergeCell ref="B44:L44"/>
    <mergeCell ref="H31:I31"/>
    <mergeCell ref="J13:J14"/>
    <mergeCell ref="K13:K14"/>
    <mergeCell ref="L13:L14"/>
    <mergeCell ref="F13:F14"/>
    <mergeCell ref="H13:H14"/>
    <mergeCell ref="I13:I14"/>
    <mergeCell ref="E10:F12"/>
    <mergeCell ref="G10:G12"/>
    <mergeCell ref="H10:H12"/>
    <mergeCell ref="I10:L12"/>
    <mergeCell ref="A3:L3"/>
    <mergeCell ref="A5:L5"/>
    <mergeCell ref="B7:L7"/>
    <mergeCell ref="B8:L8"/>
    <mergeCell ref="A4:L4"/>
  </mergeCells>
  <phoneticPr fontId="0" type="noConversion"/>
  <pageMargins left="0.5" right="0.5" top="0.75" bottom="0.75" header="0.3" footer="0.3"/>
  <pageSetup scale="78" orientation="landscape" verticalDpi="1200" r:id="rId1"/>
  <rowBreaks count="1" manualBreakCount="1">
    <brk id="45"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6"/>
  <sheetViews>
    <sheetView zoomScaleNormal="100" zoomScaleSheetLayoutView="110" workbookViewId="0">
      <selection activeCell="F51" sqref="F51"/>
    </sheetView>
  </sheetViews>
  <sheetFormatPr defaultRowHeight="12" x14ac:dyDescent="0.2"/>
  <cols>
    <col min="1" max="1" width="5.83203125" style="225" customWidth="1"/>
    <col min="2" max="2" width="15.33203125" style="225" customWidth="1"/>
    <col min="3" max="3" width="10.83203125" style="225" customWidth="1"/>
    <col min="4" max="4" width="13.83203125" style="225" customWidth="1"/>
    <col min="5" max="5" width="15" style="225" customWidth="1"/>
    <col min="6" max="6" width="15.83203125" style="225" customWidth="1"/>
    <col min="7" max="8" width="18" style="225" customWidth="1"/>
    <col min="9" max="9" width="17.83203125" style="225" customWidth="1"/>
    <col min="10" max="10" width="16.83203125" style="225" customWidth="1"/>
    <col min="11" max="11" width="17" style="225" customWidth="1"/>
    <col min="12" max="12" width="9.33203125" style="225"/>
    <col min="13" max="71" width="9.33203125" style="455"/>
    <col min="72" max="16384" width="9.33203125" style="225"/>
  </cols>
  <sheetData>
    <row r="1" spans="1:103" x14ac:dyDescent="0.2">
      <c r="A1" s="124"/>
      <c r="B1" s="124"/>
      <c r="C1" s="124"/>
      <c r="D1" s="4"/>
      <c r="E1" s="4"/>
      <c r="F1" s="4"/>
      <c r="G1" s="4"/>
      <c r="H1" s="4"/>
      <c r="I1" s="4"/>
      <c r="J1" s="4"/>
      <c r="K1" s="46" t="s">
        <v>106</v>
      </c>
      <c r="L1" s="12"/>
    </row>
    <row r="2" spans="1:103" x14ac:dyDescent="0.2">
      <c r="A2" s="124"/>
      <c r="B2" s="124"/>
      <c r="C2" s="124"/>
      <c r="D2" s="4"/>
      <c r="E2" s="4"/>
      <c r="F2" s="4"/>
      <c r="G2" s="4"/>
      <c r="H2" s="4"/>
      <c r="I2" s="4"/>
      <c r="J2" s="4"/>
      <c r="K2" s="125" t="s">
        <v>917</v>
      </c>
      <c r="L2" s="12"/>
    </row>
    <row r="3" spans="1:103" x14ac:dyDescent="0.2">
      <c r="A3" s="560" t="s">
        <v>108</v>
      </c>
      <c r="B3" s="560"/>
      <c r="C3" s="560"/>
      <c r="D3" s="560"/>
      <c r="E3" s="560"/>
      <c r="F3" s="560"/>
      <c r="G3" s="560"/>
      <c r="H3" s="560"/>
      <c r="I3" s="560"/>
      <c r="J3" s="560"/>
      <c r="K3" s="560"/>
      <c r="L3" s="1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row>
    <row r="4" spans="1:103" x14ac:dyDescent="0.2">
      <c r="A4" s="560" t="s">
        <v>107</v>
      </c>
      <c r="B4" s="560"/>
      <c r="C4" s="560"/>
      <c r="D4" s="560"/>
      <c r="E4" s="560"/>
      <c r="F4" s="560"/>
      <c r="G4" s="560"/>
      <c r="H4" s="560"/>
      <c r="I4" s="560"/>
      <c r="J4" s="560"/>
      <c r="K4" s="560"/>
      <c r="L4" s="12"/>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row>
    <row r="5" spans="1:103" x14ac:dyDescent="0.2">
      <c r="A5" s="561" t="s">
        <v>842</v>
      </c>
      <c r="B5" s="562"/>
      <c r="C5" s="562"/>
      <c r="D5" s="562"/>
      <c r="E5" s="562"/>
      <c r="F5" s="562"/>
      <c r="G5" s="562"/>
      <c r="H5" s="562"/>
      <c r="I5" s="562"/>
      <c r="J5" s="562"/>
      <c r="K5" s="562"/>
      <c r="L5" s="12"/>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row>
    <row r="6" spans="1:103" x14ac:dyDescent="0.2">
      <c r="A6" s="33"/>
      <c r="B6" s="33"/>
      <c r="C6" s="33"/>
      <c r="D6" s="33"/>
      <c r="E6" s="33"/>
      <c r="F6" s="33"/>
      <c r="G6" s="33"/>
      <c r="H6" s="33"/>
      <c r="I6" s="33"/>
      <c r="J6" s="33"/>
      <c r="K6" s="33"/>
      <c r="L6" s="12"/>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row>
    <row r="7" spans="1:103" x14ac:dyDescent="0.2">
      <c r="A7" s="315"/>
      <c r="B7" s="315"/>
      <c r="C7" s="315"/>
      <c r="D7" s="584" t="s">
        <v>116</v>
      </c>
      <c r="E7" s="584"/>
      <c r="F7" s="315" t="s">
        <v>117</v>
      </c>
      <c r="G7" s="315" t="s">
        <v>118</v>
      </c>
      <c r="H7" s="584" t="s">
        <v>119</v>
      </c>
      <c r="I7" s="584"/>
      <c r="J7" s="584" t="s">
        <v>120</v>
      </c>
      <c r="K7" s="584"/>
      <c r="L7" s="12"/>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c r="BM7" s="456"/>
      <c r="BN7" s="456"/>
      <c r="BO7" s="456"/>
      <c r="BP7" s="456"/>
      <c r="BQ7" s="456"/>
      <c r="BR7" s="456"/>
      <c r="BS7" s="456"/>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row>
    <row r="8" spans="1:103" ht="24" x14ac:dyDescent="0.2">
      <c r="A8" s="218" t="s">
        <v>109</v>
      </c>
      <c r="B8" s="294" t="s">
        <v>110</v>
      </c>
      <c r="C8" s="294"/>
      <c r="D8" s="294" t="s">
        <v>425</v>
      </c>
      <c r="E8" s="294" t="s">
        <v>111</v>
      </c>
      <c r="F8" s="294" t="s">
        <v>112</v>
      </c>
      <c r="G8" s="294" t="s">
        <v>113</v>
      </c>
      <c r="H8" s="294" t="s">
        <v>114</v>
      </c>
      <c r="I8" s="294" t="s">
        <v>115</v>
      </c>
      <c r="J8" s="294" t="s">
        <v>425</v>
      </c>
      <c r="K8" s="294" t="s">
        <v>111</v>
      </c>
      <c r="L8" s="12"/>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6"/>
      <c r="BG8" s="456"/>
      <c r="BH8" s="456"/>
      <c r="BI8" s="456"/>
      <c r="BJ8" s="456"/>
      <c r="BK8" s="456"/>
      <c r="BL8" s="456"/>
      <c r="BM8" s="456"/>
      <c r="BN8" s="456"/>
      <c r="BO8" s="456"/>
      <c r="BP8" s="456"/>
      <c r="BQ8" s="456"/>
      <c r="BR8" s="456"/>
      <c r="BS8" s="456"/>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row>
    <row r="9" spans="1:103" x14ac:dyDescent="0.2">
      <c r="A9" s="4"/>
      <c r="B9" s="29" t="s">
        <v>121</v>
      </c>
      <c r="C9" s="29"/>
      <c r="D9" s="29" t="s">
        <v>122</v>
      </c>
      <c r="E9" s="316" t="s">
        <v>124</v>
      </c>
      <c r="F9" s="29" t="s">
        <v>123</v>
      </c>
      <c r="G9" s="29" t="s">
        <v>125</v>
      </c>
      <c r="H9" s="29" t="s">
        <v>126</v>
      </c>
      <c r="I9" s="29" t="s">
        <v>127</v>
      </c>
      <c r="J9" s="29" t="s">
        <v>128</v>
      </c>
      <c r="K9" s="29" t="s">
        <v>129</v>
      </c>
      <c r="L9" s="12"/>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row>
    <row r="10" spans="1:103" ht="48" x14ac:dyDescent="0.2">
      <c r="A10" s="4"/>
      <c r="B10" s="317" t="s">
        <v>136</v>
      </c>
      <c r="C10" s="317"/>
      <c r="D10" s="217" t="s">
        <v>130</v>
      </c>
      <c r="E10" s="217" t="s">
        <v>131</v>
      </c>
      <c r="F10" s="217" t="s">
        <v>194</v>
      </c>
      <c r="G10" s="318" t="s">
        <v>592</v>
      </c>
      <c r="H10" s="217" t="s">
        <v>132</v>
      </c>
      <c r="I10" s="217" t="s">
        <v>133</v>
      </c>
      <c r="J10" s="318" t="s">
        <v>134</v>
      </c>
      <c r="K10" s="217" t="s">
        <v>135</v>
      </c>
      <c r="L10" s="12"/>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row>
    <row r="11" spans="1:103" x14ac:dyDescent="0.2">
      <c r="A11" s="317">
        <v>1</v>
      </c>
      <c r="B11" s="4" t="s">
        <v>149</v>
      </c>
      <c r="C11" s="125">
        <v>2019</v>
      </c>
      <c r="D11" s="241">
        <v>0</v>
      </c>
      <c r="E11" s="241">
        <v>0</v>
      </c>
      <c r="F11" s="241">
        <v>0</v>
      </c>
      <c r="G11" s="241">
        <v>0</v>
      </c>
      <c r="H11" s="241">
        <v>0</v>
      </c>
      <c r="I11" s="241">
        <v>0</v>
      </c>
      <c r="J11" s="241">
        <v>0</v>
      </c>
      <c r="K11" s="241">
        <v>0</v>
      </c>
      <c r="L11" s="12"/>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row>
    <row r="12" spans="1:103" x14ac:dyDescent="0.2">
      <c r="A12" s="317">
        <v>2</v>
      </c>
      <c r="B12" s="4" t="s">
        <v>138</v>
      </c>
      <c r="C12" s="125">
        <v>2020</v>
      </c>
      <c r="D12" s="241">
        <v>0</v>
      </c>
      <c r="E12" s="241">
        <v>0</v>
      </c>
      <c r="F12" s="241">
        <v>0</v>
      </c>
      <c r="G12" s="241">
        <v>0</v>
      </c>
      <c r="H12" s="241">
        <v>0</v>
      </c>
      <c r="I12" s="241">
        <v>0</v>
      </c>
      <c r="J12" s="241">
        <v>0</v>
      </c>
      <c r="K12" s="241">
        <v>0</v>
      </c>
      <c r="L12" s="12"/>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row>
    <row r="13" spans="1:103" x14ac:dyDescent="0.2">
      <c r="A13" s="317">
        <v>3</v>
      </c>
      <c r="B13" s="4" t="s">
        <v>139</v>
      </c>
      <c r="C13" s="125">
        <v>2020</v>
      </c>
      <c r="D13" s="241">
        <v>0</v>
      </c>
      <c r="E13" s="241">
        <v>0</v>
      </c>
      <c r="F13" s="241">
        <v>0</v>
      </c>
      <c r="G13" s="241">
        <v>0</v>
      </c>
      <c r="H13" s="241">
        <v>757165</v>
      </c>
      <c r="I13" s="241">
        <v>0</v>
      </c>
      <c r="J13" s="241">
        <v>0</v>
      </c>
      <c r="K13" s="241">
        <v>0</v>
      </c>
      <c r="L13" s="12"/>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6"/>
      <c r="BG13" s="456"/>
      <c r="BH13" s="456"/>
      <c r="BI13" s="456"/>
      <c r="BJ13" s="456"/>
      <c r="BK13" s="456"/>
      <c r="BL13" s="456"/>
      <c r="BM13" s="456"/>
      <c r="BN13" s="456"/>
      <c r="BO13" s="456"/>
      <c r="BP13" s="456"/>
      <c r="BQ13" s="456"/>
      <c r="BR13" s="456"/>
      <c r="BS13" s="456"/>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row>
    <row r="14" spans="1:103" x14ac:dyDescent="0.2">
      <c r="A14" s="317">
        <v>4</v>
      </c>
      <c r="B14" s="4" t="s">
        <v>140</v>
      </c>
      <c r="C14" s="125">
        <v>2020</v>
      </c>
      <c r="D14" s="241">
        <v>19109829.732312635</v>
      </c>
      <c r="E14" s="241">
        <v>899764.16150222125</v>
      </c>
      <c r="F14" s="241">
        <v>0</v>
      </c>
      <c r="G14" s="241">
        <v>0</v>
      </c>
      <c r="H14" s="241">
        <v>757165</v>
      </c>
      <c r="I14" s="241">
        <v>214949</v>
      </c>
      <c r="J14" s="241">
        <v>21069.837510647587</v>
      </c>
      <c r="K14" s="241">
        <v>4408.7487578240689</v>
      </c>
      <c r="L14" s="12"/>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row>
    <row r="15" spans="1:103" x14ac:dyDescent="0.2">
      <c r="A15" s="317">
        <v>5</v>
      </c>
      <c r="B15" s="4" t="s">
        <v>141</v>
      </c>
      <c r="C15" s="125">
        <v>2020</v>
      </c>
      <c r="D15" s="241">
        <v>19109829.732312635</v>
      </c>
      <c r="E15" s="241">
        <v>899764.16150222125</v>
      </c>
      <c r="F15" s="241">
        <v>0</v>
      </c>
      <c r="G15" s="241">
        <v>0</v>
      </c>
      <c r="H15" s="241">
        <v>757165</v>
      </c>
      <c r="I15" s="241">
        <v>197036.58333333331</v>
      </c>
      <c r="J15" s="241">
        <v>63209.512531942761</v>
      </c>
      <c r="K15" s="241">
        <v>13226.246273472207</v>
      </c>
      <c r="L15" s="12"/>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row>
    <row r="16" spans="1:103" x14ac:dyDescent="0.2">
      <c r="A16" s="317">
        <v>6</v>
      </c>
      <c r="B16" s="4" t="s">
        <v>142</v>
      </c>
      <c r="C16" s="125">
        <v>2020</v>
      </c>
      <c r="D16" s="241">
        <v>19109829.732312635</v>
      </c>
      <c r="E16" s="241">
        <v>899764.16150222125</v>
      </c>
      <c r="F16" s="241">
        <v>0</v>
      </c>
      <c r="G16" s="241">
        <v>0</v>
      </c>
      <c r="H16" s="241">
        <v>757165</v>
      </c>
      <c r="I16" s="241">
        <v>179124.16666666663</v>
      </c>
      <c r="J16" s="241">
        <v>105349.18755323793</v>
      </c>
      <c r="K16" s="241">
        <v>22043.743789120344</v>
      </c>
      <c r="L16" s="12"/>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row>
    <row r="17" spans="1:103" x14ac:dyDescent="0.2">
      <c r="A17" s="317">
        <v>7</v>
      </c>
      <c r="B17" s="4" t="s">
        <v>143</v>
      </c>
      <c r="C17" s="125">
        <v>2020</v>
      </c>
      <c r="D17" s="241">
        <v>148088733.0941776</v>
      </c>
      <c r="E17" s="241">
        <v>899764.16150222125</v>
      </c>
      <c r="F17" s="241">
        <v>0</v>
      </c>
      <c r="G17" s="241">
        <v>0</v>
      </c>
      <c r="H17" s="241">
        <v>757165</v>
      </c>
      <c r="I17" s="241">
        <v>161211.75</v>
      </c>
      <c r="J17" s="241">
        <v>254752.92960188276</v>
      </c>
      <c r="K17" s="241">
        <v>30861.241304768482</v>
      </c>
      <c r="L17" s="12"/>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row>
    <row r="18" spans="1:103" x14ac:dyDescent="0.2">
      <c r="A18" s="317">
        <v>8</v>
      </c>
      <c r="B18" s="4" t="s">
        <v>144</v>
      </c>
      <c r="C18" s="125">
        <v>2020</v>
      </c>
      <c r="D18" s="241">
        <v>148088733.0941776</v>
      </c>
      <c r="E18" s="241">
        <v>899764.16150222125</v>
      </c>
      <c r="F18" s="241">
        <v>0</v>
      </c>
      <c r="G18" s="241">
        <v>0</v>
      </c>
      <c r="H18" s="241">
        <v>757165</v>
      </c>
      <c r="I18" s="241">
        <v>143299.33333333331</v>
      </c>
      <c r="J18" s="241">
        <v>511420.73867787729</v>
      </c>
      <c r="K18" s="241">
        <v>39678.73882041662</v>
      </c>
      <c r="L18" s="12"/>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row>
    <row r="19" spans="1:103" x14ac:dyDescent="0.2">
      <c r="A19" s="317">
        <v>9</v>
      </c>
      <c r="B19" s="4" t="s">
        <v>145</v>
      </c>
      <c r="C19" s="125">
        <v>2020</v>
      </c>
      <c r="D19" s="241">
        <v>148088733.0941776</v>
      </c>
      <c r="E19" s="241">
        <v>899764.16150222125</v>
      </c>
      <c r="F19" s="241">
        <v>0</v>
      </c>
      <c r="G19" s="241">
        <v>0</v>
      </c>
      <c r="H19" s="241">
        <v>757165</v>
      </c>
      <c r="I19" s="241">
        <v>125386.91666666666</v>
      </c>
      <c r="J19" s="241">
        <v>768088.54775387188</v>
      </c>
      <c r="K19" s="241">
        <v>48496.236336064758</v>
      </c>
      <c r="L19" s="12"/>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row>
    <row r="20" spans="1:103" x14ac:dyDescent="0.2">
      <c r="A20" s="317">
        <v>10</v>
      </c>
      <c r="B20" s="4" t="s">
        <v>146</v>
      </c>
      <c r="C20" s="125">
        <v>2020</v>
      </c>
      <c r="D20" s="241">
        <v>148088733.0941776</v>
      </c>
      <c r="E20" s="241">
        <v>899764.16150222125</v>
      </c>
      <c r="F20" s="241">
        <v>0</v>
      </c>
      <c r="G20" s="241">
        <v>0</v>
      </c>
      <c r="H20" s="241">
        <v>757165</v>
      </c>
      <c r="I20" s="241">
        <v>107474.49999999999</v>
      </c>
      <c r="J20" s="241">
        <v>1024756.3568298664</v>
      </c>
      <c r="K20" s="241">
        <v>57313.733851712896</v>
      </c>
      <c r="L20" s="12"/>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row>
    <row r="21" spans="1:103" x14ac:dyDescent="0.2">
      <c r="A21" s="317">
        <v>11</v>
      </c>
      <c r="B21" s="4" t="s">
        <v>147</v>
      </c>
      <c r="C21" s="125">
        <v>2020</v>
      </c>
      <c r="D21" s="241">
        <v>148088733.0941776</v>
      </c>
      <c r="E21" s="241">
        <v>899764.16150222125</v>
      </c>
      <c r="F21" s="241">
        <v>0</v>
      </c>
      <c r="G21" s="241">
        <v>0</v>
      </c>
      <c r="H21" s="241">
        <v>757165</v>
      </c>
      <c r="I21" s="241">
        <v>89562.083333333314</v>
      </c>
      <c r="J21" s="241">
        <v>1281424.165905861</v>
      </c>
      <c r="K21" s="241">
        <v>66131.231367361033</v>
      </c>
      <c r="L21" s="12"/>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row>
    <row r="22" spans="1:103" x14ac:dyDescent="0.2">
      <c r="A22" s="317">
        <v>12</v>
      </c>
      <c r="B22" s="4" t="s">
        <v>148</v>
      </c>
      <c r="C22" s="125">
        <v>2020</v>
      </c>
      <c r="D22" s="241">
        <v>148088733.0941776</v>
      </c>
      <c r="E22" s="241">
        <v>899764.16150222125</v>
      </c>
      <c r="F22" s="241">
        <v>0</v>
      </c>
      <c r="G22" s="241">
        <v>0</v>
      </c>
      <c r="H22" s="241">
        <v>757165</v>
      </c>
      <c r="I22" s="241">
        <v>71649.666666666657</v>
      </c>
      <c r="J22" s="241">
        <v>1538091.9749818556</v>
      </c>
      <c r="K22" s="241">
        <v>74948.728883009171</v>
      </c>
      <c r="L22" s="12"/>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row>
    <row r="23" spans="1:103" x14ac:dyDescent="0.2">
      <c r="A23" s="317">
        <v>13</v>
      </c>
      <c r="B23" s="4" t="s">
        <v>149</v>
      </c>
      <c r="C23" s="125">
        <v>2020</v>
      </c>
      <c r="D23" s="241">
        <v>148088733.0941776</v>
      </c>
      <c r="E23" s="241">
        <v>899764.16150222125</v>
      </c>
      <c r="F23" s="241">
        <v>0</v>
      </c>
      <c r="G23" s="241">
        <v>0</v>
      </c>
      <c r="H23" s="241">
        <v>757165</v>
      </c>
      <c r="I23" s="241">
        <v>53737.249999999985</v>
      </c>
      <c r="J23" s="241">
        <v>1794759.78405785</v>
      </c>
      <c r="K23" s="241">
        <v>83766.226398657309</v>
      </c>
      <c r="L23" s="12"/>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row>
    <row r="24" spans="1:103" ht="36.75" thickBot="1" x14ac:dyDescent="0.25">
      <c r="A24" s="317">
        <v>14</v>
      </c>
      <c r="B24" s="319" t="s">
        <v>150</v>
      </c>
      <c r="C24" s="319"/>
      <c r="D24" s="388">
        <f>AVERAGE(D11:D23)</f>
        <v>84150047.758167773</v>
      </c>
      <c r="E24" s="388">
        <f t="shared" ref="E24:K24" si="0">AVERAGE(E11:E23)</f>
        <v>692126.27807863185</v>
      </c>
      <c r="F24" s="388">
        <f t="shared" si="0"/>
        <v>0</v>
      </c>
      <c r="G24" s="388">
        <f t="shared" si="0"/>
        <v>0</v>
      </c>
      <c r="H24" s="388">
        <f t="shared" si="0"/>
        <v>640678.07692307688</v>
      </c>
      <c r="I24" s="388">
        <f t="shared" si="0"/>
        <v>103340.86538461536</v>
      </c>
      <c r="J24" s="388">
        <f t="shared" si="0"/>
        <v>566378.6950311457</v>
      </c>
      <c r="K24" s="388">
        <f t="shared" si="0"/>
        <v>33913.451983262072</v>
      </c>
      <c r="L24" s="389"/>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row>
    <row r="25" spans="1:103" ht="12.75" thickTop="1" x14ac:dyDescent="0.2">
      <c r="A25" s="4"/>
      <c r="B25" s="4"/>
      <c r="C25" s="4"/>
      <c r="D25" s="4"/>
      <c r="E25" s="4"/>
      <c r="F25" s="4"/>
      <c r="G25" s="4"/>
      <c r="H25" s="4"/>
      <c r="I25" s="4"/>
      <c r="J25" s="4"/>
      <c r="K25" s="4"/>
      <c r="L25" s="12"/>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row>
    <row r="26" spans="1:103" x14ac:dyDescent="0.2">
      <c r="A26" s="582" t="s">
        <v>151</v>
      </c>
      <c r="B26" s="582"/>
      <c r="C26" s="582"/>
      <c r="D26" s="582"/>
      <c r="E26" s="582"/>
      <c r="F26" s="582"/>
      <c r="G26" s="582"/>
      <c r="H26" s="582"/>
      <c r="I26" s="582"/>
      <c r="J26" s="582"/>
      <c r="K26" s="582"/>
      <c r="L26" s="12"/>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row>
    <row r="27" spans="1:103" ht="60" x14ac:dyDescent="0.2">
      <c r="A27" s="4"/>
      <c r="B27" s="294" t="s">
        <v>110</v>
      </c>
      <c r="C27" s="294"/>
      <c r="D27" s="294" t="s">
        <v>152</v>
      </c>
      <c r="E27" s="294" t="s">
        <v>153</v>
      </c>
      <c r="F27" s="294" t="s">
        <v>154</v>
      </c>
      <c r="G27" s="294" t="s">
        <v>155</v>
      </c>
      <c r="H27" s="294" t="s">
        <v>156</v>
      </c>
      <c r="I27" s="294" t="s">
        <v>157</v>
      </c>
      <c r="J27" s="294" t="s">
        <v>594</v>
      </c>
      <c r="K27" s="4"/>
      <c r="L27" s="12"/>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row>
    <row r="28" spans="1:103" x14ac:dyDescent="0.2">
      <c r="A28" s="4"/>
      <c r="B28" s="315" t="s">
        <v>121</v>
      </c>
      <c r="C28" s="315"/>
      <c r="D28" s="315" t="s">
        <v>122</v>
      </c>
      <c r="E28" s="320" t="s">
        <v>124</v>
      </c>
      <c r="F28" s="315" t="s">
        <v>123</v>
      </c>
      <c r="G28" s="315" t="s">
        <v>125</v>
      </c>
      <c r="H28" s="315" t="s">
        <v>126</v>
      </c>
      <c r="I28" s="315" t="s">
        <v>127</v>
      </c>
      <c r="J28" s="315" t="s">
        <v>128</v>
      </c>
      <c r="K28" s="4"/>
      <c r="L28" s="12"/>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row>
    <row r="29" spans="1:103" ht="24" x14ac:dyDescent="0.2">
      <c r="A29" s="4"/>
      <c r="B29" s="317" t="s">
        <v>136</v>
      </c>
      <c r="C29" s="317"/>
      <c r="D29" s="294" t="s">
        <v>158</v>
      </c>
      <c r="E29" s="294" t="s">
        <v>159</v>
      </c>
      <c r="F29" s="294" t="s">
        <v>160</v>
      </c>
      <c r="G29" s="294" t="s">
        <v>161</v>
      </c>
      <c r="H29" s="294" t="s">
        <v>162</v>
      </c>
      <c r="I29" s="294" t="s">
        <v>163</v>
      </c>
      <c r="J29" s="294" t="s">
        <v>164</v>
      </c>
      <c r="K29" s="4"/>
      <c r="L29" s="12"/>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row>
    <row r="30" spans="1:103" x14ac:dyDescent="0.2">
      <c r="A30" s="27">
        <v>15</v>
      </c>
      <c r="B30" s="4" t="s">
        <v>149</v>
      </c>
      <c r="C30" s="125">
        <v>2019</v>
      </c>
      <c r="D30" s="211">
        <v>0</v>
      </c>
      <c r="E30" s="211">
        <v>0</v>
      </c>
      <c r="F30" s="211">
        <v>0</v>
      </c>
      <c r="G30" s="241">
        <v>-1038658.4900791453</v>
      </c>
      <c r="H30" s="211">
        <v>0</v>
      </c>
      <c r="I30" s="211">
        <v>0</v>
      </c>
      <c r="J30" s="211">
        <v>0</v>
      </c>
      <c r="K30" s="4"/>
      <c r="L30" s="12"/>
      <c r="M30" s="456" t="s">
        <v>855</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row>
    <row r="31" spans="1:103" x14ac:dyDescent="0.2">
      <c r="A31" s="27">
        <v>16</v>
      </c>
      <c r="B31" s="4" t="s">
        <v>138</v>
      </c>
      <c r="C31" s="125">
        <v>2020</v>
      </c>
      <c r="D31" s="211">
        <v>0</v>
      </c>
      <c r="E31" s="211">
        <v>0</v>
      </c>
      <c r="F31" s="321"/>
      <c r="G31" s="321"/>
      <c r="H31" s="321"/>
      <c r="I31" s="321"/>
      <c r="J31" s="211">
        <v>0</v>
      </c>
      <c r="K31" s="4"/>
      <c r="L31" s="12"/>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row>
    <row r="32" spans="1:103" x14ac:dyDescent="0.2">
      <c r="A32" s="27">
        <v>17</v>
      </c>
      <c r="B32" s="4" t="s">
        <v>139</v>
      </c>
      <c r="C32" s="125">
        <v>2020</v>
      </c>
      <c r="D32" s="211">
        <v>0</v>
      </c>
      <c r="E32" s="211">
        <v>0</v>
      </c>
      <c r="F32" s="321"/>
      <c r="G32" s="321"/>
      <c r="H32" s="321"/>
      <c r="I32" s="321"/>
      <c r="J32" s="211">
        <v>0</v>
      </c>
      <c r="K32" s="4"/>
      <c r="L32" s="12"/>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row>
    <row r="33" spans="1:103" x14ac:dyDescent="0.2">
      <c r="A33" s="27">
        <v>18</v>
      </c>
      <c r="B33" s="4" t="s">
        <v>140</v>
      </c>
      <c r="C33" s="125">
        <v>2020</v>
      </c>
      <c r="D33" s="211">
        <v>0</v>
      </c>
      <c r="E33" s="211">
        <v>0</v>
      </c>
      <c r="F33" s="321"/>
      <c r="G33" s="321"/>
      <c r="H33" s="321"/>
      <c r="I33" s="321"/>
      <c r="J33" s="211">
        <v>0</v>
      </c>
      <c r="K33" s="4"/>
      <c r="L33" s="12"/>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row>
    <row r="34" spans="1:103" x14ac:dyDescent="0.2">
      <c r="A34" s="27">
        <v>19</v>
      </c>
      <c r="B34" s="4" t="s">
        <v>141</v>
      </c>
      <c r="C34" s="125">
        <v>2020</v>
      </c>
      <c r="D34" s="211">
        <v>0</v>
      </c>
      <c r="E34" s="211">
        <v>0</v>
      </c>
      <c r="F34" s="321"/>
      <c r="G34" s="321"/>
      <c r="H34" s="321"/>
      <c r="I34" s="321"/>
      <c r="J34" s="211">
        <v>0</v>
      </c>
      <c r="K34" s="4"/>
      <c r="L34" s="12"/>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row>
    <row r="35" spans="1:103" x14ac:dyDescent="0.2">
      <c r="A35" s="27">
        <v>20</v>
      </c>
      <c r="B35" s="4" t="s">
        <v>142</v>
      </c>
      <c r="C35" s="125">
        <v>2020</v>
      </c>
      <c r="D35" s="211">
        <v>0</v>
      </c>
      <c r="E35" s="211">
        <v>0</v>
      </c>
      <c r="F35" s="321"/>
      <c r="G35" s="321"/>
      <c r="H35" s="321"/>
      <c r="I35" s="321"/>
      <c r="J35" s="211">
        <v>0</v>
      </c>
      <c r="K35" s="4"/>
      <c r="L35" s="12"/>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row>
    <row r="36" spans="1:103" x14ac:dyDescent="0.2">
      <c r="A36" s="27">
        <v>21</v>
      </c>
      <c r="B36" s="4" t="s">
        <v>143</v>
      </c>
      <c r="C36" s="125">
        <v>2020</v>
      </c>
      <c r="D36" s="211">
        <v>0</v>
      </c>
      <c r="E36" s="211">
        <v>0</v>
      </c>
      <c r="F36" s="321"/>
      <c r="G36" s="321"/>
      <c r="H36" s="321"/>
      <c r="I36" s="321"/>
      <c r="J36" s="211">
        <v>0</v>
      </c>
      <c r="K36" s="4"/>
      <c r="L36" s="12"/>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row>
    <row r="37" spans="1:103" x14ac:dyDescent="0.2">
      <c r="A37" s="27">
        <v>22</v>
      </c>
      <c r="B37" s="4" t="s">
        <v>144</v>
      </c>
      <c r="C37" s="125">
        <v>2020</v>
      </c>
      <c r="D37" s="211">
        <v>0</v>
      </c>
      <c r="E37" s="211">
        <v>0</v>
      </c>
      <c r="F37" s="321"/>
      <c r="G37" s="321"/>
      <c r="H37" s="321"/>
      <c r="I37" s="321"/>
      <c r="J37" s="211">
        <v>0</v>
      </c>
      <c r="K37" s="4"/>
      <c r="L37" s="12"/>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row>
    <row r="38" spans="1:103" x14ac:dyDescent="0.2">
      <c r="A38" s="27">
        <v>23</v>
      </c>
      <c r="B38" s="4" t="s">
        <v>145</v>
      </c>
      <c r="C38" s="125">
        <v>2020</v>
      </c>
      <c r="D38" s="211">
        <v>0</v>
      </c>
      <c r="E38" s="211">
        <v>0</v>
      </c>
      <c r="F38" s="321"/>
      <c r="G38" s="321"/>
      <c r="H38" s="321"/>
      <c r="I38" s="321"/>
      <c r="J38" s="211">
        <v>0</v>
      </c>
      <c r="K38" s="4"/>
      <c r="L38" s="12"/>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row>
    <row r="39" spans="1:103" x14ac:dyDescent="0.2">
      <c r="A39" s="27">
        <v>24</v>
      </c>
      <c r="B39" s="4" t="s">
        <v>146</v>
      </c>
      <c r="C39" s="125">
        <v>2020</v>
      </c>
      <c r="D39" s="211">
        <v>0</v>
      </c>
      <c r="E39" s="211">
        <v>0</v>
      </c>
      <c r="F39" s="321"/>
      <c r="G39" s="321"/>
      <c r="H39" s="321"/>
      <c r="I39" s="321"/>
      <c r="J39" s="211">
        <v>0</v>
      </c>
      <c r="K39" s="4"/>
      <c r="L39" s="12"/>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row>
    <row r="40" spans="1:103" x14ac:dyDescent="0.2">
      <c r="A40" s="27">
        <v>25</v>
      </c>
      <c r="B40" s="4" t="s">
        <v>147</v>
      </c>
      <c r="C40" s="125">
        <v>2020</v>
      </c>
      <c r="D40" s="211">
        <v>0</v>
      </c>
      <c r="E40" s="211">
        <v>0</v>
      </c>
      <c r="F40" s="321"/>
      <c r="G40" s="321"/>
      <c r="H40" s="321"/>
      <c r="I40" s="321"/>
      <c r="J40" s="211">
        <v>0</v>
      </c>
      <c r="K40" s="4"/>
      <c r="L40" s="12"/>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row>
    <row r="41" spans="1:103" x14ac:dyDescent="0.2">
      <c r="A41" s="27">
        <v>26</v>
      </c>
      <c r="B41" s="4" t="s">
        <v>148</v>
      </c>
      <c r="C41" s="125">
        <v>2020</v>
      </c>
      <c r="D41" s="211">
        <v>0</v>
      </c>
      <c r="E41" s="211">
        <v>0</v>
      </c>
      <c r="F41" s="321"/>
      <c r="G41" s="321"/>
      <c r="H41" s="321"/>
      <c r="I41" s="321"/>
      <c r="J41" s="211">
        <v>0</v>
      </c>
      <c r="K41" s="4"/>
      <c r="L41" s="12"/>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row>
    <row r="42" spans="1:103" x14ac:dyDescent="0.2">
      <c r="A42" s="27">
        <v>27</v>
      </c>
      <c r="B42" s="4" t="s">
        <v>149</v>
      </c>
      <c r="C42" s="125">
        <v>2020</v>
      </c>
      <c r="D42" s="211">
        <v>0</v>
      </c>
      <c r="E42" s="211">
        <v>0</v>
      </c>
      <c r="F42" s="211">
        <v>0</v>
      </c>
      <c r="G42" s="241">
        <v>-1038658.4900791453</v>
      </c>
      <c r="H42" s="211">
        <v>0</v>
      </c>
      <c r="I42" s="211">
        <v>0</v>
      </c>
      <c r="J42" s="211">
        <v>0</v>
      </c>
      <c r="K42" s="4"/>
      <c r="L42" s="12"/>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row>
    <row r="43" spans="1:103" ht="36.75" thickBot="1" x14ac:dyDescent="0.25">
      <c r="A43" s="27">
        <v>28</v>
      </c>
      <c r="B43" s="319" t="s">
        <v>150</v>
      </c>
      <c r="C43" s="319"/>
      <c r="D43" s="322">
        <f>AVERAGE(D30:D42)</f>
        <v>0</v>
      </c>
      <c r="E43" s="322">
        <f>AVERAGE(E30:E42)</f>
        <v>0</v>
      </c>
      <c r="F43" s="322">
        <f>AVERAGE(F30,F42)</f>
        <v>0</v>
      </c>
      <c r="G43" s="390">
        <f>AVERAGE(G30,G42)</f>
        <v>-1038658.4900791453</v>
      </c>
      <c r="H43" s="322">
        <f>AVERAGE(H30,H42)</f>
        <v>0</v>
      </c>
      <c r="I43" s="322">
        <f>AVERAGE(I30,I42)</f>
        <v>0</v>
      </c>
      <c r="J43" s="322">
        <f>AVERAGE(J30:J42)</f>
        <v>0</v>
      </c>
      <c r="L43" s="12"/>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row>
    <row r="44" spans="1:103" ht="12.75" thickTop="1" x14ac:dyDescent="0.2">
      <c r="A44" s="124"/>
      <c r="B44" s="124"/>
      <c r="C44" s="124"/>
      <c r="D44" s="4"/>
      <c r="E44" s="4"/>
      <c r="F44" s="4"/>
      <c r="G44" s="4"/>
      <c r="H44" s="4"/>
      <c r="I44" s="4"/>
      <c r="J44" s="4"/>
      <c r="K44" s="46" t="s">
        <v>188</v>
      </c>
      <c r="L44" s="12"/>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row>
    <row r="45" spans="1:103" x14ac:dyDescent="0.2">
      <c r="A45" s="124"/>
      <c r="B45" s="124"/>
      <c r="C45" s="124"/>
      <c r="D45" s="4"/>
      <c r="E45" s="4"/>
      <c r="F45" s="4"/>
      <c r="G45" s="4"/>
      <c r="H45" s="4"/>
      <c r="I45" s="4"/>
      <c r="J45" s="4"/>
      <c r="K45" s="125" t="s">
        <v>917</v>
      </c>
      <c r="L45" s="12"/>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row>
    <row r="46" spans="1:103" x14ac:dyDescent="0.2">
      <c r="A46" s="560" t="s">
        <v>108</v>
      </c>
      <c r="B46" s="560"/>
      <c r="C46" s="560"/>
      <c r="D46" s="560"/>
      <c r="E46" s="560"/>
      <c r="F46" s="560"/>
      <c r="G46" s="560"/>
      <c r="H46" s="560"/>
      <c r="I46" s="560"/>
      <c r="J46" s="560"/>
      <c r="K46" s="560"/>
      <c r="L46" s="12"/>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row>
    <row r="47" spans="1:103" x14ac:dyDescent="0.2">
      <c r="A47" s="560" t="s">
        <v>107</v>
      </c>
      <c r="B47" s="560"/>
      <c r="C47" s="560"/>
      <c r="D47" s="560"/>
      <c r="E47" s="560"/>
      <c r="F47" s="560"/>
      <c r="G47" s="560"/>
      <c r="H47" s="560"/>
      <c r="I47" s="560"/>
      <c r="J47" s="560"/>
      <c r="K47" s="560"/>
      <c r="L47" s="12"/>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row>
    <row r="48" spans="1:103" x14ac:dyDescent="0.2">
      <c r="A48" s="561" t="s">
        <v>842</v>
      </c>
      <c r="B48" s="562"/>
      <c r="C48" s="562"/>
      <c r="D48" s="562"/>
      <c r="E48" s="562"/>
      <c r="F48" s="562"/>
      <c r="G48" s="562"/>
      <c r="H48" s="562"/>
      <c r="I48" s="562"/>
      <c r="J48" s="562"/>
      <c r="K48" s="562"/>
      <c r="L48" s="12"/>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row>
    <row r="49" spans="1:103" x14ac:dyDescent="0.2">
      <c r="A49" s="323"/>
      <c r="B49" s="324" t="s">
        <v>165</v>
      </c>
      <c r="C49" s="324"/>
      <c r="D49" s="324"/>
      <c r="E49" s="324"/>
      <c r="F49" s="4"/>
      <c r="G49" s="4"/>
      <c r="H49" s="4"/>
      <c r="I49" s="4"/>
      <c r="J49" s="4"/>
      <c r="L49" s="12"/>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row>
    <row r="50" spans="1:103" ht="48" x14ac:dyDescent="0.2">
      <c r="A50" s="27"/>
      <c r="B50" s="4"/>
      <c r="C50" s="4"/>
      <c r="D50" s="294" t="s">
        <v>166</v>
      </c>
      <c r="E50" s="294" t="s">
        <v>167</v>
      </c>
      <c r="F50" s="294" t="s">
        <v>168</v>
      </c>
      <c r="G50" s="4"/>
      <c r="H50" s="4"/>
      <c r="I50" s="4"/>
      <c r="J50" s="4"/>
      <c r="L50" s="12"/>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row>
    <row r="51" spans="1:103" x14ac:dyDescent="0.2">
      <c r="A51" s="27"/>
      <c r="B51" s="4"/>
      <c r="C51" s="4"/>
      <c r="D51" s="315" t="s">
        <v>121</v>
      </c>
      <c r="E51" s="315" t="s">
        <v>122</v>
      </c>
      <c r="F51" s="320" t="s">
        <v>169</v>
      </c>
      <c r="G51" s="4"/>
      <c r="H51" s="4"/>
      <c r="I51" s="4"/>
      <c r="J51" s="4"/>
      <c r="L51" s="12"/>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row>
    <row r="52" spans="1:103" ht="48" x14ac:dyDescent="0.2">
      <c r="A52" s="27"/>
      <c r="B52" s="4"/>
      <c r="C52" s="4"/>
      <c r="D52" s="217" t="s">
        <v>170</v>
      </c>
      <c r="E52" s="217" t="s">
        <v>171</v>
      </c>
      <c r="F52" s="4"/>
      <c r="G52" s="4"/>
      <c r="H52" s="4"/>
      <c r="I52" s="4"/>
      <c r="J52" s="4"/>
      <c r="L52" s="12"/>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row>
    <row r="53" spans="1:103" x14ac:dyDescent="0.2">
      <c r="A53" s="27">
        <v>29</v>
      </c>
      <c r="B53" s="4" t="s">
        <v>149</v>
      </c>
      <c r="C53" s="125">
        <v>2019</v>
      </c>
      <c r="D53" s="211">
        <v>0</v>
      </c>
      <c r="E53" s="211">
        <v>0</v>
      </c>
      <c r="F53" s="213">
        <f>D53-E53</f>
        <v>0</v>
      </c>
      <c r="G53" s="4"/>
      <c r="H53" s="4"/>
      <c r="I53" s="4"/>
      <c r="J53" s="4"/>
      <c r="L53" s="12"/>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row>
    <row r="54" spans="1:103" x14ac:dyDescent="0.2">
      <c r="A54" s="27">
        <v>30</v>
      </c>
      <c r="B54" s="4" t="s">
        <v>138</v>
      </c>
      <c r="C54" s="125">
        <v>2020</v>
      </c>
      <c r="D54" s="211">
        <v>0</v>
      </c>
      <c r="E54" s="211">
        <v>0</v>
      </c>
      <c r="F54" s="213">
        <f t="shared" ref="F54:F66" si="1">D54-E54</f>
        <v>0</v>
      </c>
      <c r="G54" s="4"/>
      <c r="H54" s="4"/>
      <c r="I54" s="4"/>
      <c r="J54" s="4"/>
      <c r="L54" s="12"/>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row>
    <row r="55" spans="1:103" x14ac:dyDescent="0.2">
      <c r="A55" s="27">
        <v>31</v>
      </c>
      <c r="B55" s="4" t="s">
        <v>139</v>
      </c>
      <c r="C55" s="125">
        <v>2020</v>
      </c>
      <c r="D55" s="211">
        <v>0</v>
      </c>
      <c r="E55" s="325">
        <v>0</v>
      </c>
      <c r="F55" s="213">
        <f t="shared" si="1"/>
        <v>0</v>
      </c>
      <c r="G55" s="4"/>
      <c r="H55" s="4"/>
      <c r="I55" s="4"/>
      <c r="J55" s="4"/>
      <c r="L55" s="12"/>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row>
    <row r="56" spans="1:103" x14ac:dyDescent="0.2">
      <c r="A56" s="27">
        <v>32</v>
      </c>
      <c r="B56" s="4" t="s">
        <v>140</v>
      </c>
      <c r="C56" s="125">
        <v>2020</v>
      </c>
      <c r="D56" s="211">
        <v>0</v>
      </c>
      <c r="E56" s="211">
        <v>0</v>
      </c>
      <c r="F56" s="213">
        <f t="shared" si="1"/>
        <v>0</v>
      </c>
      <c r="G56" s="4"/>
      <c r="H56" s="4"/>
      <c r="I56" s="4"/>
      <c r="J56" s="4"/>
      <c r="L56" s="12"/>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row>
    <row r="57" spans="1:103" x14ac:dyDescent="0.2">
      <c r="A57" s="27">
        <v>33</v>
      </c>
      <c r="B57" s="4" t="s">
        <v>141</v>
      </c>
      <c r="C57" s="125">
        <v>2020</v>
      </c>
      <c r="D57" s="211">
        <v>0</v>
      </c>
      <c r="E57" s="211">
        <v>0</v>
      </c>
      <c r="F57" s="213">
        <f t="shared" si="1"/>
        <v>0</v>
      </c>
      <c r="G57" s="4"/>
      <c r="H57" s="4"/>
      <c r="I57" s="4"/>
      <c r="J57" s="4"/>
      <c r="L57" s="12"/>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row>
    <row r="58" spans="1:103" x14ac:dyDescent="0.2">
      <c r="A58" s="27">
        <v>34</v>
      </c>
      <c r="B58" s="4" t="s">
        <v>142</v>
      </c>
      <c r="C58" s="125">
        <v>2020</v>
      </c>
      <c r="D58" s="211">
        <v>0</v>
      </c>
      <c r="E58" s="211">
        <v>0</v>
      </c>
      <c r="F58" s="213">
        <f t="shared" si="1"/>
        <v>0</v>
      </c>
      <c r="G58" s="4"/>
      <c r="H58" s="4"/>
      <c r="I58" s="4"/>
      <c r="J58" s="4"/>
      <c r="L58" s="12"/>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row>
    <row r="59" spans="1:103" x14ac:dyDescent="0.2">
      <c r="A59" s="27">
        <v>35</v>
      </c>
      <c r="B59" s="4" t="s">
        <v>143</v>
      </c>
      <c r="C59" s="125">
        <v>2020</v>
      </c>
      <c r="D59" s="211">
        <v>0</v>
      </c>
      <c r="E59" s="211">
        <v>0</v>
      </c>
      <c r="F59" s="213">
        <f t="shared" si="1"/>
        <v>0</v>
      </c>
      <c r="G59" s="4"/>
      <c r="H59" s="4"/>
      <c r="I59" s="4"/>
      <c r="J59" s="4"/>
      <c r="L59" s="12"/>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row>
    <row r="60" spans="1:103" x14ac:dyDescent="0.2">
      <c r="A60" s="27">
        <v>36</v>
      </c>
      <c r="B60" s="4" t="s">
        <v>144</v>
      </c>
      <c r="C60" s="125">
        <v>2020</v>
      </c>
      <c r="D60" s="211">
        <v>0</v>
      </c>
      <c r="E60" s="211">
        <v>0</v>
      </c>
      <c r="F60" s="213">
        <f t="shared" si="1"/>
        <v>0</v>
      </c>
      <c r="G60" s="4"/>
      <c r="H60" s="4"/>
      <c r="I60" s="4"/>
      <c r="J60" s="4"/>
      <c r="L60" s="12"/>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row>
    <row r="61" spans="1:103" x14ac:dyDescent="0.2">
      <c r="A61" s="27">
        <v>37</v>
      </c>
      <c r="B61" s="4" t="s">
        <v>145</v>
      </c>
      <c r="C61" s="125">
        <v>2020</v>
      </c>
      <c r="D61" s="211">
        <v>0</v>
      </c>
      <c r="E61" s="211">
        <v>0</v>
      </c>
      <c r="F61" s="213">
        <f t="shared" si="1"/>
        <v>0</v>
      </c>
      <c r="G61" s="4"/>
      <c r="H61" s="4"/>
      <c r="I61" s="4"/>
      <c r="J61" s="4"/>
      <c r="L61" s="12"/>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row>
    <row r="62" spans="1:103" x14ac:dyDescent="0.2">
      <c r="A62" s="27">
        <v>38</v>
      </c>
      <c r="B62" s="4" t="s">
        <v>146</v>
      </c>
      <c r="C62" s="125">
        <v>2020</v>
      </c>
      <c r="D62" s="211">
        <v>0</v>
      </c>
      <c r="E62" s="211">
        <v>0</v>
      </c>
      <c r="F62" s="213">
        <f t="shared" si="1"/>
        <v>0</v>
      </c>
      <c r="G62" s="4"/>
      <c r="H62" s="4"/>
      <c r="I62" s="4"/>
      <c r="J62" s="4"/>
      <c r="L62" s="12"/>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row>
    <row r="63" spans="1:103" x14ac:dyDescent="0.2">
      <c r="A63" s="27">
        <v>39</v>
      </c>
      <c r="B63" s="4" t="s">
        <v>147</v>
      </c>
      <c r="C63" s="125">
        <v>2020</v>
      </c>
      <c r="D63" s="211">
        <v>0</v>
      </c>
      <c r="E63" s="211">
        <v>0</v>
      </c>
      <c r="F63" s="213">
        <f t="shared" si="1"/>
        <v>0</v>
      </c>
      <c r="G63" s="4"/>
      <c r="H63" s="4"/>
      <c r="I63" s="4"/>
      <c r="J63" s="4"/>
      <c r="L63" s="12"/>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456"/>
      <c r="BD63" s="456"/>
      <c r="BE63" s="456"/>
      <c r="BF63" s="456"/>
      <c r="BG63" s="456"/>
      <c r="BH63" s="456"/>
      <c r="BI63" s="456"/>
      <c r="BJ63" s="456"/>
      <c r="BK63" s="456"/>
      <c r="BL63" s="456"/>
      <c r="BM63" s="456"/>
      <c r="BN63" s="456"/>
      <c r="BO63" s="456"/>
      <c r="BP63" s="456"/>
      <c r="BQ63" s="456"/>
      <c r="BR63" s="456"/>
      <c r="BS63" s="456"/>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row>
    <row r="64" spans="1:103" x14ac:dyDescent="0.2">
      <c r="A64" s="27">
        <v>40</v>
      </c>
      <c r="B64" s="4" t="s">
        <v>148</v>
      </c>
      <c r="C64" s="125">
        <v>2020</v>
      </c>
      <c r="D64" s="211">
        <v>0</v>
      </c>
      <c r="E64" s="211">
        <v>0</v>
      </c>
      <c r="F64" s="213">
        <f t="shared" si="1"/>
        <v>0</v>
      </c>
      <c r="G64" s="4"/>
      <c r="H64" s="4"/>
      <c r="I64" s="4"/>
      <c r="J64" s="4"/>
      <c r="L64" s="12"/>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row>
    <row r="65" spans="1:103" x14ac:dyDescent="0.2">
      <c r="A65" s="27">
        <v>41</v>
      </c>
      <c r="B65" s="4" t="s">
        <v>149</v>
      </c>
      <c r="C65" s="125">
        <v>2020</v>
      </c>
      <c r="D65" s="211">
        <v>0</v>
      </c>
      <c r="E65" s="211">
        <v>0</v>
      </c>
      <c r="F65" s="213">
        <f t="shared" si="1"/>
        <v>0</v>
      </c>
      <c r="G65" s="4"/>
      <c r="H65" s="4"/>
      <c r="I65" s="4"/>
      <c r="J65" s="4"/>
      <c r="L65" s="12"/>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456"/>
      <c r="BD65" s="456"/>
      <c r="BE65" s="456"/>
      <c r="BF65" s="456"/>
      <c r="BG65" s="456"/>
      <c r="BH65" s="456"/>
      <c r="BI65" s="456"/>
      <c r="BJ65" s="456"/>
      <c r="BK65" s="456"/>
      <c r="BL65" s="456"/>
      <c r="BM65" s="456"/>
      <c r="BN65" s="456"/>
      <c r="BO65" s="456"/>
      <c r="BP65" s="456"/>
      <c r="BQ65" s="456"/>
      <c r="BR65" s="456"/>
      <c r="BS65" s="456"/>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row>
    <row r="66" spans="1:103" ht="36.75" thickBot="1" x14ac:dyDescent="0.25">
      <c r="A66" s="27"/>
      <c r="B66" s="326" t="s">
        <v>150</v>
      </c>
      <c r="C66" s="326"/>
      <c r="D66" s="327">
        <f>AVERAGE(D53:D65)</f>
        <v>0</v>
      </c>
      <c r="E66" s="327">
        <f>AVERAGE(E53:E65)</f>
        <v>0</v>
      </c>
      <c r="F66" s="327">
        <f t="shared" si="1"/>
        <v>0</v>
      </c>
      <c r="G66" s="4"/>
      <c r="H66" s="4"/>
      <c r="I66" s="4"/>
      <c r="J66" s="4"/>
      <c r="L66" s="12"/>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row>
    <row r="67" spans="1:103" ht="12.75" thickTop="1" x14ac:dyDescent="0.2">
      <c r="A67" s="27"/>
      <c r="B67" s="4"/>
      <c r="C67" s="4"/>
      <c r="D67" s="4"/>
      <c r="E67" s="4"/>
      <c r="F67" s="4"/>
      <c r="G67" s="4"/>
      <c r="H67" s="4"/>
      <c r="I67" s="4"/>
      <c r="J67" s="4"/>
      <c r="L67" s="12"/>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row>
    <row r="68" spans="1:103" x14ac:dyDescent="0.2">
      <c r="A68" s="27"/>
      <c r="B68" s="328" t="s">
        <v>172</v>
      </c>
      <c r="C68" s="328"/>
      <c r="D68" s="4"/>
      <c r="E68" s="4"/>
      <c r="F68" s="4"/>
      <c r="G68" s="4"/>
      <c r="H68" s="4"/>
      <c r="I68" s="4"/>
      <c r="J68" s="4"/>
      <c r="L68" s="12"/>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6"/>
      <c r="AZ68" s="456"/>
      <c r="BA68" s="456"/>
      <c r="BB68" s="456"/>
      <c r="BC68" s="456"/>
      <c r="BD68" s="456"/>
      <c r="BE68" s="456"/>
      <c r="BF68" s="456"/>
      <c r="BG68" s="456"/>
      <c r="BH68" s="456"/>
      <c r="BI68" s="456"/>
      <c r="BJ68" s="456"/>
      <c r="BK68" s="456"/>
      <c r="BL68" s="456"/>
      <c r="BM68" s="456"/>
      <c r="BN68" s="456"/>
      <c r="BO68" s="456"/>
      <c r="BP68" s="456"/>
      <c r="BQ68" s="456"/>
      <c r="BR68" s="456"/>
      <c r="BS68" s="456"/>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row>
    <row r="69" spans="1:103" x14ac:dyDescent="0.2">
      <c r="A69" s="27"/>
      <c r="B69" s="317" t="s">
        <v>121</v>
      </c>
      <c r="C69" s="317" t="s">
        <v>122</v>
      </c>
      <c r="D69" s="317" t="s">
        <v>598</v>
      </c>
      <c r="E69" s="317" t="s">
        <v>599</v>
      </c>
      <c r="F69" s="329" t="s">
        <v>124</v>
      </c>
      <c r="G69" s="317" t="s">
        <v>123</v>
      </c>
      <c r="H69" s="317" t="s">
        <v>125</v>
      </c>
      <c r="I69" s="317" t="s">
        <v>126</v>
      </c>
      <c r="J69" s="317" t="s">
        <v>127</v>
      </c>
      <c r="K69" s="317" t="s">
        <v>128</v>
      </c>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456"/>
      <c r="BH69" s="456"/>
      <c r="BI69" s="456"/>
      <c r="BJ69" s="456"/>
      <c r="BK69" s="456"/>
      <c r="BL69" s="456"/>
      <c r="BM69" s="456"/>
      <c r="BN69" s="456"/>
      <c r="BO69" s="456"/>
      <c r="BP69" s="456"/>
      <c r="BQ69" s="456"/>
      <c r="BR69" s="456"/>
      <c r="BS69" s="456"/>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row>
    <row r="70" spans="1:103" ht="96" x14ac:dyDescent="0.2">
      <c r="A70" s="27"/>
      <c r="B70" s="330" t="s">
        <v>177</v>
      </c>
      <c r="C70" s="331"/>
      <c r="D70" s="218" t="s">
        <v>600</v>
      </c>
      <c r="E70" s="218" t="s">
        <v>601</v>
      </c>
      <c r="F70" s="331" t="s">
        <v>178</v>
      </c>
      <c r="G70" s="218" t="s">
        <v>173</v>
      </c>
      <c r="H70" s="218" t="s">
        <v>174</v>
      </c>
      <c r="I70" s="218" t="s">
        <v>175</v>
      </c>
      <c r="J70" s="218" t="s">
        <v>176</v>
      </c>
      <c r="K70" s="218" t="s">
        <v>195</v>
      </c>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row>
    <row r="71" spans="1:103" x14ac:dyDescent="0.2">
      <c r="A71" s="27" t="s">
        <v>181</v>
      </c>
      <c r="B71" s="4"/>
      <c r="C71" s="161" t="s">
        <v>179</v>
      </c>
      <c r="D71" s="332">
        <v>0</v>
      </c>
      <c r="E71" s="332">
        <v>0</v>
      </c>
      <c r="F71" s="211">
        <v>0</v>
      </c>
      <c r="G71" s="332">
        <v>0</v>
      </c>
      <c r="H71" s="332">
        <v>0</v>
      </c>
      <c r="I71" s="332">
        <v>0</v>
      </c>
      <c r="J71" s="211">
        <v>0</v>
      </c>
      <c r="K71" s="213">
        <f>F71*G71*H71*I71*J71</f>
        <v>0</v>
      </c>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row>
    <row r="72" spans="1:103" x14ac:dyDescent="0.2">
      <c r="A72" s="27" t="s">
        <v>182</v>
      </c>
      <c r="B72" s="4"/>
      <c r="C72" s="169" t="s">
        <v>180</v>
      </c>
      <c r="D72" s="333">
        <v>0</v>
      </c>
      <c r="E72" s="333">
        <v>0</v>
      </c>
      <c r="F72" s="211">
        <v>0</v>
      </c>
      <c r="G72" s="333">
        <v>0</v>
      </c>
      <c r="H72" s="333">
        <v>0</v>
      </c>
      <c r="I72" s="333">
        <v>0</v>
      </c>
      <c r="J72" s="211">
        <v>0</v>
      </c>
      <c r="K72" s="213">
        <f>F72*G72*H72*I72*J72</f>
        <v>0</v>
      </c>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row>
    <row r="73" spans="1:103" x14ac:dyDescent="0.2">
      <c r="A73" s="27">
        <v>43</v>
      </c>
      <c r="B73" s="4"/>
      <c r="C73" s="4" t="s">
        <v>409</v>
      </c>
      <c r="D73" s="156"/>
      <c r="E73" s="156"/>
      <c r="F73" s="244">
        <f>SUM(F71:F72)</f>
        <v>0</v>
      </c>
      <c r="G73" s="156"/>
      <c r="H73" s="156"/>
      <c r="I73" s="156"/>
      <c r="J73" s="244"/>
      <c r="K73" s="244">
        <f>SUM(K71:K72)</f>
        <v>0</v>
      </c>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row>
    <row r="74" spans="1:103" x14ac:dyDescent="0.2">
      <c r="A74" s="27"/>
      <c r="B74" s="4"/>
      <c r="C74" s="4"/>
      <c r="D74" s="4"/>
      <c r="E74" s="4"/>
      <c r="F74" s="4"/>
      <c r="G74" s="4"/>
      <c r="H74" s="4"/>
      <c r="I74" s="4"/>
      <c r="J74" s="4"/>
      <c r="L74" s="12"/>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row>
    <row r="75" spans="1:103" x14ac:dyDescent="0.2">
      <c r="A75" s="97" t="s">
        <v>63</v>
      </c>
      <c r="B75" s="4"/>
      <c r="C75" s="4"/>
      <c r="D75" s="4"/>
      <c r="E75" s="4"/>
      <c r="F75" s="4"/>
      <c r="G75" s="4"/>
      <c r="H75" s="4"/>
      <c r="I75" s="4"/>
      <c r="J75" s="4"/>
      <c r="L75" s="12"/>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row>
    <row r="76" spans="1:103" s="334" customFormat="1" x14ac:dyDescent="0.2">
      <c r="A76" s="33" t="s">
        <v>443</v>
      </c>
      <c r="B76" s="558" t="s">
        <v>189</v>
      </c>
      <c r="C76" s="558"/>
      <c r="D76" s="558"/>
      <c r="E76" s="558"/>
      <c r="F76" s="558"/>
      <c r="G76" s="558"/>
      <c r="H76" s="558"/>
      <c r="I76" s="558"/>
      <c r="J76" s="558"/>
      <c r="K76" s="558"/>
      <c r="L76" s="51"/>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row>
    <row r="77" spans="1:103" s="334" customFormat="1" x14ac:dyDescent="0.2">
      <c r="A77" s="33" t="s">
        <v>455</v>
      </c>
      <c r="B77" s="583" t="s">
        <v>190</v>
      </c>
      <c r="C77" s="583"/>
      <c r="D77" s="583"/>
      <c r="E77" s="583"/>
      <c r="F77" s="583"/>
      <c r="G77" s="583"/>
      <c r="H77" s="583"/>
      <c r="I77" s="583"/>
      <c r="J77" s="583"/>
      <c r="K77" s="583"/>
      <c r="L77" s="51"/>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row>
    <row r="78" spans="1:103" s="334" customFormat="1" x14ac:dyDescent="0.2">
      <c r="A78" s="33" t="s">
        <v>458</v>
      </c>
      <c r="B78" s="583" t="s">
        <v>192</v>
      </c>
      <c r="C78" s="583"/>
      <c r="D78" s="583"/>
      <c r="E78" s="583"/>
      <c r="F78" s="583"/>
      <c r="G78" s="583"/>
      <c r="H78" s="583"/>
      <c r="I78" s="583"/>
      <c r="J78" s="583"/>
      <c r="K78" s="583"/>
      <c r="L78" s="51"/>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456"/>
      <c r="BA78" s="456"/>
      <c r="BB78" s="456"/>
      <c r="BC78" s="456"/>
      <c r="BD78" s="456"/>
      <c r="BE78" s="456"/>
      <c r="BF78" s="456"/>
      <c r="BG78" s="456"/>
      <c r="BH78" s="456"/>
      <c r="BI78" s="456"/>
      <c r="BJ78" s="456"/>
      <c r="BK78" s="456"/>
      <c r="BL78" s="456"/>
      <c r="BM78" s="456"/>
      <c r="BN78" s="456"/>
      <c r="BO78" s="456"/>
      <c r="BP78" s="456"/>
      <c r="BQ78" s="456"/>
      <c r="BR78" s="456"/>
      <c r="BS78" s="456"/>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row>
    <row r="79" spans="1:103" s="334" customFormat="1" x14ac:dyDescent="0.2">
      <c r="A79" s="33" t="s">
        <v>459</v>
      </c>
      <c r="B79" s="558" t="s">
        <v>183</v>
      </c>
      <c r="C79" s="558"/>
      <c r="D79" s="558"/>
      <c r="E79" s="558"/>
      <c r="F79" s="558"/>
      <c r="G79" s="558"/>
      <c r="H79" s="558"/>
      <c r="I79" s="558"/>
      <c r="J79" s="558"/>
      <c r="K79" s="558"/>
      <c r="L79" s="51"/>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456"/>
      <c r="BA79" s="456"/>
      <c r="BB79" s="456"/>
      <c r="BC79" s="456"/>
      <c r="BD79" s="456"/>
      <c r="BE79" s="456"/>
      <c r="BF79" s="456"/>
      <c r="BG79" s="456"/>
      <c r="BH79" s="456"/>
      <c r="BI79" s="456"/>
      <c r="BJ79" s="456"/>
      <c r="BK79" s="456"/>
      <c r="BL79" s="456"/>
      <c r="BM79" s="456"/>
      <c r="BN79" s="456"/>
      <c r="BO79" s="456"/>
      <c r="BP79" s="456"/>
      <c r="BQ79" s="456"/>
      <c r="BR79" s="456"/>
      <c r="BS79" s="456"/>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row>
    <row r="80" spans="1:103" s="334" customFormat="1" x14ac:dyDescent="0.2">
      <c r="A80" s="33" t="s">
        <v>503</v>
      </c>
      <c r="B80" s="558" t="s">
        <v>184</v>
      </c>
      <c r="C80" s="558"/>
      <c r="D80" s="558"/>
      <c r="E80" s="558"/>
      <c r="F80" s="558"/>
      <c r="G80" s="558"/>
      <c r="H80" s="558"/>
      <c r="I80" s="558"/>
      <c r="J80" s="558"/>
      <c r="K80" s="558"/>
      <c r="L80" s="51"/>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row>
    <row r="81" spans="1:103" ht="63.75" customHeight="1" x14ac:dyDescent="0.2">
      <c r="A81" s="27" t="s">
        <v>504</v>
      </c>
      <c r="B81" s="571" t="s">
        <v>186</v>
      </c>
      <c r="C81" s="571"/>
      <c r="D81" s="571"/>
      <c r="E81" s="571"/>
      <c r="F81" s="571"/>
      <c r="G81" s="571"/>
      <c r="H81" s="571"/>
      <c r="I81" s="571"/>
      <c r="J81" s="571"/>
      <c r="K81" s="571"/>
      <c r="L81" s="12"/>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row>
    <row r="82" spans="1:103" ht="37.5" customHeight="1" x14ac:dyDescent="0.2">
      <c r="A82" s="27" t="s">
        <v>505</v>
      </c>
      <c r="B82" s="571" t="s">
        <v>193</v>
      </c>
      <c r="C82" s="571"/>
      <c r="D82" s="571"/>
      <c r="E82" s="571"/>
      <c r="F82" s="571"/>
      <c r="G82" s="571"/>
      <c r="H82" s="571"/>
      <c r="I82" s="571"/>
      <c r="J82" s="571"/>
      <c r="K82" s="571"/>
      <c r="L82" s="12"/>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row>
    <row r="83" spans="1:103" ht="33.75" customHeight="1" x14ac:dyDescent="0.2">
      <c r="A83" s="27" t="s">
        <v>506</v>
      </c>
      <c r="B83" s="571" t="s">
        <v>187</v>
      </c>
      <c r="C83" s="571"/>
      <c r="D83" s="571"/>
      <c r="E83" s="571"/>
      <c r="F83" s="571"/>
      <c r="G83" s="571"/>
      <c r="H83" s="571"/>
      <c r="I83" s="571"/>
      <c r="J83" s="571"/>
      <c r="K83" s="571"/>
      <c r="L83" s="12"/>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row>
    <row r="84" spans="1:103" x14ac:dyDescent="0.2">
      <c r="A84" s="27" t="s">
        <v>507</v>
      </c>
      <c r="B84" s="559" t="s">
        <v>593</v>
      </c>
      <c r="C84" s="559"/>
      <c r="D84" s="559"/>
      <c r="E84" s="559"/>
      <c r="F84" s="559"/>
      <c r="G84" s="559"/>
      <c r="H84" s="559"/>
      <c r="I84" s="559"/>
      <c r="J84" s="559"/>
      <c r="K84" s="559"/>
      <c r="L84" s="559"/>
      <c r="M84" s="559"/>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456"/>
      <c r="BA84" s="456"/>
      <c r="BB84" s="456"/>
      <c r="BC84" s="456"/>
      <c r="BD84" s="456"/>
      <c r="BE84" s="456"/>
      <c r="BF84" s="456"/>
      <c r="BG84" s="456"/>
      <c r="BH84" s="456"/>
      <c r="BI84" s="456"/>
      <c r="BJ84" s="456"/>
      <c r="BK84" s="456"/>
      <c r="BL84" s="456"/>
      <c r="BM84" s="456"/>
      <c r="BN84" s="456"/>
      <c r="BO84" s="456"/>
      <c r="BP84" s="456"/>
      <c r="BQ84" s="456"/>
      <c r="BR84" s="456"/>
      <c r="BS84" s="456"/>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row>
    <row r="85" spans="1:103" x14ac:dyDescent="0.2">
      <c r="A85" s="27"/>
      <c r="B85" s="4"/>
      <c r="C85" s="4"/>
      <c r="D85" s="4"/>
      <c r="E85" s="4"/>
      <c r="F85" s="4"/>
      <c r="G85" s="4"/>
      <c r="H85" s="4"/>
      <c r="I85" s="4"/>
      <c r="J85" s="4"/>
      <c r="L85" s="12"/>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row>
    <row r="86" spans="1:103" x14ac:dyDescent="0.2">
      <c r="A86" s="27"/>
      <c r="B86" s="4"/>
      <c r="C86" s="4"/>
      <c r="D86" s="4"/>
      <c r="E86" s="4"/>
      <c r="F86" s="4"/>
      <c r="G86" s="4"/>
      <c r="H86" s="4"/>
      <c r="I86" s="4"/>
      <c r="J86" s="4"/>
      <c r="L86" s="12"/>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456"/>
      <c r="BA86" s="456"/>
      <c r="BB86" s="456"/>
      <c r="BC86" s="456"/>
      <c r="BD86" s="456"/>
      <c r="BE86" s="456"/>
      <c r="BF86" s="456"/>
      <c r="BG86" s="456"/>
      <c r="BH86" s="456"/>
      <c r="BI86" s="456"/>
      <c r="BJ86" s="456"/>
      <c r="BK86" s="456"/>
      <c r="BL86" s="456"/>
      <c r="BM86" s="456"/>
      <c r="BN86" s="456"/>
      <c r="BO86" s="456"/>
      <c r="BP86" s="456"/>
      <c r="BQ86" s="456"/>
      <c r="BR86" s="456"/>
      <c r="BS86" s="456"/>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row>
    <row r="87" spans="1:103" x14ac:dyDescent="0.2">
      <c r="A87" s="27"/>
      <c r="B87" s="4"/>
      <c r="C87" s="4"/>
      <c r="D87" s="4"/>
      <c r="E87" s="4"/>
      <c r="F87" s="4"/>
      <c r="G87" s="4"/>
      <c r="H87" s="4"/>
      <c r="I87" s="4"/>
      <c r="J87" s="4"/>
      <c r="L87" s="12"/>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row>
    <row r="88" spans="1:103" x14ac:dyDescent="0.2">
      <c r="A88" s="226"/>
      <c r="L88" s="12"/>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row>
    <row r="89" spans="1:103" x14ac:dyDescent="0.2">
      <c r="A89" s="226"/>
      <c r="L89" s="12"/>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row>
    <row r="90" spans="1:103" x14ac:dyDescent="0.2">
      <c r="A90" s="226"/>
      <c r="L90" s="12"/>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6"/>
      <c r="BP90" s="456"/>
      <c r="BQ90" s="456"/>
      <c r="BR90" s="456"/>
      <c r="BS90" s="456"/>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row>
    <row r="91" spans="1:103" x14ac:dyDescent="0.2">
      <c r="A91" s="226"/>
      <c r="L91" s="12"/>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456"/>
      <c r="BA91" s="456"/>
      <c r="BB91" s="456"/>
      <c r="BC91" s="456"/>
      <c r="BD91" s="456"/>
      <c r="BE91" s="456"/>
      <c r="BF91" s="456"/>
      <c r="BG91" s="456"/>
      <c r="BH91" s="456"/>
      <c r="BI91" s="456"/>
      <c r="BJ91" s="456"/>
      <c r="BK91" s="456"/>
      <c r="BL91" s="456"/>
      <c r="BM91" s="456"/>
      <c r="BN91" s="456"/>
      <c r="BO91" s="456"/>
      <c r="BP91" s="456"/>
      <c r="BQ91" s="456"/>
      <c r="BR91" s="456"/>
      <c r="BS91" s="456"/>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row>
    <row r="92" spans="1:103" x14ac:dyDescent="0.2">
      <c r="A92" s="226"/>
      <c r="L92" s="12"/>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6"/>
      <c r="BE92" s="456"/>
      <c r="BF92" s="456"/>
      <c r="BG92" s="456"/>
      <c r="BH92" s="456"/>
      <c r="BI92" s="456"/>
      <c r="BJ92" s="456"/>
      <c r="BK92" s="456"/>
      <c r="BL92" s="456"/>
      <c r="BM92" s="456"/>
      <c r="BN92" s="456"/>
      <c r="BO92" s="456"/>
      <c r="BP92" s="456"/>
      <c r="BQ92" s="456"/>
      <c r="BR92" s="456"/>
      <c r="BS92" s="456"/>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row>
    <row r="93" spans="1:103" x14ac:dyDescent="0.2">
      <c r="A93" s="226"/>
      <c r="L93" s="12"/>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456"/>
      <c r="BA93" s="456"/>
      <c r="BB93" s="456"/>
      <c r="BC93" s="456"/>
      <c r="BD93" s="456"/>
      <c r="BE93" s="456"/>
      <c r="BF93" s="456"/>
      <c r="BG93" s="456"/>
      <c r="BH93" s="456"/>
      <c r="BI93" s="456"/>
      <c r="BJ93" s="456"/>
      <c r="BK93" s="456"/>
      <c r="BL93" s="456"/>
      <c r="BM93" s="456"/>
      <c r="BN93" s="456"/>
      <c r="BO93" s="456"/>
      <c r="BP93" s="456"/>
      <c r="BQ93" s="456"/>
      <c r="BR93" s="456"/>
      <c r="BS93" s="456"/>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row>
    <row r="94" spans="1:103" x14ac:dyDescent="0.2">
      <c r="A94" s="226"/>
      <c r="L94" s="12"/>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6"/>
      <c r="BE94" s="456"/>
      <c r="BF94" s="456"/>
      <c r="BG94" s="456"/>
      <c r="BH94" s="456"/>
      <c r="BI94" s="456"/>
      <c r="BJ94" s="456"/>
      <c r="BK94" s="456"/>
      <c r="BL94" s="456"/>
      <c r="BM94" s="456"/>
      <c r="BN94" s="456"/>
      <c r="BO94" s="456"/>
      <c r="BP94" s="456"/>
      <c r="BQ94" s="456"/>
      <c r="BR94" s="456"/>
      <c r="BS94" s="456"/>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row>
    <row r="95" spans="1:103" x14ac:dyDescent="0.2">
      <c r="A95" s="226"/>
      <c r="L95" s="12"/>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6"/>
      <c r="BI95" s="456"/>
      <c r="BJ95" s="456"/>
      <c r="BK95" s="456"/>
      <c r="BL95" s="456"/>
      <c r="BM95" s="456"/>
      <c r="BN95" s="456"/>
      <c r="BO95" s="456"/>
      <c r="BP95" s="456"/>
      <c r="BQ95" s="456"/>
      <c r="BR95" s="456"/>
      <c r="BS95" s="456"/>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row>
    <row r="96" spans="1:103" x14ac:dyDescent="0.2">
      <c r="A96" s="226"/>
      <c r="L96" s="12"/>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456"/>
      <c r="BA96" s="456"/>
      <c r="BB96" s="456"/>
      <c r="BC96" s="456"/>
      <c r="BD96" s="456"/>
      <c r="BE96" s="456"/>
      <c r="BF96" s="456"/>
      <c r="BG96" s="456"/>
      <c r="BH96" s="456"/>
      <c r="BI96" s="456"/>
      <c r="BJ96" s="456"/>
      <c r="BK96" s="456"/>
      <c r="BL96" s="456"/>
      <c r="BM96" s="456"/>
      <c r="BN96" s="456"/>
      <c r="BO96" s="456"/>
      <c r="BP96" s="456"/>
      <c r="BQ96" s="456"/>
      <c r="BR96" s="456"/>
      <c r="BS96" s="456"/>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row>
    <row r="97" spans="1:103" x14ac:dyDescent="0.2">
      <c r="A97" s="226"/>
      <c r="L97" s="12"/>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456"/>
      <c r="BA97" s="456"/>
      <c r="BB97" s="456"/>
      <c r="BC97" s="456"/>
      <c r="BD97" s="456"/>
      <c r="BE97" s="456"/>
      <c r="BF97" s="456"/>
      <c r="BG97" s="456"/>
      <c r="BH97" s="456"/>
      <c r="BI97" s="456"/>
      <c r="BJ97" s="456"/>
      <c r="BK97" s="456"/>
      <c r="BL97" s="456"/>
      <c r="BM97" s="456"/>
      <c r="BN97" s="456"/>
      <c r="BO97" s="456"/>
      <c r="BP97" s="456"/>
      <c r="BQ97" s="456"/>
      <c r="BR97" s="456"/>
      <c r="BS97" s="456"/>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row>
    <row r="98" spans="1:103" x14ac:dyDescent="0.2">
      <c r="L98" s="12"/>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c r="BQ98" s="456"/>
      <c r="BR98" s="456"/>
      <c r="BS98" s="456"/>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row>
    <row r="99" spans="1:103" x14ac:dyDescent="0.2">
      <c r="L99" s="12"/>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row>
    <row r="100" spans="1:103" x14ac:dyDescent="0.2">
      <c r="L100" s="12"/>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6"/>
      <c r="BC100" s="456"/>
      <c r="BD100" s="456"/>
      <c r="BE100" s="456"/>
      <c r="BF100" s="456"/>
      <c r="BG100" s="456"/>
      <c r="BH100" s="456"/>
      <c r="BI100" s="456"/>
      <c r="BJ100" s="456"/>
      <c r="BK100" s="456"/>
      <c r="BL100" s="456"/>
      <c r="BM100" s="456"/>
      <c r="BN100" s="456"/>
      <c r="BO100" s="456"/>
      <c r="BP100" s="456"/>
      <c r="BQ100" s="456"/>
      <c r="BR100" s="456"/>
      <c r="BS100" s="456"/>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row>
    <row r="101" spans="1:103" x14ac:dyDescent="0.2">
      <c r="L101" s="12"/>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row>
    <row r="102" spans="1:103" x14ac:dyDescent="0.2">
      <c r="L102" s="12"/>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6"/>
      <c r="BC102" s="456"/>
      <c r="BD102" s="456"/>
      <c r="BE102" s="456"/>
      <c r="BF102" s="456"/>
      <c r="BG102" s="456"/>
      <c r="BH102" s="456"/>
      <c r="BI102" s="456"/>
      <c r="BJ102" s="456"/>
      <c r="BK102" s="456"/>
      <c r="BL102" s="456"/>
      <c r="BM102" s="456"/>
      <c r="BN102" s="456"/>
      <c r="BO102" s="456"/>
      <c r="BP102" s="456"/>
      <c r="BQ102" s="456"/>
      <c r="BR102" s="456"/>
      <c r="BS102" s="456"/>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row>
    <row r="103" spans="1:103" x14ac:dyDescent="0.2">
      <c r="L103" s="12"/>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row>
    <row r="104" spans="1:103" x14ac:dyDescent="0.2">
      <c r="L104" s="12"/>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row>
    <row r="105" spans="1:103" x14ac:dyDescent="0.2">
      <c r="L105" s="12"/>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row>
    <row r="106" spans="1:103" x14ac:dyDescent="0.2">
      <c r="L106" s="12"/>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6"/>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row>
  </sheetData>
  <mergeCells count="19">
    <mergeCell ref="A3:K3"/>
    <mergeCell ref="A4:K4"/>
    <mergeCell ref="A5:K5"/>
    <mergeCell ref="H7:I7"/>
    <mergeCell ref="J7:K7"/>
    <mergeCell ref="D7:E7"/>
    <mergeCell ref="B84:M84"/>
    <mergeCell ref="A26:K26"/>
    <mergeCell ref="B78:K78"/>
    <mergeCell ref="B79:K79"/>
    <mergeCell ref="B80:K80"/>
    <mergeCell ref="A46:K46"/>
    <mergeCell ref="A47:K47"/>
    <mergeCell ref="A48:K48"/>
    <mergeCell ref="B76:K76"/>
    <mergeCell ref="B77:K77"/>
    <mergeCell ref="B83:K83"/>
    <mergeCell ref="B82:K82"/>
    <mergeCell ref="B81:K81"/>
  </mergeCells>
  <phoneticPr fontId="0" type="noConversion"/>
  <pageMargins left="0.5" right="0.5" top="0.75" bottom="0.75" header="0.3" footer="0.3"/>
  <pageSetup scale="54" orientation="landscape" horizontalDpi="1200" verticalDpi="1200" r:id="rId1"/>
  <rowBreaks count="1" manualBreakCount="1">
    <brk id="43" max="10" man="1"/>
  </rowBreaks>
  <colBreaks count="1" manualBreakCount="1">
    <brk id="11" max="8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10" zoomScaleNormal="110" zoomScaleSheetLayoutView="110" workbookViewId="0">
      <selection activeCell="U142" sqref="U142"/>
    </sheetView>
  </sheetViews>
  <sheetFormatPr defaultRowHeight="12" x14ac:dyDescent="0.2"/>
  <cols>
    <col min="1" max="1" width="6.83203125" style="225" customWidth="1"/>
    <col min="2" max="2" width="29.1640625" style="225" customWidth="1"/>
    <col min="3" max="3" width="16" style="225" customWidth="1"/>
    <col min="4" max="4" width="15.83203125" style="225" customWidth="1"/>
    <col min="5" max="5" width="13.83203125" style="225" customWidth="1"/>
    <col min="6" max="6" width="16.6640625" style="225" bestFit="1" customWidth="1"/>
    <col min="7" max="7" width="15.5" style="225" bestFit="1" customWidth="1"/>
    <col min="8" max="8" width="10.6640625" style="225" customWidth="1"/>
    <col min="9" max="9" width="7.5" style="225" customWidth="1"/>
    <col min="10" max="10" width="12.83203125" style="225" customWidth="1"/>
    <col min="11" max="16384" width="9.33203125" style="455"/>
  </cols>
  <sheetData>
    <row r="1" spans="1:10" x14ac:dyDescent="0.2">
      <c r="A1" s="124"/>
      <c r="B1" s="124"/>
      <c r="C1" s="4"/>
      <c r="D1" s="4"/>
      <c r="E1" s="4"/>
      <c r="F1" s="4"/>
      <c r="G1" s="4"/>
      <c r="H1" s="4"/>
      <c r="I1" s="585" t="s">
        <v>65</v>
      </c>
      <c r="J1" s="585"/>
    </row>
    <row r="2" spans="1:10" x14ac:dyDescent="0.2">
      <c r="A2" s="124"/>
      <c r="B2" s="124"/>
      <c r="C2" s="4"/>
      <c r="D2" s="4"/>
      <c r="E2" s="4"/>
      <c r="F2" s="4"/>
      <c r="G2" s="4"/>
      <c r="H2" s="4"/>
      <c r="I2" s="46"/>
      <c r="J2" s="125" t="s">
        <v>917</v>
      </c>
    </row>
    <row r="3" spans="1:10" x14ac:dyDescent="0.2">
      <c r="A3" s="560" t="s">
        <v>196</v>
      </c>
      <c r="B3" s="560"/>
      <c r="C3" s="560"/>
      <c r="D3" s="560"/>
      <c r="E3" s="560"/>
      <c r="F3" s="560"/>
      <c r="G3" s="560"/>
      <c r="H3" s="560"/>
      <c r="I3" s="560"/>
      <c r="J3" s="560"/>
    </row>
    <row r="4" spans="1:10" x14ac:dyDescent="0.2">
      <c r="A4" s="560" t="s">
        <v>197</v>
      </c>
      <c r="B4" s="560"/>
      <c r="C4" s="560"/>
      <c r="D4" s="560"/>
      <c r="E4" s="560"/>
      <c r="F4" s="560"/>
      <c r="G4" s="560"/>
      <c r="H4" s="560"/>
      <c r="I4" s="560"/>
      <c r="J4" s="560"/>
    </row>
    <row r="5" spans="1:10" x14ac:dyDescent="0.2">
      <c r="A5" s="561" t="s">
        <v>842</v>
      </c>
      <c r="B5" s="562"/>
      <c r="C5" s="562"/>
      <c r="D5" s="562"/>
      <c r="E5" s="562"/>
      <c r="F5" s="562"/>
      <c r="G5" s="562"/>
      <c r="H5" s="562"/>
      <c r="I5" s="562"/>
      <c r="J5" s="562"/>
    </row>
    <row r="6" spans="1:10" x14ac:dyDescent="0.2">
      <c r="A6" s="4"/>
      <c r="B6" s="4"/>
      <c r="C6" s="4"/>
      <c r="D6" s="4"/>
      <c r="E6" s="4"/>
      <c r="F6" s="4"/>
      <c r="G6" s="4"/>
      <c r="H6" s="4"/>
      <c r="I6" s="4"/>
      <c r="J6" s="4"/>
    </row>
    <row r="7" spans="1:10" x14ac:dyDescent="0.2">
      <c r="A7" s="4"/>
      <c r="B7" s="4" t="s">
        <v>198</v>
      </c>
      <c r="C7" s="4"/>
      <c r="D7" s="4"/>
      <c r="E7" s="4"/>
      <c r="F7" s="4"/>
      <c r="G7" s="4"/>
      <c r="H7" s="4"/>
      <c r="I7" s="4"/>
      <c r="J7" s="4"/>
    </row>
    <row r="8" spans="1:10" x14ac:dyDescent="0.2">
      <c r="A8" s="27"/>
      <c r="B8" s="4"/>
      <c r="C8" s="4"/>
      <c r="D8" s="4"/>
      <c r="E8" s="4"/>
      <c r="F8" s="27" t="s">
        <v>442</v>
      </c>
      <c r="G8" s="4"/>
      <c r="H8" s="4"/>
      <c r="I8" s="4"/>
      <c r="J8" s="4"/>
    </row>
    <row r="9" spans="1:10" x14ac:dyDescent="0.2">
      <c r="A9" s="27">
        <v>1</v>
      </c>
      <c r="B9" s="24" t="s">
        <v>589</v>
      </c>
      <c r="C9" s="24"/>
      <c r="D9" s="4"/>
      <c r="E9" s="4"/>
      <c r="F9" s="408">
        <v>2360104.4458101108</v>
      </c>
      <c r="G9" s="4"/>
      <c r="H9" s="4"/>
      <c r="I9" s="4"/>
      <c r="J9" s="4"/>
    </row>
    <row r="10" spans="1:10" x14ac:dyDescent="0.2">
      <c r="A10" s="27"/>
      <c r="B10" s="4"/>
      <c r="C10" s="4"/>
      <c r="D10" s="4"/>
      <c r="E10" s="4"/>
      <c r="F10" s="4"/>
      <c r="G10" s="4"/>
      <c r="H10" s="4"/>
      <c r="I10" s="4"/>
      <c r="J10" s="4"/>
    </row>
    <row r="11" spans="1:10" x14ac:dyDescent="0.2">
      <c r="A11" s="27">
        <v>2</v>
      </c>
      <c r="B11" s="4" t="s">
        <v>199</v>
      </c>
      <c r="C11" s="4"/>
      <c r="D11" s="4"/>
      <c r="E11" s="4"/>
      <c r="F11" s="211">
        <v>0</v>
      </c>
      <c r="G11" s="4"/>
      <c r="H11" s="4"/>
      <c r="I11" s="4"/>
      <c r="J11" s="4"/>
    </row>
    <row r="12" spans="1:10" x14ac:dyDescent="0.2">
      <c r="A12" s="27"/>
      <c r="B12" s="4"/>
      <c r="C12" s="4"/>
      <c r="D12" s="4"/>
      <c r="E12" s="4"/>
      <c r="F12" s="4"/>
      <c r="G12" s="4"/>
      <c r="H12" s="4"/>
      <c r="I12" s="4"/>
      <c r="J12" s="4"/>
    </row>
    <row r="13" spans="1:10" x14ac:dyDescent="0.2">
      <c r="A13" s="27">
        <v>3</v>
      </c>
      <c r="B13" s="4" t="s">
        <v>290</v>
      </c>
      <c r="C13" s="4"/>
      <c r="D13" s="4"/>
      <c r="E13" s="4"/>
      <c r="F13" s="242">
        <f>E41</f>
        <v>88325966.850000009</v>
      </c>
      <c r="G13" s="4"/>
      <c r="H13" s="4"/>
      <c r="I13" s="4"/>
      <c r="J13" s="4"/>
    </row>
    <row r="14" spans="1:10" x14ac:dyDescent="0.2">
      <c r="A14" s="27">
        <v>4</v>
      </c>
      <c r="B14" s="4" t="s">
        <v>570</v>
      </c>
      <c r="C14" s="4"/>
      <c r="D14" s="4"/>
      <c r="E14" s="4"/>
      <c r="F14" s="242">
        <f>-F22</f>
        <v>0</v>
      </c>
      <c r="G14" s="4"/>
      <c r="H14" s="4"/>
      <c r="I14" s="4"/>
      <c r="J14" s="4"/>
    </row>
    <row r="15" spans="1:10" x14ac:dyDescent="0.2">
      <c r="A15" s="27">
        <v>5</v>
      </c>
      <c r="B15" s="4" t="s">
        <v>288</v>
      </c>
      <c r="C15" s="4"/>
      <c r="D15" s="4"/>
      <c r="E15" s="4"/>
      <c r="F15" s="242">
        <f>-F41</f>
        <v>0</v>
      </c>
      <c r="G15" s="4"/>
      <c r="H15" s="4"/>
      <c r="I15" s="4"/>
      <c r="J15" s="4"/>
    </row>
    <row r="16" spans="1:10" x14ac:dyDescent="0.2">
      <c r="A16" s="27">
        <v>6</v>
      </c>
      <c r="B16" s="4" t="s">
        <v>289</v>
      </c>
      <c r="C16" s="4"/>
      <c r="D16" s="4"/>
      <c r="E16" s="4"/>
      <c r="F16" s="409">
        <f>-G41</f>
        <v>0</v>
      </c>
      <c r="G16" s="4"/>
      <c r="H16" s="4"/>
      <c r="I16" s="4"/>
      <c r="J16" s="4"/>
    </row>
    <row r="17" spans="1:11" x14ac:dyDescent="0.2">
      <c r="A17" s="27">
        <v>7</v>
      </c>
      <c r="B17" s="4" t="s">
        <v>51</v>
      </c>
      <c r="C17" s="4" t="s">
        <v>200</v>
      </c>
      <c r="D17" s="4"/>
      <c r="E17" s="4"/>
      <c r="F17" s="243">
        <f>SUM(F13:F16)</f>
        <v>88325966.850000009</v>
      </c>
      <c r="G17" s="4"/>
      <c r="H17" s="4"/>
      <c r="I17" s="4"/>
      <c r="J17" s="4"/>
    </row>
    <row r="18" spans="1:11" x14ac:dyDescent="0.2">
      <c r="A18" s="27"/>
      <c r="B18" s="4"/>
      <c r="C18" s="4"/>
      <c r="D18" s="4"/>
      <c r="E18" s="4"/>
      <c r="F18" s="4"/>
      <c r="G18" s="4"/>
      <c r="H18" s="4"/>
      <c r="I18" s="4"/>
      <c r="J18" s="4"/>
    </row>
    <row r="19" spans="1:11" x14ac:dyDescent="0.2">
      <c r="A19" s="27"/>
      <c r="B19" s="4"/>
      <c r="C19" s="4"/>
      <c r="D19" s="4"/>
      <c r="E19" s="4"/>
      <c r="F19" s="4"/>
      <c r="G19" s="4"/>
      <c r="H19" s="4"/>
      <c r="I19" s="4"/>
      <c r="J19" s="4"/>
    </row>
    <row r="20" spans="1:11" ht="12.75" thickBot="1" x14ac:dyDescent="0.25">
      <c r="A20" s="27"/>
      <c r="B20" s="4"/>
      <c r="C20" s="4"/>
      <c r="D20" s="4"/>
      <c r="E20" s="4"/>
      <c r="F20" s="309" t="s">
        <v>442</v>
      </c>
      <c r="G20" s="309" t="s">
        <v>450</v>
      </c>
      <c r="H20" s="309" t="s">
        <v>453</v>
      </c>
      <c r="I20" s="309" t="s">
        <v>449</v>
      </c>
      <c r="J20" s="27"/>
    </row>
    <row r="21" spans="1:11" x14ac:dyDescent="0.2">
      <c r="A21" s="27">
        <v>8</v>
      </c>
      <c r="B21" s="4" t="s">
        <v>49</v>
      </c>
      <c r="C21" s="4" t="s">
        <v>484</v>
      </c>
      <c r="D21" s="4"/>
      <c r="E21" s="4"/>
      <c r="F21" s="242">
        <f>C41</f>
        <v>73000000</v>
      </c>
      <c r="G21" s="236">
        <v>0.45250000000232443</v>
      </c>
      <c r="H21" s="290">
        <f>+F9/F21</f>
        <v>3.2330197887809733E-2</v>
      </c>
      <c r="I21" s="310">
        <f>G21*H21</f>
        <v>1.4629414544309053E-2</v>
      </c>
      <c r="J21" s="311" t="s">
        <v>214</v>
      </c>
      <c r="K21" s="455" t="s">
        <v>850</v>
      </c>
    </row>
    <row r="22" spans="1:11" x14ac:dyDescent="0.2">
      <c r="A22" s="27">
        <v>9</v>
      </c>
      <c r="B22" s="4" t="s">
        <v>50</v>
      </c>
      <c r="C22" s="4" t="s">
        <v>485</v>
      </c>
      <c r="D22" s="4"/>
      <c r="E22" s="4"/>
      <c r="F22" s="242">
        <f>D41</f>
        <v>0</v>
      </c>
      <c r="G22" s="312">
        <v>0</v>
      </c>
      <c r="H22" s="312">
        <v>0</v>
      </c>
      <c r="I22" s="310">
        <f>G22*H22</f>
        <v>0</v>
      </c>
      <c r="J22" s="4"/>
    </row>
    <row r="23" spans="1:11" ht="12.75" thickBot="1" x14ac:dyDescent="0.25">
      <c r="A23" s="27">
        <v>10</v>
      </c>
      <c r="B23" s="4" t="s">
        <v>51</v>
      </c>
      <c r="C23" s="4" t="s">
        <v>571</v>
      </c>
      <c r="D23" s="4"/>
      <c r="E23" s="4"/>
      <c r="F23" s="242">
        <f>F17</f>
        <v>88325966.850000009</v>
      </c>
      <c r="G23" s="236">
        <v>0.54749999999767551</v>
      </c>
      <c r="H23" s="236">
        <v>0.10349999999999999</v>
      </c>
      <c r="I23" s="313">
        <f>G23*H23</f>
        <v>5.6666249999759416E-2</v>
      </c>
      <c r="J23" s="4"/>
    </row>
    <row r="24" spans="1:11" x14ac:dyDescent="0.2">
      <c r="A24" s="27">
        <v>11</v>
      </c>
      <c r="B24" s="4" t="s">
        <v>409</v>
      </c>
      <c r="C24" s="4" t="s">
        <v>201</v>
      </c>
      <c r="D24" s="4"/>
      <c r="E24" s="4"/>
      <c r="F24" s="243">
        <f>SUM(F21:F23)</f>
        <v>161325966.85000002</v>
      </c>
      <c r="G24" s="4"/>
      <c r="H24" s="4"/>
      <c r="I24" s="310">
        <f>SUM(I21:I23)</f>
        <v>7.1295664544068466E-2</v>
      </c>
      <c r="J24" s="311" t="s">
        <v>215</v>
      </c>
    </row>
    <row r="25" spans="1:11" x14ac:dyDescent="0.2">
      <c r="A25" s="27"/>
      <c r="B25" s="4"/>
      <c r="C25" s="4"/>
      <c r="D25" s="4"/>
      <c r="E25" s="4"/>
      <c r="F25" s="4"/>
      <c r="G25" s="4"/>
      <c r="H25" s="4"/>
      <c r="I25" s="4"/>
      <c r="J25" s="4"/>
    </row>
    <row r="26" spans="1:11" x14ac:dyDescent="0.2">
      <c r="A26" s="27"/>
      <c r="B26" s="4"/>
      <c r="C26" s="27" t="s">
        <v>121</v>
      </c>
      <c r="D26" s="27" t="s">
        <v>122</v>
      </c>
      <c r="E26" s="27" t="s">
        <v>202</v>
      </c>
      <c r="F26" s="27" t="s">
        <v>203</v>
      </c>
      <c r="G26" s="27" t="s">
        <v>204</v>
      </c>
      <c r="H26" s="4"/>
      <c r="I26" s="4"/>
      <c r="J26" s="4"/>
    </row>
    <row r="27" spans="1:11" ht="36" x14ac:dyDescent="0.2">
      <c r="A27" s="4"/>
      <c r="B27" s="217" t="s">
        <v>205</v>
      </c>
      <c r="C27" s="217" t="s">
        <v>206</v>
      </c>
      <c r="D27" s="217" t="s">
        <v>207</v>
      </c>
      <c r="E27" s="217" t="s">
        <v>216</v>
      </c>
      <c r="F27" s="314" t="s">
        <v>208</v>
      </c>
      <c r="G27" s="217" t="s">
        <v>209</v>
      </c>
      <c r="H27" s="4"/>
      <c r="I27" s="4"/>
      <c r="J27" s="4"/>
    </row>
    <row r="28" spans="1:11" x14ac:dyDescent="0.2">
      <c r="A28" s="124">
        <v>12</v>
      </c>
      <c r="B28" s="4" t="s">
        <v>210</v>
      </c>
      <c r="C28" s="241">
        <v>73000000</v>
      </c>
      <c r="D28" s="241">
        <v>0</v>
      </c>
      <c r="E28" s="241">
        <v>88325966.849999994</v>
      </c>
      <c r="F28" s="241">
        <v>0</v>
      </c>
      <c r="G28" s="241">
        <v>0</v>
      </c>
      <c r="H28" s="4"/>
      <c r="I28" s="4"/>
      <c r="J28" s="4"/>
    </row>
    <row r="29" spans="1:11" x14ac:dyDescent="0.2">
      <c r="A29" s="124">
        <v>13</v>
      </c>
      <c r="B29" s="4" t="s">
        <v>138</v>
      </c>
      <c r="C29" s="241">
        <v>73000000</v>
      </c>
      <c r="D29" s="241">
        <v>0</v>
      </c>
      <c r="E29" s="241">
        <v>88325966.849999994</v>
      </c>
      <c r="F29" s="241">
        <v>0</v>
      </c>
      <c r="G29" s="241">
        <v>0</v>
      </c>
      <c r="H29" s="4"/>
      <c r="I29" s="4"/>
      <c r="J29" s="4"/>
    </row>
    <row r="30" spans="1:11" x14ac:dyDescent="0.2">
      <c r="A30" s="124">
        <v>14</v>
      </c>
      <c r="B30" s="4" t="s">
        <v>139</v>
      </c>
      <c r="C30" s="241">
        <v>73000000</v>
      </c>
      <c r="D30" s="241">
        <v>0</v>
      </c>
      <c r="E30" s="241">
        <v>88325966.849999994</v>
      </c>
      <c r="F30" s="241">
        <v>0</v>
      </c>
      <c r="G30" s="241">
        <v>0</v>
      </c>
      <c r="H30" s="4"/>
      <c r="I30" s="4"/>
      <c r="J30" s="4"/>
    </row>
    <row r="31" spans="1:11" x14ac:dyDescent="0.2">
      <c r="A31" s="124">
        <v>15</v>
      </c>
      <c r="B31" s="4" t="s">
        <v>140</v>
      </c>
      <c r="C31" s="241">
        <v>73000000</v>
      </c>
      <c r="D31" s="241">
        <v>0</v>
      </c>
      <c r="E31" s="241">
        <v>88325966.849999994</v>
      </c>
      <c r="F31" s="241">
        <v>0</v>
      </c>
      <c r="G31" s="241">
        <v>0</v>
      </c>
      <c r="H31" s="4"/>
      <c r="I31" s="4"/>
      <c r="J31" s="4"/>
    </row>
    <row r="32" spans="1:11" x14ac:dyDescent="0.2">
      <c r="A32" s="124">
        <v>16</v>
      </c>
      <c r="B32" s="4" t="s">
        <v>141</v>
      </c>
      <c r="C32" s="241">
        <v>73000000</v>
      </c>
      <c r="D32" s="241">
        <v>0</v>
      </c>
      <c r="E32" s="241">
        <v>88325966.849999994</v>
      </c>
      <c r="F32" s="241">
        <v>0</v>
      </c>
      <c r="G32" s="241">
        <v>0</v>
      </c>
      <c r="H32" s="4"/>
      <c r="I32" s="4"/>
      <c r="J32" s="4"/>
    </row>
    <row r="33" spans="1:12" x14ac:dyDescent="0.2">
      <c r="A33" s="124">
        <v>17</v>
      </c>
      <c r="B33" s="4" t="s">
        <v>142</v>
      </c>
      <c r="C33" s="241">
        <v>73000000</v>
      </c>
      <c r="D33" s="241">
        <v>0</v>
      </c>
      <c r="E33" s="241">
        <v>88325966.849999994</v>
      </c>
      <c r="F33" s="241">
        <v>0</v>
      </c>
      <c r="G33" s="241">
        <v>0</v>
      </c>
      <c r="H33" s="4"/>
      <c r="I33" s="4"/>
      <c r="J33" s="4"/>
    </row>
    <row r="34" spans="1:12" x14ac:dyDescent="0.2">
      <c r="A34" s="124">
        <v>18</v>
      </c>
      <c r="B34" s="4" t="s">
        <v>143</v>
      </c>
      <c r="C34" s="241">
        <v>73000000</v>
      </c>
      <c r="D34" s="241">
        <v>0</v>
      </c>
      <c r="E34" s="241">
        <v>88325966.849999994</v>
      </c>
      <c r="F34" s="241">
        <v>0</v>
      </c>
      <c r="G34" s="241">
        <v>0</v>
      </c>
      <c r="H34" s="4"/>
      <c r="I34" s="4"/>
      <c r="J34" s="4"/>
    </row>
    <row r="35" spans="1:12" x14ac:dyDescent="0.2">
      <c r="A35" s="124">
        <v>19</v>
      </c>
      <c r="B35" s="4" t="s">
        <v>144</v>
      </c>
      <c r="C35" s="241">
        <v>73000000</v>
      </c>
      <c r="D35" s="241">
        <v>0</v>
      </c>
      <c r="E35" s="241">
        <v>88325966.849999994</v>
      </c>
      <c r="F35" s="241">
        <v>0</v>
      </c>
      <c r="G35" s="241">
        <v>0</v>
      </c>
      <c r="H35" s="4"/>
      <c r="I35" s="4"/>
      <c r="J35" s="4"/>
    </row>
    <row r="36" spans="1:12" x14ac:dyDescent="0.2">
      <c r="A36" s="124">
        <v>20</v>
      </c>
      <c r="B36" s="4" t="s">
        <v>145</v>
      </c>
      <c r="C36" s="241">
        <v>73000000</v>
      </c>
      <c r="D36" s="241">
        <v>0</v>
      </c>
      <c r="E36" s="241">
        <v>88325966.849999994</v>
      </c>
      <c r="F36" s="241">
        <v>0</v>
      </c>
      <c r="G36" s="241">
        <v>0</v>
      </c>
      <c r="H36" s="4"/>
      <c r="I36" s="4"/>
      <c r="J36" s="4"/>
    </row>
    <row r="37" spans="1:12" x14ac:dyDescent="0.2">
      <c r="A37" s="124">
        <v>21</v>
      </c>
      <c r="B37" s="4" t="s">
        <v>146</v>
      </c>
      <c r="C37" s="241">
        <v>73000000</v>
      </c>
      <c r="D37" s="241">
        <v>0</v>
      </c>
      <c r="E37" s="241">
        <v>88325966.849999994</v>
      </c>
      <c r="F37" s="241">
        <v>0</v>
      </c>
      <c r="G37" s="241">
        <v>0</v>
      </c>
      <c r="H37" s="4"/>
      <c r="I37" s="4"/>
      <c r="J37" s="4"/>
    </row>
    <row r="38" spans="1:12" x14ac:dyDescent="0.2">
      <c r="A38" s="124">
        <v>22</v>
      </c>
      <c r="B38" s="4" t="s">
        <v>147</v>
      </c>
      <c r="C38" s="241">
        <v>73000000</v>
      </c>
      <c r="D38" s="241">
        <v>0</v>
      </c>
      <c r="E38" s="241">
        <v>88325966.849999994</v>
      </c>
      <c r="F38" s="241">
        <v>0</v>
      </c>
      <c r="G38" s="241">
        <v>0</v>
      </c>
      <c r="H38" s="4"/>
      <c r="I38" s="4"/>
      <c r="J38" s="4"/>
    </row>
    <row r="39" spans="1:12" x14ac:dyDescent="0.2">
      <c r="A39" s="124">
        <v>23</v>
      </c>
      <c r="B39" s="4" t="s">
        <v>148</v>
      </c>
      <c r="C39" s="241">
        <v>73000000</v>
      </c>
      <c r="D39" s="241">
        <v>0</v>
      </c>
      <c r="E39" s="241">
        <v>88325966.849999994</v>
      </c>
      <c r="F39" s="241">
        <v>0</v>
      </c>
      <c r="G39" s="241">
        <v>0</v>
      </c>
      <c r="H39" s="4"/>
      <c r="I39" s="4"/>
      <c r="J39" s="4"/>
    </row>
    <row r="40" spans="1:12" x14ac:dyDescent="0.2">
      <c r="A40" s="124">
        <v>24</v>
      </c>
      <c r="B40" s="24" t="s">
        <v>149</v>
      </c>
      <c r="C40" s="241">
        <v>73000000</v>
      </c>
      <c r="D40" s="241">
        <v>0</v>
      </c>
      <c r="E40" s="241">
        <v>88325966.849999994</v>
      </c>
      <c r="F40" s="241">
        <v>0</v>
      </c>
      <c r="G40" s="241">
        <v>0</v>
      </c>
      <c r="H40" s="4"/>
      <c r="I40" s="4"/>
      <c r="J40" s="4"/>
    </row>
    <row r="41" spans="1:12" x14ac:dyDescent="0.2">
      <c r="A41" s="124">
        <v>25</v>
      </c>
      <c r="B41" s="232" t="s">
        <v>287</v>
      </c>
      <c r="C41" s="243">
        <f>AVERAGE(C28:C40)</f>
        <v>73000000</v>
      </c>
      <c r="D41" s="243">
        <f>AVERAGE(D28:D40)</f>
        <v>0</v>
      </c>
      <c r="E41" s="243">
        <f>AVERAGE(E28:E40)</f>
        <v>88325966.850000009</v>
      </c>
      <c r="F41" s="244">
        <f>AVERAGE(F28:F40)</f>
        <v>0</v>
      </c>
      <c r="G41" s="244">
        <f>AVERAGE(G28:G40)</f>
        <v>0</v>
      </c>
      <c r="H41" s="4"/>
      <c r="I41" s="4"/>
      <c r="J41" s="4"/>
    </row>
    <row r="42" spans="1:12" x14ac:dyDescent="0.2">
      <c r="A42" s="27"/>
      <c r="B42" s="4"/>
      <c r="C42" s="4"/>
      <c r="D42" s="4"/>
      <c r="E42" s="4"/>
      <c r="F42" s="4"/>
      <c r="G42" s="4"/>
      <c r="H42" s="4"/>
      <c r="I42" s="4"/>
      <c r="J42" s="4"/>
    </row>
    <row r="43" spans="1:12" x14ac:dyDescent="0.2">
      <c r="A43" s="97" t="s">
        <v>15</v>
      </c>
      <c r="B43" s="4"/>
      <c r="C43" s="4"/>
      <c r="D43" s="4"/>
      <c r="E43" s="4"/>
      <c r="F43" s="4"/>
      <c r="G43" s="4"/>
      <c r="H43" s="4"/>
      <c r="I43" s="4"/>
      <c r="J43" s="4"/>
    </row>
    <row r="44" spans="1:12" ht="38.25" customHeight="1" x14ac:dyDescent="0.2">
      <c r="A44" s="27" t="s">
        <v>443</v>
      </c>
      <c r="B44" s="574" t="s">
        <v>211</v>
      </c>
      <c r="C44" s="574"/>
      <c r="D44" s="574"/>
      <c r="E44" s="574"/>
      <c r="F44" s="574"/>
      <c r="G44" s="574"/>
      <c r="H44" s="574"/>
      <c r="I44" s="574"/>
      <c r="J44" s="574"/>
      <c r="K44" s="457"/>
    </row>
    <row r="45" spans="1:12" x14ac:dyDescent="0.2">
      <c r="A45" s="27" t="s">
        <v>455</v>
      </c>
      <c r="B45" s="4" t="s">
        <v>212</v>
      </c>
      <c r="C45" s="4"/>
      <c r="D45" s="4"/>
      <c r="E45" s="4"/>
      <c r="F45" s="4"/>
      <c r="G45" s="4"/>
      <c r="H45" s="4"/>
      <c r="I45" s="4"/>
      <c r="J45" s="4"/>
      <c r="K45" s="457"/>
    </row>
    <row r="46" spans="1:12" x14ac:dyDescent="0.2">
      <c r="A46" s="27" t="s">
        <v>458</v>
      </c>
      <c r="B46" s="4" t="s">
        <v>213</v>
      </c>
      <c r="C46" s="4"/>
      <c r="D46" s="4"/>
      <c r="E46" s="4"/>
      <c r="F46" s="4"/>
      <c r="G46" s="4"/>
      <c r="H46" s="4"/>
      <c r="I46" s="4"/>
      <c r="J46" s="4"/>
      <c r="K46" s="457"/>
    </row>
    <row r="47" spans="1:12" x14ac:dyDescent="0.2">
      <c r="A47" s="27" t="s">
        <v>459</v>
      </c>
      <c r="B47" s="586" t="s">
        <v>588</v>
      </c>
      <c r="C47" s="586"/>
      <c r="D47" s="586"/>
      <c r="E47" s="586"/>
      <c r="F47" s="586"/>
      <c r="G47" s="586"/>
      <c r="H47" s="586"/>
      <c r="I47" s="586"/>
      <c r="J47" s="586"/>
      <c r="K47" s="457"/>
      <c r="L47" s="457"/>
    </row>
    <row r="48" spans="1:12" x14ac:dyDescent="0.2">
      <c r="A48" s="27"/>
      <c r="B48" s="4"/>
      <c r="C48" s="4"/>
      <c r="D48" s="4"/>
      <c r="E48" s="4"/>
      <c r="F48" s="4"/>
      <c r="G48" s="4"/>
      <c r="H48" s="4"/>
      <c r="I48" s="4"/>
      <c r="J48" s="4"/>
      <c r="K48" s="457"/>
      <c r="L48" s="457"/>
    </row>
    <row r="49" spans="1:1" x14ac:dyDescent="0.2">
      <c r="A49" s="226"/>
    </row>
    <row r="50" spans="1:1" x14ac:dyDescent="0.2">
      <c r="A50" s="226"/>
    </row>
  </sheetData>
  <mergeCells count="6">
    <mergeCell ref="I1:J1"/>
    <mergeCell ref="B44:J44"/>
    <mergeCell ref="B47:J47"/>
    <mergeCell ref="A3:J3"/>
    <mergeCell ref="A4:J4"/>
    <mergeCell ref="A5:J5"/>
  </mergeCells>
  <phoneticPr fontId="0" type="noConversion"/>
  <printOptions horizontalCentered="1"/>
  <pageMargins left="0.5" right="0.5" top="0.75" bottom="0.75" header="0.3" footer="0.3"/>
  <pageSetup scale="7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110" zoomScaleNormal="110" zoomScaleSheetLayoutView="115" workbookViewId="0">
      <selection activeCell="U142" sqref="U142"/>
    </sheetView>
  </sheetViews>
  <sheetFormatPr defaultRowHeight="12" x14ac:dyDescent="0.2"/>
  <cols>
    <col min="1" max="1" width="6.83203125" style="225" customWidth="1"/>
    <col min="2" max="2" width="42.5" style="225" customWidth="1"/>
    <col min="3" max="3" width="9.33203125" style="225"/>
    <col min="4" max="5" width="17" style="225" customWidth="1"/>
    <col min="6" max="6" width="14.5" style="225" customWidth="1"/>
    <col min="7" max="7" width="14.33203125" style="225" customWidth="1"/>
    <col min="8" max="9" width="15.83203125" style="225" customWidth="1"/>
    <col min="10" max="16384" width="9.33203125" style="225"/>
  </cols>
  <sheetData>
    <row r="1" spans="1:11" x14ac:dyDescent="0.2">
      <c r="B1" s="124"/>
      <c r="C1" s="124"/>
      <c r="D1" s="4"/>
      <c r="E1" s="4"/>
      <c r="F1" s="4"/>
      <c r="G1" s="4"/>
      <c r="H1" s="12"/>
      <c r="I1" s="46" t="s">
        <v>65</v>
      </c>
      <c r="K1" s="226"/>
    </row>
    <row r="2" spans="1:11" x14ac:dyDescent="0.2">
      <c r="B2" s="124"/>
      <c r="C2" s="124"/>
      <c r="D2" s="4"/>
      <c r="E2" s="4"/>
      <c r="F2" s="4"/>
      <c r="G2" s="4"/>
      <c r="H2" s="12"/>
      <c r="I2" s="125" t="s">
        <v>917</v>
      </c>
      <c r="K2" s="226"/>
    </row>
    <row r="3" spans="1:11" x14ac:dyDescent="0.2">
      <c r="B3" s="560" t="s">
        <v>217</v>
      </c>
      <c r="C3" s="560"/>
      <c r="D3" s="560"/>
      <c r="E3" s="560"/>
      <c r="F3" s="560"/>
      <c r="G3" s="560"/>
      <c r="H3" s="560"/>
      <c r="I3" s="560"/>
    </row>
    <row r="4" spans="1:11" x14ac:dyDescent="0.2">
      <c r="B4" s="560" t="s">
        <v>218</v>
      </c>
      <c r="C4" s="560"/>
      <c r="D4" s="560"/>
      <c r="E4" s="560"/>
      <c r="F4" s="560"/>
      <c r="G4" s="560"/>
      <c r="H4" s="560"/>
      <c r="I4" s="560"/>
    </row>
    <row r="5" spans="1:11" x14ac:dyDescent="0.2">
      <c r="B5" s="561" t="s">
        <v>842</v>
      </c>
      <c r="C5" s="562"/>
      <c r="D5" s="562"/>
      <c r="E5" s="562"/>
      <c r="F5" s="562"/>
      <c r="G5" s="562"/>
      <c r="H5" s="562"/>
      <c r="I5" s="562"/>
    </row>
    <row r="6" spans="1:11" x14ac:dyDescent="0.2">
      <c r="B6" s="4"/>
      <c r="C6" s="4"/>
      <c r="D6" s="4"/>
      <c r="E6" s="4"/>
      <c r="F6" s="4"/>
      <c r="G6" s="4"/>
      <c r="H6" s="4"/>
    </row>
    <row r="7" spans="1:11" x14ac:dyDescent="0.2">
      <c r="A7" s="67" t="s">
        <v>68</v>
      </c>
      <c r="B7" s="291" t="s">
        <v>573</v>
      </c>
      <c r="C7" s="4"/>
      <c r="D7" s="291" t="s">
        <v>573</v>
      </c>
      <c r="E7" s="4"/>
      <c r="F7" s="4"/>
      <c r="G7" s="4"/>
      <c r="H7" s="4"/>
    </row>
    <row r="8" spans="1:11" x14ac:dyDescent="0.2">
      <c r="B8" s="587" t="s">
        <v>219</v>
      </c>
      <c r="C8" s="4"/>
      <c r="D8" s="589" t="s">
        <v>221</v>
      </c>
      <c r="E8" s="4"/>
      <c r="F8" s="589" t="s">
        <v>223</v>
      </c>
      <c r="G8" s="4"/>
      <c r="H8" s="4"/>
    </row>
    <row r="9" spans="1:11" x14ac:dyDescent="0.2">
      <c r="B9" s="588"/>
      <c r="C9" s="4"/>
      <c r="D9" s="590"/>
      <c r="E9" s="4"/>
      <c r="F9" s="590"/>
      <c r="G9" s="4"/>
      <c r="H9" s="4"/>
    </row>
    <row r="10" spans="1:11" x14ac:dyDescent="0.2">
      <c r="B10" s="588"/>
      <c r="C10" s="4"/>
      <c r="D10" s="184"/>
      <c r="E10" s="4"/>
      <c r="F10" s="184"/>
      <c r="G10" s="4"/>
      <c r="H10" s="4"/>
    </row>
    <row r="11" spans="1:11" x14ac:dyDescent="0.2">
      <c r="A11" s="27">
        <v>1</v>
      </c>
      <c r="B11" s="459">
        <v>13704563.281605177</v>
      </c>
      <c r="C11" s="458" t="s">
        <v>220</v>
      </c>
      <c r="D11" s="459">
        <v>13704563.281605177</v>
      </c>
      <c r="E11" s="29" t="s">
        <v>222</v>
      </c>
      <c r="F11" s="292">
        <f>B11-D11</f>
        <v>0</v>
      </c>
      <c r="G11" s="4"/>
      <c r="H11" s="4"/>
    </row>
    <row r="12" spans="1:11" x14ac:dyDescent="0.2">
      <c r="A12" s="27"/>
      <c r="B12" s="4"/>
      <c r="C12" s="4"/>
      <c r="D12" s="4"/>
      <c r="E12" s="4"/>
      <c r="F12" s="4"/>
      <c r="G12" s="4"/>
      <c r="H12" s="4"/>
    </row>
    <row r="13" spans="1:11" x14ac:dyDescent="0.2">
      <c r="A13" s="27"/>
      <c r="B13" s="4" t="s">
        <v>487</v>
      </c>
      <c r="C13" s="4"/>
      <c r="D13" s="4"/>
      <c r="E13" s="4"/>
      <c r="F13" s="4"/>
      <c r="G13" s="4"/>
      <c r="H13" s="4"/>
    </row>
    <row r="14" spans="1:11" x14ac:dyDescent="0.2">
      <c r="A14" s="27"/>
      <c r="B14" s="4" t="s">
        <v>486</v>
      </c>
      <c r="C14" s="4"/>
      <c r="D14" s="4"/>
      <c r="E14" s="4"/>
      <c r="F14" s="4"/>
      <c r="G14" s="4"/>
      <c r="H14" s="4"/>
    </row>
    <row r="15" spans="1:11" x14ac:dyDescent="0.2">
      <c r="A15" s="27"/>
      <c r="B15" s="41"/>
      <c r="C15" s="41"/>
      <c r="D15" s="41"/>
      <c r="E15" s="41"/>
      <c r="F15" s="41"/>
      <c r="G15" s="41"/>
      <c r="H15" s="41"/>
    </row>
    <row r="16" spans="1:11" ht="36" x14ac:dyDescent="0.2">
      <c r="A16" s="27"/>
      <c r="B16" s="293" t="s">
        <v>224</v>
      </c>
      <c r="C16" s="294"/>
      <c r="D16" s="294" t="s">
        <v>225</v>
      </c>
      <c r="E16" s="294" t="s">
        <v>226</v>
      </c>
      <c r="F16" s="294" t="s">
        <v>227</v>
      </c>
      <c r="G16" s="294" t="s">
        <v>228</v>
      </c>
      <c r="H16" s="294" t="s">
        <v>238</v>
      </c>
      <c r="I16" s="295" t="s">
        <v>229</v>
      </c>
    </row>
    <row r="17" spans="1:9" x14ac:dyDescent="0.2">
      <c r="A17" s="27">
        <v>2</v>
      </c>
      <c r="B17" s="4"/>
      <c r="C17" s="4"/>
      <c r="D17" s="4"/>
      <c r="E17" s="296">
        <f>'Attachment 6a'!F30</f>
        <v>0</v>
      </c>
      <c r="F17" s="4"/>
      <c r="G17" s="4"/>
      <c r="H17" s="4"/>
    </row>
    <row r="18" spans="1:9" x14ac:dyDescent="0.2">
      <c r="A18" s="27"/>
      <c r="B18" s="4"/>
      <c r="C18" s="4"/>
      <c r="D18" s="4"/>
      <c r="E18" s="4"/>
      <c r="F18" s="4"/>
      <c r="G18" s="4"/>
      <c r="H18" s="4"/>
    </row>
    <row r="19" spans="1:9" x14ac:dyDescent="0.2">
      <c r="A19" s="27"/>
      <c r="B19" s="234" t="s">
        <v>564</v>
      </c>
      <c r="C19" s="4"/>
      <c r="D19" s="4"/>
      <c r="E19" s="4"/>
      <c r="F19" s="4"/>
      <c r="G19" s="4"/>
      <c r="H19" s="4"/>
    </row>
    <row r="20" spans="1:9" x14ac:dyDescent="0.2">
      <c r="A20" s="27"/>
      <c r="B20" s="4"/>
      <c r="C20" s="4"/>
      <c r="D20" s="4"/>
      <c r="E20" s="4"/>
      <c r="F20" s="4"/>
      <c r="G20" s="4"/>
      <c r="H20" s="4"/>
    </row>
    <row r="21" spans="1:9" x14ac:dyDescent="0.2">
      <c r="A21" s="27"/>
      <c r="B21" s="4"/>
      <c r="C21" s="4"/>
      <c r="D21" s="4"/>
      <c r="E21" s="4"/>
      <c r="F21" s="4"/>
      <c r="G21" s="4"/>
      <c r="H21" s="4"/>
    </row>
    <row r="22" spans="1:9" x14ac:dyDescent="0.2">
      <c r="A22" s="27"/>
      <c r="B22" s="297" t="s">
        <v>230</v>
      </c>
      <c r="C22" s="4"/>
      <c r="D22" s="4"/>
      <c r="E22" s="4"/>
      <c r="F22" s="4"/>
      <c r="G22" s="29" t="s">
        <v>231</v>
      </c>
      <c r="H22" s="4"/>
    </row>
    <row r="23" spans="1:9" x14ac:dyDescent="0.2">
      <c r="A23" s="27">
        <v>3</v>
      </c>
      <c r="B23" s="4" t="s">
        <v>138</v>
      </c>
      <c r="C23" s="161" t="s">
        <v>573</v>
      </c>
      <c r="D23" s="298">
        <f>$F$11/12</f>
        <v>0</v>
      </c>
      <c r="E23" s="299">
        <f>$E$17</f>
        <v>0</v>
      </c>
      <c r="F23" s="27">
        <v>12</v>
      </c>
      <c r="G23" s="298">
        <f>D23*E23*F23*-1</f>
        <v>0</v>
      </c>
      <c r="H23" s="213"/>
      <c r="I23" s="298">
        <f>(-G23+D23)*-1</f>
        <v>0</v>
      </c>
    </row>
    <row r="24" spans="1:9" x14ac:dyDescent="0.2">
      <c r="A24" s="27">
        <v>4</v>
      </c>
      <c r="B24" s="4" t="s">
        <v>139</v>
      </c>
      <c r="C24" s="161" t="s">
        <v>573</v>
      </c>
      <c r="D24" s="298">
        <f t="shared" ref="D24:D34" si="0">$F$11/12</f>
        <v>0</v>
      </c>
      <c r="E24" s="299">
        <f t="shared" ref="E24:E52" si="1">$E$17</f>
        <v>0</v>
      </c>
      <c r="F24" s="27">
        <v>11</v>
      </c>
      <c r="G24" s="298">
        <f t="shared" ref="G24:G34" si="2">D24*E24*F24*-1</f>
        <v>0</v>
      </c>
      <c r="H24" s="213"/>
      <c r="I24" s="298">
        <f t="shared" ref="I24:I34" si="3">(-G24+D24)*-1</f>
        <v>0</v>
      </c>
    </row>
    <row r="25" spans="1:9" x14ac:dyDescent="0.2">
      <c r="A25" s="27">
        <v>5</v>
      </c>
      <c r="B25" s="4" t="s">
        <v>140</v>
      </c>
      <c r="C25" s="161" t="s">
        <v>573</v>
      </c>
      <c r="D25" s="298">
        <f t="shared" si="0"/>
        <v>0</v>
      </c>
      <c r="E25" s="299">
        <f t="shared" si="1"/>
        <v>0</v>
      </c>
      <c r="F25" s="27">
        <v>10</v>
      </c>
      <c r="G25" s="298">
        <f t="shared" si="2"/>
        <v>0</v>
      </c>
      <c r="H25" s="213"/>
      <c r="I25" s="298">
        <f t="shared" si="3"/>
        <v>0</v>
      </c>
    </row>
    <row r="26" spans="1:9" x14ac:dyDescent="0.2">
      <c r="A26" s="27">
        <v>6</v>
      </c>
      <c r="B26" s="4" t="s">
        <v>141</v>
      </c>
      <c r="C26" s="161" t="s">
        <v>573</v>
      </c>
      <c r="D26" s="298">
        <f t="shared" si="0"/>
        <v>0</v>
      </c>
      <c r="E26" s="299">
        <f t="shared" si="1"/>
        <v>0</v>
      </c>
      <c r="F26" s="27">
        <v>9</v>
      </c>
      <c r="G26" s="298">
        <f t="shared" si="2"/>
        <v>0</v>
      </c>
      <c r="H26" s="213"/>
      <c r="I26" s="298">
        <f t="shared" si="3"/>
        <v>0</v>
      </c>
    </row>
    <row r="27" spans="1:9" x14ac:dyDescent="0.2">
      <c r="A27" s="27">
        <v>7</v>
      </c>
      <c r="B27" s="4" t="s">
        <v>142</v>
      </c>
      <c r="C27" s="161" t="s">
        <v>573</v>
      </c>
      <c r="D27" s="298">
        <f t="shared" si="0"/>
        <v>0</v>
      </c>
      <c r="E27" s="299">
        <f t="shared" si="1"/>
        <v>0</v>
      </c>
      <c r="F27" s="27">
        <v>8</v>
      </c>
      <c r="G27" s="298">
        <f t="shared" si="2"/>
        <v>0</v>
      </c>
      <c r="H27" s="213"/>
      <c r="I27" s="298">
        <f t="shared" si="3"/>
        <v>0</v>
      </c>
    </row>
    <row r="28" spans="1:9" x14ac:dyDescent="0.2">
      <c r="A28" s="27">
        <v>8</v>
      </c>
      <c r="B28" s="4" t="s">
        <v>143</v>
      </c>
      <c r="C28" s="161" t="s">
        <v>573</v>
      </c>
      <c r="D28" s="298">
        <f t="shared" si="0"/>
        <v>0</v>
      </c>
      <c r="E28" s="299">
        <f t="shared" si="1"/>
        <v>0</v>
      </c>
      <c r="F28" s="27">
        <v>7</v>
      </c>
      <c r="G28" s="298">
        <f t="shared" si="2"/>
        <v>0</v>
      </c>
      <c r="H28" s="213"/>
      <c r="I28" s="298">
        <f t="shared" si="3"/>
        <v>0</v>
      </c>
    </row>
    <row r="29" spans="1:9" x14ac:dyDescent="0.2">
      <c r="A29" s="27">
        <v>9</v>
      </c>
      <c r="B29" s="4" t="s">
        <v>144</v>
      </c>
      <c r="C29" s="161" t="s">
        <v>573</v>
      </c>
      <c r="D29" s="298">
        <f t="shared" si="0"/>
        <v>0</v>
      </c>
      <c r="E29" s="299">
        <f t="shared" si="1"/>
        <v>0</v>
      </c>
      <c r="F29" s="27">
        <v>6</v>
      </c>
      <c r="G29" s="298">
        <f t="shared" si="2"/>
        <v>0</v>
      </c>
      <c r="H29" s="213"/>
      <c r="I29" s="298">
        <f t="shared" si="3"/>
        <v>0</v>
      </c>
    </row>
    <row r="30" spans="1:9" x14ac:dyDescent="0.2">
      <c r="A30" s="27">
        <v>10</v>
      </c>
      <c r="B30" s="4" t="s">
        <v>145</v>
      </c>
      <c r="C30" s="161" t="s">
        <v>573</v>
      </c>
      <c r="D30" s="298">
        <f t="shared" si="0"/>
        <v>0</v>
      </c>
      <c r="E30" s="299">
        <f t="shared" si="1"/>
        <v>0</v>
      </c>
      <c r="F30" s="27">
        <v>5</v>
      </c>
      <c r="G30" s="298">
        <f t="shared" si="2"/>
        <v>0</v>
      </c>
      <c r="H30" s="213"/>
      <c r="I30" s="298">
        <f t="shared" si="3"/>
        <v>0</v>
      </c>
    </row>
    <row r="31" spans="1:9" x14ac:dyDescent="0.2">
      <c r="A31" s="27">
        <v>11</v>
      </c>
      <c r="B31" s="4" t="s">
        <v>146</v>
      </c>
      <c r="C31" s="161" t="s">
        <v>573</v>
      </c>
      <c r="D31" s="298">
        <f t="shared" si="0"/>
        <v>0</v>
      </c>
      <c r="E31" s="299">
        <f t="shared" si="1"/>
        <v>0</v>
      </c>
      <c r="F31" s="27">
        <v>4</v>
      </c>
      <c r="G31" s="298">
        <f t="shared" si="2"/>
        <v>0</v>
      </c>
      <c r="H31" s="213"/>
      <c r="I31" s="298">
        <f t="shared" si="3"/>
        <v>0</v>
      </c>
    </row>
    <row r="32" spans="1:9" x14ac:dyDescent="0.2">
      <c r="A32" s="27">
        <v>12</v>
      </c>
      <c r="B32" s="4" t="s">
        <v>147</v>
      </c>
      <c r="C32" s="161" t="s">
        <v>573</v>
      </c>
      <c r="D32" s="298">
        <f t="shared" si="0"/>
        <v>0</v>
      </c>
      <c r="E32" s="299">
        <f t="shared" si="1"/>
        <v>0</v>
      </c>
      <c r="F32" s="27">
        <v>3</v>
      </c>
      <c r="G32" s="298">
        <f t="shared" si="2"/>
        <v>0</v>
      </c>
      <c r="H32" s="213"/>
      <c r="I32" s="298">
        <f t="shared" si="3"/>
        <v>0</v>
      </c>
    </row>
    <row r="33" spans="1:9" x14ac:dyDescent="0.2">
      <c r="A33" s="27">
        <v>13</v>
      </c>
      <c r="B33" s="4" t="s">
        <v>148</v>
      </c>
      <c r="C33" s="161" t="s">
        <v>573</v>
      </c>
      <c r="D33" s="298">
        <f t="shared" si="0"/>
        <v>0</v>
      </c>
      <c r="E33" s="299">
        <f t="shared" si="1"/>
        <v>0</v>
      </c>
      <c r="F33" s="27">
        <v>2</v>
      </c>
      <c r="G33" s="298">
        <f t="shared" si="2"/>
        <v>0</v>
      </c>
      <c r="H33" s="213"/>
      <c r="I33" s="298">
        <f t="shared" si="3"/>
        <v>0</v>
      </c>
    </row>
    <row r="34" spans="1:9" x14ac:dyDescent="0.2">
      <c r="A34" s="27">
        <v>14</v>
      </c>
      <c r="B34" s="4" t="s">
        <v>149</v>
      </c>
      <c r="C34" s="161" t="s">
        <v>573</v>
      </c>
      <c r="D34" s="298">
        <f t="shared" si="0"/>
        <v>0</v>
      </c>
      <c r="E34" s="299">
        <f t="shared" si="1"/>
        <v>0</v>
      </c>
      <c r="F34" s="27">
        <v>1</v>
      </c>
      <c r="G34" s="300">
        <f t="shared" si="2"/>
        <v>0</v>
      </c>
      <c r="H34" s="213"/>
      <c r="I34" s="300">
        <f t="shared" si="3"/>
        <v>0</v>
      </c>
    </row>
    <row r="35" spans="1:9" x14ac:dyDescent="0.2">
      <c r="A35" s="27">
        <v>15</v>
      </c>
      <c r="B35" s="4"/>
      <c r="C35" s="4"/>
      <c r="D35" s="4"/>
      <c r="E35" s="301"/>
      <c r="F35" s="27"/>
      <c r="G35" s="302">
        <f>SUM(G23:G34)</f>
        <v>0</v>
      </c>
      <c r="H35" s="213"/>
      <c r="I35" s="303">
        <f>SUM(I23:I34)</f>
        <v>0</v>
      </c>
    </row>
    <row r="36" spans="1:9" x14ac:dyDescent="0.2">
      <c r="A36" s="27"/>
      <c r="B36" s="4"/>
      <c r="C36" s="4"/>
      <c r="D36" s="4"/>
      <c r="E36" s="301"/>
      <c r="F36" s="27"/>
      <c r="G36" s="4"/>
      <c r="H36" s="213"/>
      <c r="I36" s="137"/>
    </row>
    <row r="37" spans="1:9" x14ac:dyDescent="0.2">
      <c r="A37" s="27"/>
      <c r="B37" s="4"/>
      <c r="C37" s="4"/>
      <c r="D37" s="4"/>
      <c r="E37" s="301"/>
      <c r="F37" s="27"/>
      <c r="G37" s="29" t="s">
        <v>233</v>
      </c>
      <c r="H37" s="213"/>
      <c r="I37" s="137"/>
    </row>
    <row r="38" spans="1:9" x14ac:dyDescent="0.2">
      <c r="A38" s="27">
        <v>16</v>
      </c>
      <c r="B38" s="4" t="s">
        <v>232</v>
      </c>
      <c r="C38" s="161" t="s">
        <v>574</v>
      </c>
      <c r="D38" s="304">
        <f>I35</f>
        <v>0</v>
      </c>
      <c r="E38" s="299">
        <f t="shared" si="1"/>
        <v>0</v>
      </c>
      <c r="F38" s="27">
        <v>12</v>
      </c>
      <c r="G38" s="298">
        <f>D38*E38*F38</f>
        <v>0</v>
      </c>
      <c r="H38" s="213"/>
      <c r="I38" s="298">
        <f>G38+D38</f>
        <v>0</v>
      </c>
    </row>
    <row r="39" spans="1:9" x14ac:dyDescent="0.2">
      <c r="A39" s="27"/>
      <c r="B39" s="4"/>
      <c r="C39" s="4"/>
      <c r="D39" s="4"/>
      <c r="E39" s="305"/>
      <c r="F39" s="27"/>
      <c r="G39" s="4"/>
      <c r="H39" s="213"/>
      <c r="I39" s="137"/>
    </row>
    <row r="40" spans="1:9" x14ac:dyDescent="0.2">
      <c r="A40" s="27"/>
      <c r="B40" s="42" t="s">
        <v>234</v>
      </c>
      <c r="C40" s="4"/>
      <c r="D40" s="4"/>
      <c r="E40" s="305"/>
      <c r="F40" s="27"/>
      <c r="G40" s="29" t="s">
        <v>231</v>
      </c>
      <c r="H40" s="213"/>
      <c r="I40" s="137"/>
    </row>
    <row r="41" spans="1:9" x14ac:dyDescent="0.2">
      <c r="A41" s="27">
        <v>17</v>
      </c>
      <c r="B41" s="4" t="s">
        <v>138</v>
      </c>
      <c r="C41" s="161" t="s">
        <v>575</v>
      </c>
      <c r="D41" s="298">
        <f>-I38</f>
        <v>0</v>
      </c>
      <c r="E41" s="299">
        <f t="shared" si="1"/>
        <v>0</v>
      </c>
      <c r="F41" s="27"/>
      <c r="G41" s="298">
        <f>D41*E41*-1</f>
        <v>0</v>
      </c>
      <c r="H41" s="298">
        <f>PMT(E41,12,I38)</f>
        <v>0</v>
      </c>
      <c r="I41" s="298">
        <f>(D41+D41*E41-H41)*-1</f>
        <v>0</v>
      </c>
    </row>
    <row r="42" spans="1:9" x14ac:dyDescent="0.2">
      <c r="A42" s="27">
        <v>18</v>
      </c>
      <c r="B42" s="4" t="s">
        <v>139</v>
      </c>
      <c r="C42" s="161" t="s">
        <v>575</v>
      </c>
      <c r="D42" s="298">
        <f>-I41</f>
        <v>0</v>
      </c>
      <c r="E42" s="299">
        <f t="shared" si="1"/>
        <v>0</v>
      </c>
      <c r="F42" s="27"/>
      <c r="G42" s="298">
        <f t="shared" ref="G42:G52" si="4">D42*E42*-1</f>
        <v>0</v>
      </c>
      <c r="H42" s="298">
        <f>$H$41</f>
        <v>0</v>
      </c>
      <c r="I42" s="298">
        <f t="shared" ref="I42:I52" si="5">(D42+D42*E42-H42)*-1</f>
        <v>0</v>
      </c>
    </row>
    <row r="43" spans="1:9" x14ac:dyDescent="0.2">
      <c r="A43" s="27">
        <v>19</v>
      </c>
      <c r="B43" s="4" t="s">
        <v>140</v>
      </c>
      <c r="C43" s="161" t="s">
        <v>575</v>
      </c>
      <c r="D43" s="298">
        <f t="shared" ref="D43:D52" si="6">-I42</f>
        <v>0</v>
      </c>
      <c r="E43" s="299">
        <f t="shared" si="1"/>
        <v>0</v>
      </c>
      <c r="F43" s="27"/>
      <c r="G43" s="298">
        <f t="shared" si="4"/>
        <v>0</v>
      </c>
      <c r="H43" s="298">
        <f t="shared" ref="H43:H52" si="7">$H$41</f>
        <v>0</v>
      </c>
      <c r="I43" s="298">
        <f t="shared" si="5"/>
        <v>0</v>
      </c>
    </row>
    <row r="44" spans="1:9" x14ac:dyDescent="0.2">
      <c r="A44" s="27">
        <v>20</v>
      </c>
      <c r="B44" s="4" t="s">
        <v>141</v>
      </c>
      <c r="C44" s="161" t="s">
        <v>575</v>
      </c>
      <c r="D44" s="298">
        <f t="shared" si="6"/>
        <v>0</v>
      </c>
      <c r="E44" s="299">
        <f t="shared" si="1"/>
        <v>0</v>
      </c>
      <c r="F44" s="27"/>
      <c r="G44" s="298">
        <f t="shared" si="4"/>
        <v>0</v>
      </c>
      <c r="H44" s="298">
        <f t="shared" si="7"/>
        <v>0</v>
      </c>
      <c r="I44" s="298">
        <f t="shared" si="5"/>
        <v>0</v>
      </c>
    </row>
    <row r="45" spans="1:9" x14ac:dyDescent="0.2">
      <c r="A45" s="27">
        <v>21</v>
      </c>
      <c r="B45" s="4" t="s">
        <v>142</v>
      </c>
      <c r="C45" s="161" t="s">
        <v>575</v>
      </c>
      <c r="D45" s="298">
        <f t="shared" si="6"/>
        <v>0</v>
      </c>
      <c r="E45" s="299">
        <f t="shared" si="1"/>
        <v>0</v>
      </c>
      <c r="F45" s="27"/>
      <c r="G45" s="298">
        <f t="shared" si="4"/>
        <v>0</v>
      </c>
      <c r="H45" s="298">
        <f t="shared" si="7"/>
        <v>0</v>
      </c>
      <c r="I45" s="298">
        <f t="shared" si="5"/>
        <v>0</v>
      </c>
    </row>
    <row r="46" spans="1:9" x14ac:dyDescent="0.2">
      <c r="A46" s="27">
        <v>22</v>
      </c>
      <c r="B46" s="4" t="s">
        <v>143</v>
      </c>
      <c r="C46" s="161" t="s">
        <v>575</v>
      </c>
      <c r="D46" s="298">
        <f t="shared" si="6"/>
        <v>0</v>
      </c>
      <c r="E46" s="299">
        <f t="shared" si="1"/>
        <v>0</v>
      </c>
      <c r="F46" s="27"/>
      <c r="G46" s="298">
        <f t="shared" si="4"/>
        <v>0</v>
      </c>
      <c r="H46" s="298">
        <f t="shared" si="7"/>
        <v>0</v>
      </c>
      <c r="I46" s="298">
        <f t="shared" si="5"/>
        <v>0</v>
      </c>
    </row>
    <row r="47" spans="1:9" x14ac:dyDescent="0.2">
      <c r="A47" s="27">
        <v>23</v>
      </c>
      <c r="B47" s="4" t="s">
        <v>144</v>
      </c>
      <c r="C47" s="161" t="s">
        <v>575</v>
      </c>
      <c r="D47" s="298">
        <f t="shared" si="6"/>
        <v>0</v>
      </c>
      <c r="E47" s="299">
        <f t="shared" si="1"/>
        <v>0</v>
      </c>
      <c r="F47" s="27"/>
      <c r="G47" s="298">
        <f t="shared" si="4"/>
        <v>0</v>
      </c>
      <c r="H47" s="298">
        <f t="shared" si="7"/>
        <v>0</v>
      </c>
      <c r="I47" s="298">
        <f t="shared" si="5"/>
        <v>0</v>
      </c>
    </row>
    <row r="48" spans="1:9" x14ac:dyDescent="0.2">
      <c r="A48" s="27">
        <v>24</v>
      </c>
      <c r="B48" s="4" t="s">
        <v>145</v>
      </c>
      <c r="C48" s="161" t="s">
        <v>575</v>
      </c>
      <c r="D48" s="298">
        <f t="shared" si="6"/>
        <v>0</v>
      </c>
      <c r="E48" s="299">
        <f t="shared" si="1"/>
        <v>0</v>
      </c>
      <c r="F48" s="27"/>
      <c r="G48" s="298">
        <f t="shared" si="4"/>
        <v>0</v>
      </c>
      <c r="H48" s="298">
        <f t="shared" si="7"/>
        <v>0</v>
      </c>
      <c r="I48" s="298">
        <f t="shared" si="5"/>
        <v>0</v>
      </c>
    </row>
    <row r="49" spans="1:9" x14ac:dyDescent="0.2">
      <c r="A49" s="27">
        <v>25</v>
      </c>
      <c r="B49" s="4" t="s">
        <v>146</v>
      </c>
      <c r="C49" s="161" t="s">
        <v>575</v>
      </c>
      <c r="D49" s="298">
        <f t="shared" si="6"/>
        <v>0</v>
      </c>
      <c r="E49" s="299">
        <f t="shared" si="1"/>
        <v>0</v>
      </c>
      <c r="F49" s="27"/>
      <c r="G49" s="298">
        <f t="shared" si="4"/>
        <v>0</v>
      </c>
      <c r="H49" s="298">
        <f t="shared" si="7"/>
        <v>0</v>
      </c>
      <c r="I49" s="298">
        <f t="shared" si="5"/>
        <v>0</v>
      </c>
    </row>
    <row r="50" spans="1:9" x14ac:dyDescent="0.2">
      <c r="A50" s="27">
        <v>26</v>
      </c>
      <c r="B50" s="4" t="s">
        <v>147</v>
      </c>
      <c r="C50" s="161" t="s">
        <v>575</v>
      </c>
      <c r="D50" s="298">
        <f t="shared" si="6"/>
        <v>0</v>
      </c>
      <c r="E50" s="299">
        <f t="shared" si="1"/>
        <v>0</v>
      </c>
      <c r="F50" s="27"/>
      <c r="G50" s="298">
        <f t="shared" si="4"/>
        <v>0</v>
      </c>
      <c r="H50" s="298">
        <f t="shared" si="7"/>
        <v>0</v>
      </c>
      <c r="I50" s="298">
        <f t="shared" si="5"/>
        <v>0</v>
      </c>
    </row>
    <row r="51" spans="1:9" x14ac:dyDescent="0.2">
      <c r="A51" s="27">
        <v>27</v>
      </c>
      <c r="B51" s="4" t="s">
        <v>148</v>
      </c>
      <c r="C51" s="161" t="s">
        <v>575</v>
      </c>
      <c r="D51" s="298">
        <f t="shared" si="6"/>
        <v>0</v>
      </c>
      <c r="E51" s="299">
        <f t="shared" si="1"/>
        <v>0</v>
      </c>
      <c r="F51" s="27"/>
      <c r="G51" s="298">
        <f t="shared" si="4"/>
        <v>0</v>
      </c>
      <c r="H51" s="298">
        <f t="shared" si="7"/>
        <v>0</v>
      </c>
      <c r="I51" s="298">
        <f t="shared" si="5"/>
        <v>0</v>
      </c>
    </row>
    <row r="52" spans="1:9" x14ac:dyDescent="0.2">
      <c r="A52" s="27">
        <v>28</v>
      </c>
      <c r="B52" s="4" t="s">
        <v>149</v>
      </c>
      <c r="C52" s="161" t="s">
        <v>575</v>
      </c>
      <c r="D52" s="298">
        <f t="shared" si="6"/>
        <v>0</v>
      </c>
      <c r="E52" s="299">
        <f t="shared" si="1"/>
        <v>0</v>
      </c>
      <c r="F52" s="27"/>
      <c r="G52" s="298">
        <f t="shared" si="4"/>
        <v>0</v>
      </c>
      <c r="H52" s="298">
        <f t="shared" si="7"/>
        <v>0</v>
      </c>
      <c r="I52" s="300">
        <f t="shared" si="5"/>
        <v>0</v>
      </c>
    </row>
    <row r="53" spans="1:9" x14ac:dyDescent="0.2">
      <c r="A53" s="27">
        <v>29</v>
      </c>
      <c r="B53" s="4"/>
      <c r="C53" s="4"/>
      <c r="D53" s="4"/>
      <c r="E53" s="4"/>
      <c r="F53" s="4"/>
      <c r="G53" s="306">
        <f>SUM(G41:G52)</f>
        <v>0</v>
      </c>
      <c r="H53" s="213"/>
      <c r="I53" s="307"/>
    </row>
    <row r="54" spans="1:9" x14ac:dyDescent="0.2">
      <c r="A54" s="27"/>
      <c r="B54" s="4"/>
      <c r="C54" s="4"/>
      <c r="D54" s="4"/>
      <c r="E54" s="4"/>
      <c r="F54" s="4"/>
      <c r="G54" s="4"/>
      <c r="H54" s="213"/>
      <c r="I54" s="213"/>
    </row>
    <row r="55" spans="1:9" x14ac:dyDescent="0.2">
      <c r="A55" s="27">
        <v>30</v>
      </c>
      <c r="B55" s="4" t="s">
        <v>235</v>
      </c>
      <c r="C55" s="4"/>
      <c r="D55" s="213"/>
      <c r="E55" s="4"/>
      <c r="F55" s="4"/>
      <c r="G55" s="213"/>
      <c r="H55" s="298">
        <f>SUM(H41:H52)*-1</f>
        <v>0</v>
      </c>
      <c r="I55" s="213"/>
    </row>
    <row r="56" spans="1:9" x14ac:dyDescent="0.2">
      <c r="A56" s="27">
        <v>31</v>
      </c>
      <c r="B56" s="4" t="s">
        <v>236</v>
      </c>
      <c r="C56" s="4"/>
      <c r="D56" s="213"/>
      <c r="E56" s="4"/>
      <c r="F56" s="4"/>
      <c r="G56" s="213"/>
      <c r="H56" s="298">
        <f>F11</f>
        <v>0</v>
      </c>
      <c r="I56" s="213"/>
    </row>
    <row r="57" spans="1:9" x14ac:dyDescent="0.2">
      <c r="A57" s="27">
        <v>32</v>
      </c>
      <c r="B57" s="4" t="s">
        <v>237</v>
      </c>
      <c r="C57" s="4"/>
      <c r="D57" s="213"/>
      <c r="E57" s="4"/>
      <c r="F57" s="4"/>
      <c r="G57" s="213"/>
      <c r="H57" s="298">
        <f>H55+H56</f>
        <v>0</v>
      </c>
      <c r="I57" s="213"/>
    </row>
    <row r="58" spans="1:9" x14ac:dyDescent="0.2">
      <c r="A58" s="27"/>
      <c r="B58" s="4"/>
      <c r="C58" s="4"/>
      <c r="D58" s="4"/>
      <c r="E58" s="4"/>
      <c r="F58" s="4"/>
      <c r="G58" s="4"/>
      <c r="H58" s="4"/>
    </row>
    <row r="59" spans="1:9" x14ac:dyDescent="0.2">
      <c r="B59" s="4"/>
      <c r="C59" s="4"/>
      <c r="D59" s="4"/>
      <c r="E59" s="4"/>
      <c r="F59" s="4"/>
      <c r="G59" s="4"/>
      <c r="H59" s="4"/>
    </row>
    <row r="60" spans="1:9" x14ac:dyDescent="0.2">
      <c r="B60" s="4"/>
      <c r="C60" s="4"/>
      <c r="D60" s="4"/>
      <c r="E60" s="4"/>
      <c r="F60" s="4"/>
      <c r="G60" s="4"/>
      <c r="H60" s="4"/>
    </row>
    <row r="61" spans="1:9" x14ac:dyDescent="0.2">
      <c r="B61" s="4"/>
      <c r="C61" s="4"/>
      <c r="D61" s="4"/>
      <c r="E61" s="4"/>
      <c r="F61" s="4"/>
      <c r="G61" s="4"/>
      <c r="H61" s="4"/>
    </row>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7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Normal="100" zoomScaleSheetLayoutView="120" workbookViewId="0">
      <selection activeCell="K23" sqref="K23"/>
    </sheetView>
  </sheetViews>
  <sheetFormatPr defaultColWidth="9.33203125" defaultRowHeight="12" x14ac:dyDescent="0.2"/>
  <cols>
    <col min="1" max="1" width="13.1640625" style="4" customWidth="1"/>
    <col min="2" max="2" width="17.83203125" style="4" customWidth="1"/>
    <col min="3" max="3" width="24.33203125" style="4" customWidth="1"/>
    <col min="4" max="4" width="12.5" style="4" customWidth="1"/>
    <col min="5" max="5" width="12.6640625" style="4" customWidth="1"/>
    <col min="6" max="6" width="18" style="4" customWidth="1"/>
    <col min="7" max="7" width="9.33203125" style="4"/>
    <col min="8" max="8" width="13.33203125" style="4" customWidth="1"/>
    <col min="9" max="9" width="12.33203125" style="4" customWidth="1"/>
    <col min="10" max="16384" width="9.33203125" style="4"/>
  </cols>
  <sheetData>
    <row r="1" spans="1:10" x14ac:dyDescent="0.2">
      <c r="A1" s="124"/>
      <c r="B1" s="124"/>
      <c r="J1" s="46" t="s">
        <v>65</v>
      </c>
    </row>
    <row r="2" spans="1:10" x14ac:dyDescent="0.2">
      <c r="A2" s="124"/>
      <c r="B2" s="124"/>
      <c r="J2" s="125" t="s">
        <v>917</v>
      </c>
    </row>
    <row r="3" spans="1:10" x14ac:dyDescent="0.2">
      <c r="A3" s="560" t="s">
        <v>248</v>
      </c>
      <c r="B3" s="560"/>
      <c r="C3" s="560"/>
      <c r="D3" s="560"/>
      <c r="E3" s="560"/>
      <c r="F3" s="560"/>
      <c r="G3" s="560"/>
      <c r="H3" s="560"/>
      <c r="I3" s="560"/>
      <c r="J3" s="560"/>
    </row>
    <row r="4" spans="1:10" x14ac:dyDescent="0.2">
      <c r="A4" s="560" t="s">
        <v>249</v>
      </c>
      <c r="B4" s="560"/>
      <c r="C4" s="560"/>
      <c r="D4" s="560"/>
      <c r="E4" s="560"/>
      <c r="F4" s="560"/>
      <c r="G4" s="560"/>
      <c r="H4" s="560"/>
      <c r="I4" s="560"/>
      <c r="J4" s="560"/>
    </row>
    <row r="5" spans="1:10" x14ac:dyDescent="0.2">
      <c r="A5" s="561" t="s">
        <v>842</v>
      </c>
      <c r="B5" s="562"/>
      <c r="C5" s="562"/>
      <c r="D5" s="562"/>
      <c r="E5" s="562"/>
      <c r="F5" s="562"/>
      <c r="G5" s="562"/>
      <c r="H5" s="562"/>
      <c r="I5" s="562"/>
      <c r="J5" s="562"/>
    </row>
    <row r="8" spans="1:10" x14ac:dyDescent="0.2">
      <c r="A8" s="4" t="s">
        <v>239</v>
      </c>
    </row>
    <row r="10" spans="1:10" x14ac:dyDescent="0.2">
      <c r="B10" s="4" t="s">
        <v>250</v>
      </c>
    </row>
    <row r="11" spans="1:10" x14ac:dyDescent="0.2">
      <c r="A11" s="27">
        <v>1</v>
      </c>
      <c r="B11" s="255"/>
      <c r="C11" s="255" t="s">
        <v>814</v>
      </c>
      <c r="D11" s="255"/>
      <c r="E11" s="255"/>
      <c r="F11" s="289">
        <v>0</v>
      </c>
      <c r="H11" s="255"/>
      <c r="I11" s="255"/>
      <c r="J11" s="255"/>
    </row>
    <row r="12" spans="1:10" x14ac:dyDescent="0.2">
      <c r="A12" s="27">
        <v>2</v>
      </c>
      <c r="B12" s="255"/>
      <c r="C12" s="255" t="s">
        <v>815</v>
      </c>
      <c r="D12" s="255"/>
      <c r="E12" s="255"/>
      <c r="F12" s="289" t="s">
        <v>566</v>
      </c>
      <c r="H12" s="255"/>
      <c r="I12" s="255"/>
      <c r="J12" s="255"/>
    </row>
    <row r="13" spans="1:10" x14ac:dyDescent="0.2">
      <c r="A13" s="27">
        <v>3</v>
      </c>
      <c r="B13" s="255"/>
      <c r="C13" s="255" t="s">
        <v>816</v>
      </c>
      <c r="D13" s="255"/>
      <c r="E13" s="255"/>
      <c r="F13" s="289" t="s">
        <v>566</v>
      </c>
      <c r="H13" s="255"/>
      <c r="I13" s="255"/>
      <c r="J13" s="255"/>
    </row>
    <row r="14" spans="1:10" x14ac:dyDescent="0.2">
      <c r="A14" s="27">
        <v>4</v>
      </c>
      <c r="B14" s="255"/>
      <c r="C14" s="255" t="s">
        <v>817</v>
      </c>
      <c r="D14" s="255"/>
      <c r="E14" s="255"/>
      <c r="F14" s="289" t="s">
        <v>566</v>
      </c>
      <c r="H14" s="255"/>
      <c r="I14" s="255"/>
      <c r="J14" s="255"/>
    </row>
    <row r="15" spans="1:10" x14ac:dyDescent="0.2">
      <c r="A15" s="27">
        <v>5</v>
      </c>
      <c r="B15" s="255"/>
      <c r="C15" s="255" t="s">
        <v>818</v>
      </c>
      <c r="D15" s="255"/>
      <c r="E15" s="255"/>
      <c r="F15" s="289" t="s">
        <v>566</v>
      </c>
      <c r="H15" s="255"/>
      <c r="I15" s="255"/>
      <c r="J15" s="255"/>
    </row>
    <row r="16" spans="1:10" x14ac:dyDescent="0.2">
      <c r="A16" s="27">
        <v>6</v>
      </c>
      <c r="B16" s="255"/>
      <c r="C16" s="255" t="s">
        <v>819</v>
      </c>
      <c r="D16" s="255"/>
      <c r="E16" s="255"/>
      <c r="F16" s="289" t="s">
        <v>566</v>
      </c>
      <c r="H16" s="255"/>
      <c r="I16" s="255"/>
      <c r="J16" s="255"/>
    </row>
    <row r="17" spans="1:10" x14ac:dyDescent="0.2">
      <c r="A17" s="27">
        <v>7</v>
      </c>
      <c r="B17" s="255"/>
      <c r="C17" s="255" t="s">
        <v>820</v>
      </c>
      <c r="D17" s="255"/>
      <c r="E17" s="255"/>
      <c r="F17" s="289" t="s">
        <v>566</v>
      </c>
      <c r="H17" s="255"/>
      <c r="I17" s="255"/>
      <c r="J17" s="255"/>
    </row>
    <row r="18" spans="1:10" x14ac:dyDescent="0.2">
      <c r="A18" s="27">
        <v>8</v>
      </c>
      <c r="B18" s="255"/>
      <c r="C18" s="255" t="s">
        <v>821</v>
      </c>
      <c r="D18" s="255"/>
      <c r="E18" s="255"/>
      <c r="F18" s="289" t="s">
        <v>566</v>
      </c>
      <c r="H18" s="255"/>
      <c r="I18" s="255"/>
      <c r="J18" s="255"/>
    </row>
    <row r="19" spans="1:10" x14ac:dyDescent="0.2">
      <c r="A19" s="27">
        <v>9</v>
      </c>
      <c r="B19" s="255"/>
      <c r="C19" s="255" t="s">
        <v>822</v>
      </c>
      <c r="D19" s="255"/>
      <c r="E19" s="255"/>
      <c r="F19" s="289" t="s">
        <v>566</v>
      </c>
      <c r="H19" s="255"/>
      <c r="I19" s="255"/>
      <c r="J19" s="255"/>
    </row>
    <row r="20" spans="1:10" x14ac:dyDescent="0.2">
      <c r="A20" s="27">
        <v>10</v>
      </c>
      <c r="B20" s="255"/>
      <c r="C20" s="255" t="s">
        <v>823</v>
      </c>
      <c r="D20" s="255"/>
      <c r="E20" s="255"/>
      <c r="F20" s="289" t="s">
        <v>566</v>
      </c>
      <c r="H20" s="255"/>
      <c r="I20" s="255"/>
      <c r="J20" s="255"/>
    </row>
    <row r="21" spans="1:10" x14ac:dyDescent="0.2">
      <c r="A21" s="27">
        <v>11</v>
      </c>
      <c r="B21" s="255"/>
      <c r="C21" s="255" t="s">
        <v>824</v>
      </c>
      <c r="D21" s="255"/>
      <c r="E21" s="255"/>
      <c r="F21" s="289" t="s">
        <v>566</v>
      </c>
      <c r="H21" s="255"/>
      <c r="I21" s="255"/>
      <c r="J21" s="255"/>
    </row>
    <row r="22" spans="1:10" x14ac:dyDescent="0.2">
      <c r="A22" s="27">
        <v>12</v>
      </c>
      <c r="B22" s="255"/>
      <c r="C22" s="255" t="s">
        <v>825</v>
      </c>
      <c r="D22" s="255"/>
      <c r="E22" s="255"/>
      <c r="F22" s="289" t="s">
        <v>566</v>
      </c>
      <c r="H22" s="255"/>
      <c r="I22" s="255"/>
      <c r="J22" s="255"/>
    </row>
    <row r="23" spans="1:10" x14ac:dyDescent="0.2">
      <c r="A23" s="27">
        <v>13</v>
      </c>
      <c r="B23" s="93"/>
      <c r="C23" s="93" t="s">
        <v>240</v>
      </c>
      <c r="D23" s="255"/>
      <c r="E23" s="255"/>
      <c r="F23" s="289" t="s">
        <v>566</v>
      </c>
      <c r="H23" s="255"/>
      <c r="I23" s="255"/>
      <c r="J23" s="255"/>
    </row>
    <row r="24" spans="1:10" x14ac:dyDescent="0.2">
      <c r="A24" s="27">
        <v>14</v>
      </c>
      <c r="B24" s="93"/>
      <c r="C24" s="93" t="s">
        <v>241</v>
      </c>
      <c r="D24" s="255"/>
      <c r="E24" s="255"/>
      <c r="F24" s="289" t="s">
        <v>566</v>
      </c>
      <c r="H24" s="255"/>
      <c r="I24" s="255"/>
      <c r="J24" s="255"/>
    </row>
    <row r="25" spans="1:10" x14ac:dyDescent="0.2">
      <c r="A25" s="27">
        <v>15</v>
      </c>
      <c r="B25" s="93"/>
      <c r="C25" s="93" t="s">
        <v>242</v>
      </c>
      <c r="D25" s="255"/>
      <c r="E25" s="255"/>
      <c r="F25" s="289" t="s">
        <v>566</v>
      </c>
      <c r="H25" s="255"/>
      <c r="I25" s="255"/>
      <c r="J25" s="255"/>
    </row>
    <row r="26" spans="1:10" x14ac:dyDescent="0.2">
      <c r="A26" s="27">
        <v>16</v>
      </c>
      <c r="B26" s="93"/>
      <c r="C26" s="93" t="s">
        <v>243</v>
      </c>
      <c r="D26" s="255"/>
      <c r="E26" s="255"/>
      <c r="F26" s="289" t="s">
        <v>566</v>
      </c>
      <c r="H26" s="255"/>
      <c r="I26" s="255"/>
      <c r="J26" s="255"/>
    </row>
    <row r="27" spans="1:10" x14ac:dyDescent="0.2">
      <c r="A27" s="27">
        <v>17</v>
      </c>
      <c r="B27" s="93"/>
      <c r="C27" s="93" t="s">
        <v>244</v>
      </c>
      <c r="D27" s="255"/>
      <c r="E27" s="255"/>
      <c r="F27" s="289" t="s">
        <v>566</v>
      </c>
      <c r="H27" s="255"/>
      <c r="I27" s="255"/>
      <c r="J27" s="255"/>
    </row>
    <row r="28" spans="1:10" x14ac:dyDescent="0.2">
      <c r="A28" s="27"/>
      <c r="B28" s="255"/>
      <c r="C28" s="255"/>
      <c r="D28" s="255"/>
      <c r="E28" s="255"/>
      <c r="F28" s="255"/>
      <c r="H28" s="255"/>
      <c r="I28" s="255"/>
      <c r="J28" s="255"/>
    </row>
    <row r="29" spans="1:10" x14ac:dyDescent="0.2">
      <c r="A29" s="27">
        <v>18</v>
      </c>
      <c r="B29" s="4" t="s">
        <v>245</v>
      </c>
      <c r="F29" s="290">
        <f>AVERAGE(F11:F27)</f>
        <v>0</v>
      </c>
    </row>
    <row r="30" spans="1:10" x14ac:dyDescent="0.2">
      <c r="A30" s="27">
        <v>19</v>
      </c>
      <c r="B30" s="4" t="s">
        <v>246</v>
      </c>
      <c r="F30" s="290">
        <f>F29/12</f>
        <v>0</v>
      </c>
    </row>
    <row r="32" spans="1:10" x14ac:dyDescent="0.2">
      <c r="A32" s="4" t="s">
        <v>247</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GridLines="0" zoomScaleNormal="100" zoomScaleSheetLayoutView="110" workbookViewId="0">
      <selection activeCell="U142" sqref="U142"/>
    </sheetView>
  </sheetViews>
  <sheetFormatPr defaultRowHeight="12" x14ac:dyDescent="0.2"/>
  <cols>
    <col min="1" max="1" width="6.83203125" style="268" customWidth="1"/>
    <col min="2" max="2" width="30.83203125" style="268" customWidth="1"/>
    <col min="3" max="3" width="3.83203125" style="268" customWidth="1"/>
    <col min="4" max="4" width="15.83203125" style="268" customWidth="1"/>
    <col min="5" max="5" width="3.83203125" style="268" customWidth="1"/>
    <col min="6" max="12" width="15.83203125" style="268" customWidth="1"/>
    <col min="13" max="16384" width="9.33203125" style="268"/>
  </cols>
  <sheetData>
    <row r="1" spans="1:12" x14ac:dyDescent="0.2">
      <c r="L1" s="269" t="s">
        <v>65</v>
      </c>
    </row>
    <row r="2" spans="1:12" x14ac:dyDescent="0.2">
      <c r="L2" s="270" t="s">
        <v>917</v>
      </c>
    </row>
    <row r="3" spans="1:12" x14ac:dyDescent="0.2">
      <c r="A3" s="591" t="s">
        <v>191</v>
      </c>
      <c r="B3" s="591"/>
      <c r="C3" s="591"/>
      <c r="D3" s="591"/>
      <c r="E3" s="591"/>
      <c r="F3" s="591"/>
      <c r="G3" s="591"/>
      <c r="H3" s="591"/>
      <c r="I3" s="591"/>
      <c r="J3" s="591"/>
      <c r="K3" s="591"/>
      <c r="L3" s="591"/>
    </row>
    <row r="4" spans="1:12" x14ac:dyDescent="0.2">
      <c r="A4" s="591" t="s">
        <v>625</v>
      </c>
      <c r="B4" s="591"/>
      <c r="C4" s="591"/>
      <c r="D4" s="591"/>
      <c r="E4" s="591"/>
      <c r="F4" s="591"/>
      <c r="G4" s="591"/>
      <c r="H4" s="591"/>
      <c r="I4" s="591"/>
      <c r="J4" s="591"/>
      <c r="K4" s="591"/>
      <c r="L4" s="591"/>
    </row>
    <row r="5" spans="1:12" x14ac:dyDescent="0.2">
      <c r="A5" s="592" t="s">
        <v>842</v>
      </c>
      <c r="B5" s="592"/>
      <c r="C5" s="592"/>
      <c r="D5" s="592"/>
      <c r="E5" s="592"/>
      <c r="F5" s="592"/>
      <c r="G5" s="592"/>
      <c r="H5" s="592"/>
      <c r="I5" s="592"/>
      <c r="J5" s="592"/>
      <c r="K5" s="592"/>
      <c r="L5" s="592"/>
    </row>
    <row r="6" spans="1:12" x14ac:dyDescent="0.2">
      <c r="A6" s="271"/>
      <c r="B6" s="593"/>
      <c r="C6" s="593"/>
      <c r="D6" s="593"/>
      <c r="E6" s="593"/>
      <c r="F6" s="593"/>
      <c r="G6" s="593"/>
      <c r="H6" s="593"/>
      <c r="I6" s="593"/>
      <c r="J6" s="593"/>
      <c r="K6" s="593"/>
    </row>
    <row r="7" spans="1:12" x14ac:dyDescent="0.2">
      <c r="A7" s="272"/>
      <c r="B7" s="593"/>
      <c r="C7" s="593"/>
      <c r="D7" s="593"/>
      <c r="E7" s="593"/>
      <c r="F7" s="593"/>
      <c r="G7" s="593"/>
      <c r="H7" s="593"/>
      <c r="I7" s="593"/>
      <c r="J7" s="593"/>
      <c r="K7" s="593"/>
    </row>
    <row r="8" spans="1:12" x14ac:dyDescent="0.2">
      <c r="A8" s="272"/>
      <c r="B8" s="273" t="s">
        <v>617</v>
      </c>
      <c r="C8" s="3"/>
      <c r="D8" s="3"/>
      <c r="E8" s="3"/>
      <c r="F8" s="3"/>
      <c r="G8" s="3"/>
      <c r="H8" s="3"/>
      <c r="I8" s="3"/>
      <c r="J8" s="3"/>
      <c r="K8" s="3"/>
    </row>
    <row r="9" spans="1:12" x14ac:dyDescent="0.2">
      <c r="A9" s="272"/>
      <c r="B9" s="274"/>
      <c r="C9" s="274"/>
      <c r="D9" s="274"/>
      <c r="E9" s="274"/>
      <c r="F9" s="275" t="s">
        <v>611</v>
      </c>
      <c r="G9" s="275"/>
      <c r="H9" s="275" t="s">
        <v>606</v>
      </c>
      <c r="I9" s="275" t="s">
        <v>607</v>
      </c>
      <c r="J9" s="275" t="s">
        <v>609</v>
      </c>
      <c r="K9" s="275" t="s">
        <v>630</v>
      </c>
      <c r="L9" s="276" t="s">
        <v>614</v>
      </c>
    </row>
    <row r="10" spans="1:12" x14ac:dyDescent="0.2">
      <c r="A10" s="277" t="s">
        <v>68</v>
      </c>
      <c r="B10" s="278" t="s">
        <v>350</v>
      </c>
      <c r="C10" s="279"/>
      <c r="D10" s="280" t="s">
        <v>403</v>
      </c>
      <c r="E10" s="279"/>
      <c r="F10" s="280" t="s">
        <v>603</v>
      </c>
      <c r="G10" s="280" t="s">
        <v>604</v>
      </c>
      <c r="H10" s="280" t="s">
        <v>605</v>
      </c>
      <c r="I10" s="280" t="s">
        <v>608</v>
      </c>
      <c r="J10" s="280" t="s">
        <v>610</v>
      </c>
      <c r="K10" s="280" t="s">
        <v>610</v>
      </c>
      <c r="L10" s="280" t="s">
        <v>612</v>
      </c>
    </row>
    <row r="11" spans="1:12" x14ac:dyDescent="0.2">
      <c r="A11" s="272"/>
      <c r="B11" s="276" t="s">
        <v>121</v>
      </c>
      <c r="D11" s="276" t="s">
        <v>122</v>
      </c>
      <c r="F11" s="276" t="s">
        <v>298</v>
      </c>
      <c r="G11" s="276" t="s">
        <v>123</v>
      </c>
      <c r="H11" s="276" t="s">
        <v>299</v>
      </c>
      <c r="I11" s="276" t="s">
        <v>126</v>
      </c>
      <c r="J11" s="276" t="s">
        <v>127</v>
      </c>
      <c r="K11" s="276" t="s">
        <v>128</v>
      </c>
      <c r="L11" s="276" t="s">
        <v>129</v>
      </c>
    </row>
    <row r="13" spans="1:12" x14ac:dyDescent="0.2">
      <c r="A13" s="281">
        <v>1</v>
      </c>
      <c r="B13" s="282" t="s">
        <v>626</v>
      </c>
      <c r="C13" s="282"/>
      <c r="D13" s="281" t="s">
        <v>368</v>
      </c>
      <c r="E13" s="282"/>
      <c r="F13" s="283">
        <v>0.21</v>
      </c>
      <c r="G13" s="283">
        <v>0</v>
      </c>
      <c r="H13" s="283">
        <f>G13</f>
        <v>0</v>
      </c>
      <c r="I13" s="283">
        <f>G13</f>
        <v>0</v>
      </c>
      <c r="J13" s="283">
        <f>F13</f>
        <v>0.21</v>
      </c>
      <c r="K13" s="283">
        <v>0</v>
      </c>
      <c r="L13" s="282"/>
    </row>
    <row r="14" spans="1:12" x14ac:dyDescent="0.2">
      <c r="A14" s="281">
        <v>2</v>
      </c>
      <c r="B14" s="282" t="s">
        <v>621</v>
      </c>
      <c r="C14" s="282"/>
      <c r="D14" s="281" t="s">
        <v>369</v>
      </c>
      <c r="E14" s="282"/>
      <c r="F14" s="460">
        <v>1</v>
      </c>
      <c r="G14" s="284">
        <v>0</v>
      </c>
      <c r="H14" s="284">
        <v>0</v>
      </c>
      <c r="I14" s="284">
        <v>0</v>
      </c>
      <c r="J14" s="284">
        <v>0</v>
      </c>
      <c r="K14" s="284">
        <v>0</v>
      </c>
      <c r="L14" s="282"/>
    </row>
    <row r="15" spans="1:12" x14ac:dyDescent="0.2">
      <c r="A15" s="281">
        <v>3</v>
      </c>
      <c r="B15" s="282" t="s">
        <v>616</v>
      </c>
      <c r="C15" s="282"/>
      <c r="D15" s="281" t="s">
        <v>615</v>
      </c>
      <c r="E15" s="282"/>
      <c r="F15" s="285">
        <f t="shared" ref="F15:K15" si="0">F13*F14</f>
        <v>0.21</v>
      </c>
      <c r="G15" s="285">
        <f t="shared" si="0"/>
        <v>0</v>
      </c>
      <c r="H15" s="285">
        <f t="shared" si="0"/>
        <v>0</v>
      </c>
      <c r="I15" s="285">
        <f t="shared" si="0"/>
        <v>0</v>
      </c>
      <c r="J15" s="285">
        <f t="shared" si="0"/>
        <v>0</v>
      </c>
      <c r="K15" s="285">
        <f t="shared" si="0"/>
        <v>0</v>
      </c>
    </row>
    <row r="16" spans="1:12" x14ac:dyDescent="0.2">
      <c r="A16" s="281">
        <v>4</v>
      </c>
      <c r="B16" s="282" t="s">
        <v>613</v>
      </c>
      <c r="C16" s="282"/>
      <c r="D16" s="281" t="s">
        <v>618</v>
      </c>
      <c r="E16" s="282"/>
      <c r="F16" s="282"/>
      <c r="G16" s="285"/>
      <c r="H16" s="282"/>
      <c r="I16" s="282"/>
      <c r="J16" s="282"/>
      <c r="K16" s="282"/>
      <c r="L16" s="286">
        <f>SUM(F15:K15)</f>
        <v>0.21</v>
      </c>
    </row>
    <row r="17" spans="1:12" x14ac:dyDescent="0.2">
      <c r="A17" s="281"/>
      <c r="B17" s="282"/>
      <c r="C17" s="282"/>
      <c r="D17" s="282"/>
      <c r="E17" s="282"/>
      <c r="F17" s="282"/>
      <c r="G17" s="285"/>
      <c r="H17" s="282"/>
      <c r="I17" s="282"/>
      <c r="J17" s="282"/>
      <c r="K17" s="282"/>
      <c r="L17" s="282"/>
    </row>
    <row r="18" spans="1:12" x14ac:dyDescent="0.2">
      <c r="A18" s="281">
        <v>5</v>
      </c>
      <c r="B18" s="282" t="s">
        <v>627</v>
      </c>
      <c r="C18" s="282"/>
      <c r="D18" s="281" t="s">
        <v>158</v>
      </c>
      <c r="E18" s="282"/>
      <c r="F18" s="283">
        <v>8.8200000000000001E-2</v>
      </c>
      <c r="G18" s="283">
        <v>0</v>
      </c>
      <c r="H18" s="283">
        <v>0</v>
      </c>
      <c r="I18" s="283">
        <v>0</v>
      </c>
      <c r="J18" s="283">
        <v>0</v>
      </c>
      <c r="K18" s="283">
        <v>0</v>
      </c>
      <c r="L18" s="282"/>
    </row>
    <row r="19" spans="1:12" x14ac:dyDescent="0.2">
      <c r="A19" s="281">
        <v>6</v>
      </c>
      <c r="B19" s="282" t="s">
        <v>621</v>
      </c>
      <c r="C19" s="282"/>
      <c r="D19" s="281" t="s">
        <v>369</v>
      </c>
      <c r="E19" s="282"/>
      <c r="F19" s="460">
        <v>1</v>
      </c>
      <c r="G19" s="284">
        <v>0</v>
      </c>
      <c r="H19" s="284">
        <v>0</v>
      </c>
      <c r="I19" s="284">
        <v>0</v>
      </c>
      <c r="J19" s="284">
        <v>0</v>
      </c>
      <c r="K19" s="284">
        <v>0</v>
      </c>
      <c r="L19" s="282"/>
    </row>
    <row r="20" spans="1:12" x14ac:dyDescent="0.2">
      <c r="A20" s="281">
        <v>7</v>
      </c>
      <c r="B20" s="282" t="s">
        <v>616</v>
      </c>
      <c r="C20" s="282"/>
      <c r="D20" s="281" t="s">
        <v>619</v>
      </c>
      <c r="E20" s="282"/>
      <c r="F20" s="285">
        <f t="shared" ref="F20:K20" si="1">F18*F19</f>
        <v>8.8200000000000001E-2</v>
      </c>
      <c r="G20" s="285">
        <f t="shared" si="1"/>
        <v>0</v>
      </c>
      <c r="H20" s="285">
        <f t="shared" si="1"/>
        <v>0</v>
      </c>
      <c r="I20" s="285">
        <f t="shared" si="1"/>
        <v>0</v>
      </c>
      <c r="J20" s="285">
        <f t="shared" si="1"/>
        <v>0</v>
      </c>
      <c r="K20" s="285">
        <f t="shared" si="1"/>
        <v>0</v>
      </c>
    </row>
    <row r="21" spans="1:12" x14ac:dyDescent="0.2">
      <c r="A21" s="281">
        <v>8</v>
      </c>
      <c r="B21" s="282" t="s">
        <v>623</v>
      </c>
      <c r="C21" s="282"/>
      <c r="D21" s="281" t="s">
        <v>620</v>
      </c>
      <c r="E21" s="282"/>
      <c r="F21" s="285"/>
      <c r="G21" s="285"/>
      <c r="H21" s="285"/>
      <c r="I21" s="285"/>
      <c r="J21" s="285"/>
      <c r="K21" s="285"/>
      <c r="L21" s="286">
        <f>SUM(F20:K20)</f>
        <v>8.8200000000000001E-2</v>
      </c>
    </row>
    <row r="22" spans="1:12" x14ac:dyDescent="0.2">
      <c r="A22" s="281"/>
      <c r="B22" s="282"/>
      <c r="C22" s="282"/>
      <c r="D22" s="282"/>
      <c r="E22" s="282"/>
      <c r="F22" s="282"/>
      <c r="G22" s="282"/>
      <c r="H22" s="282"/>
      <c r="I22" s="282"/>
      <c r="J22" s="282"/>
      <c r="K22" s="282"/>
      <c r="L22" s="282"/>
    </row>
    <row r="23" spans="1:12" x14ac:dyDescent="0.2">
      <c r="A23" s="281"/>
    </row>
    <row r="24" spans="1:12" x14ac:dyDescent="0.2">
      <c r="A24" s="281"/>
    </row>
    <row r="25" spans="1:12" x14ac:dyDescent="0.2">
      <c r="A25" s="281" t="s">
        <v>443</v>
      </c>
      <c r="B25" s="282" t="s">
        <v>846</v>
      </c>
      <c r="C25" s="287"/>
      <c r="D25" s="287"/>
      <c r="E25" s="287"/>
      <c r="F25" s="287"/>
      <c r="G25" s="287"/>
      <c r="H25" s="287"/>
      <c r="I25" s="287"/>
    </row>
    <row r="26" spans="1:12" x14ac:dyDescent="0.2">
      <c r="A26" s="281" t="s">
        <v>455</v>
      </c>
      <c r="B26" s="282" t="s">
        <v>633</v>
      </c>
      <c r="C26" s="287"/>
      <c r="D26" s="287"/>
      <c r="E26" s="287"/>
      <c r="F26" s="287"/>
      <c r="G26" s="287"/>
      <c r="H26" s="287"/>
      <c r="I26" s="287"/>
    </row>
    <row r="27" spans="1:12" x14ac:dyDescent="0.2">
      <c r="A27" s="281" t="s">
        <v>458</v>
      </c>
      <c r="B27" s="282" t="s">
        <v>847</v>
      </c>
      <c r="C27" s="282"/>
      <c r="D27" s="282"/>
      <c r="E27" s="282"/>
      <c r="F27" s="282"/>
      <c r="G27" s="282"/>
      <c r="H27" s="282"/>
      <c r="I27" s="282"/>
      <c r="J27" s="282"/>
      <c r="K27" s="282"/>
      <c r="L27" s="282"/>
    </row>
    <row r="28" spans="1:12" x14ac:dyDescent="0.2">
      <c r="A28" s="282"/>
      <c r="C28" s="282"/>
      <c r="D28" s="282"/>
      <c r="E28" s="282"/>
      <c r="F28" s="282"/>
      <c r="G28" s="282"/>
      <c r="H28" s="282"/>
      <c r="I28" s="282"/>
      <c r="J28" s="282"/>
      <c r="K28" s="282"/>
      <c r="L28" s="282"/>
    </row>
    <row r="29" spans="1:12" x14ac:dyDescent="0.2">
      <c r="A29" s="282"/>
      <c r="B29" s="282"/>
      <c r="C29" s="282"/>
      <c r="D29" s="282"/>
      <c r="E29" s="282"/>
      <c r="F29" s="282"/>
      <c r="G29" s="282"/>
      <c r="H29" s="282"/>
      <c r="I29" s="282"/>
      <c r="J29" s="282"/>
      <c r="K29" s="282"/>
      <c r="L29" s="282"/>
    </row>
    <row r="30" spans="1:12" x14ac:dyDescent="0.2">
      <c r="A30" s="282"/>
      <c r="B30" s="282"/>
      <c r="C30" s="282"/>
      <c r="D30" s="282"/>
      <c r="E30" s="282"/>
      <c r="F30" s="282"/>
      <c r="G30" s="282"/>
      <c r="H30" s="282"/>
      <c r="I30" s="282"/>
      <c r="J30" s="282"/>
      <c r="K30" s="282"/>
      <c r="L30" s="282"/>
    </row>
    <row r="31" spans="1:12" x14ac:dyDescent="0.2">
      <c r="A31" s="282"/>
      <c r="B31" s="593"/>
      <c r="C31" s="593"/>
      <c r="D31" s="593"/>
      <c r="E31" s="593"/>
      <c r="F31" s="593"/>
      <c r="G31" s="593"/>
      <c r="H31" s="593"/>
      <c r="I31" s="593"/>
      <c r="J31" s="593"/>
      <c r="K31" s="593"/>
      <c r="L31" s="593"/>
    </row>
    <row r="32" spans="1:12" x14ac:dyDescent="0.2">
      <c r="A32" s="282"/>
      <c r="B32" s="593"/>
      <c r="C32" s="593"/>
      <c r="D32" s="593"/>
      <c r="E32" s="593"/>
      <c r="F32" s="593"/>
      <c r="G32" s="593"/>
      <c r="H32" s="593"/>
      <c r="I32" s="593"/>
      <c r="J32" s="593"/>
      <c r="K32" s="593"/>
      <c r="L32" s="593"/>
    </row>
    <row r="33" spans="1:12" x14ac:dyDescent="0.2">
      <c r="A33" s="282"/>
      <c r="B33" s="593"/>
      <c r="C33" s="593"/>
      <c r="D33" s="593"/>
      <c r="E33" s="593"/>
      <c r="F33" s="593"/>
      <c r="G33" s="593"/>
      <c r="H33" s="593"/>
      <c r="I33" s="593"/>
      <c r="J33" s="593"/>
      <c r="K33" s="593"/>
      <c r="L33" s="593"/>
    </row>
    <row r="34" spans="1:12" x14ac:dyDescent="0.2">
      <c r="A34" s="282"/>
      <c r="B34" s="288"/>
      <c r="C34" s="282"/>
      <c r="D34" s="282"/>
      <c r="E34" s="282"/>
      <c r="F34" s="282"/>
      <c r="G34" s="282"/>
      <c r="H34" s="282"/>
      <c r="I34" s="282"/>
      <c r="J34" s="282"/>
      <c r="K34" s="282"/>
      <c r="L34" s="282"/>
    </row>
    <row r="35" spans="1:12" x14ac:dyDescent="0.2">
      <c r="A35" s="282"/>
      <c r="B35" s="288"/>
      <c r="C35" s="282"/>
      <c r="D35" s="282"/>
      <c r="E35" s="282"/>
      <c r="F35" s="282"/>
      <c r="G35" s="282"/>
      <c r="H35" s="282"/>
      <c r="I35" s="282"/>
      <c r="J35" s="282"/>
      <c r="K35" s="282"/>
      <c r="L35" s="282"/>
    </row>
    <row r="36" spans="1:12" x14ac:dyDescent="0.2">
      <c r="A36" s="282"/>
      <c r="B36" s="282"/>
      <c r="C36" s="282"/>
      <c r="D36" s="282"/>
      <c r="E36" s="282"/>
      <c r="F36" s="282"/>
      <c r="G36" s="282"/>
      <c r="H36" s="282"/>
      <c r="I36" s="282"/>
      <c r="J36" s="282"/>
      <c r="K36" s="282"/>
      <c r="L36" s="282"/>
    </row>
    <row r="37" spans="1:12" x14ac:dyDescent="0.2">
      <c r="A37" s="282"/>
      <c r="B37" s="282"/>
      <c r="C37" s="282"/>
      <c r="D37" s="282"/>
      <c r="E37" s="282"/>
      <c r="F37" s="282"/>
      <c r="G37" s="282"/>
      <c r="H37" s="282"/>
      <c r="I37" s="282"/>
      <c r="J37" s="282"/>
      <c r="K37" s="282"/>
      <c r="L37" s="282"/>
    </row>
    <row r="38" spans="1:12" x14ac:dyDescent="0.2">
      <c r="A38" s="282"/>
      <c r="B38" s="282"/>
      <c r="C38" s="282"/>
      <c r="D38" s="282"/>
      <c r="E38" s="282"/>
      <c r="F38" s="282"/>
      <c r="G38" s="282"/>
      <c r="H38" s="282"/>
      <c r="I38" s="282"/>
      <c r="J38" s="282"/>
      <c r="K38" s="282"/>
      <c r="L38" s="282"/>
    </row>
    <row r="39" spans="1:12" x14ac:dyDescent="0.2">
      <c r="A39" s="282"/>
      <c r="B39" s="282"/>
      <c r="C39" s="282"/>
      <c r="D39" s="282"/>
      <c r="E39" s="282"/>
      <c r="F39" s="282"/>
      <c r="G39" s="282"/>
      <c r="H39" s="282"/>
      <c r="I39" s="282"/>
      <c r="J39" s="282"/>
      <c r="K39" s="282"/>
      <c r="L39" s="282"/>
    </row>
    <row r="40" spans="1:12" x14ac:dyDescent="0.2">
      <c r="A40" s="282"/>
      <c r="B40" s="282"/>
      <c r="C40" s="282"/>
      <c r="D40" s="282"/>
      <c r="E40" s="282"/>
      <c r="F40" s="282"/>
      <c r="G40" s="282"/>
      <c r="H40" s="282"/>
      <c r="I40" s="282"/>
      <c r="J40" s="282"/>
      <c r="K40" s="282"/>
      <c r="L40" s="282"/>
    </row>
    <row r="41" spans="1:12" x14ac:dyDescent="0.2">
      <c r="A41" s="282"/>
      <c r="B41" s="282"/>
      <c r="C41" s="282"/>
      <c r="D41" s="282"/>
      <c r="E41" s="282"/>
      <c r="F41" s="282"/>
      <c r="G41" s="282"/>
      <c r="H41" s="282"/>
      <c r="I41" s="282"/>
      <c r="J41" s="282"/>
      <c r="K41" s="282"/>
      <c r="L41" s="282"/>
    </row>
    <row r="42" spans="1:12" x14ac:dyDescent="0.2">
      <c r="A42" s="282"/>
      <c r="B42" s="282"/>
      <c r="C42" s="282"/>
      <c r="D42" s="282"/>
      <c r="E42" s="282"/>
      <c r="F42" s="282"/>
      <c r="G42" s="282"/>
      <c r="H42" s="282"/>
      <c r="I42" s="282"/>
      <c r="J42" s="282"/>
      <c r="K42" s="282"/>
      <c r="L42" s="282"/>
    </row>
    <row r="43" spans="1:12" x14ac:dyDescent="0.2">
      <c r="A43" s="282"/>
      <c r="B43" s="282"/>
      <c r="C43" s="282"/>
      <c r="D43" s="282"/>
      <c r="E43" s="282"/>
      <c r="F43" s="282"/>
      <c r="G43" s="282"/>
      <c r="H43" s="282"/>
      <c r="I43" s="282"/>
      <c r="J43" s="282"/>
      <c r="K43" s="282"/>
      <c r="L43" s="282"/>
    </row>
    <row r="44" spans="1:12" x14ac:dyDescent="0.2">
      <c r="A44" s="282"/>
      <c r="B44" s="282"/>
      <c r="C44" s="282"/>
      <c r="D44" s="282"/>
      <c r="E44" s="282"/>
      <c r="F44" s="282"/>
      <c r="G44" s="282"/>
      <c r="H44" s="282"/>
      <c r="I44" s="282"/>
      <c r="J44" s="282"/>
      <c r="K44" s="282"/>
      <c r="L44" s="282"/>
    </row>
    <row r="45" spans="1:12" x14ac:dyDescent="0.2">
      <c r="A45" s="282"/>
      <c r="B45" s="282"/>
      <c r="C45" s="282"/>
      <c r="D45" s="282"/>
      <c r="E45" s="282"/>
      <c r="F45" s="282"/>
      <c r="G45" s="282"/>
      <c r="H45" s="282"/>
      <c r="I45" s="282"/>
      <c r="J45" s="282"/>
      <c r="K45" s="282"/>
      <c r="L45" s="282"/>
    </row>
    <row r="46" spans="1:12" x14ac:dyDescent="0.2">
      <c r="A46" s="282"/>
      <c r="B46" s="282"/>
      <c r="C46" s="282"/>
      <c r="D46" s="282"/>
      <c r="E46" s="282"/>
      <c r="F46" s="282"/>
      <c r="G46" s="282"/>
      <c r="H46" s="282"/>
      <c r="I46" s="282"/>
      <c r="J46" s="282"/>
      <c r="K46" s="282"/>
      <c r="L46" s="282"/>
    </row>
    <row r="47" spans="1:12" x14ac:dyDescent="0.2">
      <c r="A47" s="282"/>
      <c r="B47" s="282"/>
      <c r="C47" s="282"/>
      <c r="D47" s="282"/>
      <c r="E47" s="282"/>
      <c r="F47" s="282"/>
      <c r="G47" s="282"/>
      <c r="H47" s="282"/>
      <c r="I47" s="282"/>
      <c r="J47" s="282"/>
      <c r="K47" s="282"/>
      <c r="L47" s="282"/>
    </row>
    <row r="48" spans="1:12" x14ac:dyDescent="0.2">
      <c r="A48" s="282"/>
      <c r="B48" s="282"/>
      <c r="C48" s="282"/>
      <c r="D48" s="282"/>
      <c r="E48" s="282"/>
      <c r="F48" s="282"/>
      <c r="G48" s="282"/>
      <c r="H48" s="282"/>
      <c r="I48" s="282"/>
      <c r="J48" s="282"/>
      <c r="K48" s="282"/>
      <c r="L48" s="282"/>
    </row>
    <row r="49" spans="1:12" x14ac:dyDescent="0.2">
      <c r="A49" s="282"/>
      <c r="B49" s="282"/>
      <c r="C49" s="282"/>
      <c r="D49" s="282"/>
      <c r="E49" s="282"/>
      <c r="F49" s="282"/>
      <c r="G49" s="282"/>
      <c r="H49" s="282"/>
      <c r="I49" s="282"/>
      <c r="J49" s="282"/>
      <c r="K49" s="282"/>
      <c r="L49" s="282"/>
    </row>
    <row r="50" spans="1:12" x14ac:dyDescent="0.2">
      <c r="A50" s="282"/>
      <c r="B50" s="282"/>
      <c r="C50" s="282"/>
      <c r="D50" s="282"/>
      <c r="E50" s="282"/>
      <c r="F50" s="282"/>
      <c r="G50" s="282"/>
      <c r="H50" s="282"/>
      <c r="I50" s="282"/>
      <c r="J50" s="282"/>
      <c r="K50" s="282"/>
      <c r="L50" s="282"/>
    </row>
    <row r="51" spans="1:12" x14ac:dyDescent="0.2">
      <c r="A51" s="282"/>
      <c r="B51" s="282"/>
      <c r="C51" s="282"/>
      <c r="D51" s="282"/>
      <c r="E51" s="282"/>
      <c r="F51" s="282"/>
      <c r="G51" s="282"/>
      <c r="H51" s="282"/>
      <c r="I51" s="282"/>
      <c r="J51" s="282"/>
      <c r="K51" s="282"/>
      <c r="L51" s="282"/>
    </row>
    <row r="52" spans="1:12" x14ac:dyDescent="0.2">
      <c r="A52" s="282"/>
      <c r="B52" s="282"/>
      <c r="C52" s="282"/>
      <c r="D52" s="282"/>
      <c r="E52" s="282"/>
      <c r="F52" s="282"/>
      <c r="G52" s="282"/>
      <c r="H52" s="282"/>
      <c r="I52" s="282"/>
      <c r="J52" s="282"/>
      <c r="K52" s="282"/>
      <c r="L52" s="282"/>
    </row>
    <row r="53" spans="1:12" x14ac:dyDescent="0.2">
      <c r="A53" s="282"/>
      <c r="B53" s="282"/>
      <c r="C53" s="282"/>
      <c r="D53" s="282"/>
      <c r="E53" s="282"/>
      <c r="F53" s="282"/>
      <c r="G53" s="282"/>
      <c r="H53" s="282"/>
      <c r="I53" s="282"/>
      <c r="J53" s="282"/>
      <c r="K53" s="282"/>
      <c r="L53" s="282"/>
    </row>
    <row r="54" spans="1:12" x14ac:dyDescent="0.2">
      <c r="A54" s="282"/>
      <c r="B54" s="282"/>
      <c r="C54" s="282"/>
      <c r="D54" s="282"/>
      <c r="E54" s="282"/>
      <c r="F54" s="282"/>
      <c r="G54" s="282"/>
      <c r="H54" s="282"/>
      <c r="I54" s="282"/>
      <c r="J54" s="282"/>
      <c r="K54" s="282"/>
      <c r="L54" s="282"/>
    </row>
    <row r="55" spans="1:12" x14ac:dyDescent="0.2">
      <c r="A55" s="282"/>
      <c r="B55" s="282"/>
      <c r="C55" s="282"/>
      <c r="D55" s="282"/>
      <c r="E55" s="282"/>
      <c r="F55" s="282"/>
      <c r="G55" s="282"/>
      <c r="H55" s="282"/>
      <c r="I55" s="282"/>
      <c r="J55" s="282"/>
      <c r="K55" s="282"/>
      <c r="L55" s="282"/>
    </row>
  </sheetData>
  <mergeCells count="5">
    <mergeCell ref="A3:L3"/>
    <mergeCell ref="A4:L4"/>
    <mergeCell ref="A5:L5"/>
    <mergeCell ref="B6:K7"/>
    <mergeCell ref="B31:L33"/>
  </mergeCells>
  <printOptions horizontalCentered="1"/>
  <pageMargins left="0.5" right="0.5" top="0.75" bottom="0.75" header="0.3" footer="0.3"/>
  <pageSetup scale="77"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zoomScale="110" zoomScaleNormal="110" zoomScaleSheetLayoutView="100" workbookViewId="0">
      <selection activeCell="U142" sqref="U142"/>
    </sheetView>
  </sheetViews>
  <sheetFormatPr defaultColWidth="9.33203125" defaultRowHeight="12" x14ac:dyDescent="0.2"/>
  <cols>
    <col min="1" max="1" width="9.33203125" style="4"/>
    <col min="2" max="2" width="50.6640625" style="4" customWidth="1"/>
    <col min="3" max="3" width="10.1640625" style="4" customWidth="1"/>
    <col min="4" max="4" width="17" style="4" customWidth="1"/>
    <col min="5" max="5" width="13" style="4" customWidth="1"/>
    <col min="6" max="6" width="17.5" style="4" customWidth="1"/>
    <col min="7" max="7" width="17.6640625" style="4" customWidth="1"/>
    <col min="8" max="8" width="17.33203125" style="4" customWidth="1"/>
    <col min="9" max="9" width="15.33203125" style="4" customWidth="1"/>
    <col min="10" max="16384" width="9.33203125" style="4"/>
  </cols>
  <sheetData>
    <row r="1" spans="1:19" x14ac:dyDescent="0.2">
      <c r="A1" s="124"/>
      <c r="B1" s="124"/>
      <c r="G1" s="12"/>
      <c r="I1" s="46" t="s">
        <v>65</v>
      </c>
      <c r="M1" s="27"/>
    </row>
    <row r="2" spans="1:19" x14ac:dyDescent="0.2">
      <c r="A2" s="124"/>
      <c r="B2" s="124"/>
      <c r="G2" s="12"/>
      <c r="I2" s="125" t="s">
        <v>917</v>
      </c>
      <c r="M2" s="27"/>
    </row>
    <row r="3" spans="1:19" x14ac:dyDescent="0.2">
      <c r="A3" s="560" t="s">
        <v>252</v>
      </c>
      <c r="B3" s="560"/>
      <c r="C3" s="560"/>
      <c r="D3" s="560"/>
      <c r="E3" s="560"/>
      <c r="F3" s="560"/>
      <c r="G3" s="560"/>
      <c r="H3" s="560"/>
      <c r="I3" s="560"/>
    </row>
    <row r="4" spans="1:19" x14ac:dyDescent="0.2">
      <c r="A4" s="560" t="s">
        <v>251</v>
      </c>
      <c r="B4" s="560"/>
      <c r="C4" s="560"/>
      <c r="D4" s="560"/>
      <c r="E4" s="560"/>
      <c r="F4" s="560"/>
      <c r="G4" s="560"/>
      <c r="H4" s="560"/>
      <c r="I4" s="560"/>
    </row>
    <row r="5" spans="1:19" x14ac:dyDescent="0.2">
      <c r="A5" s="561" t="s">
        <v>842</v>
      </c>
      <c r="B5" s="562"/>
      <c r="C5" s="562"/>
      <c r="D5" s="562"/>
      <c r="E5" s="562"/>
      <c r="F5" s="562"/>
      <c r="G5" s="562"/>
      <c r="H5" s="562"/>
      <c r="I5" s="562"/>
    </row>
    <row r="7" spans="1:19" x14ac:dyDescent="0.2">
      <c r="B7" s="574" t="s">
        <v>488</v>
      </c>
      <c r="C7" s="574"/>
      <c r="D7" s="574"/>
      <c r="E7" s="574"/>
      <c r="F7" s="574"/>
      <c r="G7" s="574"/>
      <c r="H7" s="574"/>
      <c r="I7" s="574"/>
    </row>
    <row r="8" spans="1:19" x14ac:dyDescent="0.2">
      <c r="B8" s="571" t="s">
        <v>253</v>
      </c>
      <c r="C8" s="571"/>
      <c r="D8" s="571"/>
      <c r="E8" s="571"/>
      <c r="F8" s="571"/>
      <c r="G8" s="571"/>
      <c r="H8" s="571"/>
      <c r="I8" s="571"/>
    </row>
    <row r="9" spans="1:19" x14ac:dyDescent="0.2">
      <c r="B9" s="594" t="s">
        <v>254</v>
      </c>
      <c r="C9" s="594"/>
      <c r="D9" s="594"/>
      <c r="E9" s="594"/>
      <c r="F9" s="594"/>
      <c r="G9" s="594"/>
      <c r="H9" s="594"/>
      <c r="I9" s="594"/>
    </row>
    <row r="10" spans="1:19" x14ac:dyDescent="0.2">
      <c r="B10" s="571" t="s">
        <v>255</v>
      </c>
      <c r="C10" s="571"/>
      <c r="D10" s="571"/>
      <c r="E10" s="571"/>
      <c r="F10" s="571"/>
      <c r="G10" s="571"/>
      <c r="H10" s="571"/>
      <c r="I10" s="571"/>
    </row>
    <row r="11" spans="1:19" x14ac:dyDescent="0.2">
      <c r="B11" s="571" t="s">
        <v>256</v>
      </c>
      <c r="C11" s="571"/>
      <c r="D11" s="571"/>
      <c r="E11" s="571"/>
      <c r="F11" s="571"/>
      <c r="G11" s="571"/>
      <c r="H11" s="571"/>
      <c r="I11" s="571"/>
      <c r="L11" s="571"/>
      <c r="M11" s="571"/>
      <c r="N11" s="571"/>
      <c r="O11" s="571"/>
      <c r="P11" s="571"/>
      <c r="Q11" s="571"/>
      <c r="R11" s="571"/>
      <c r="S11" s="571"/>
    </row>
    <row r="12" spans="1:19" x14ac:dyDescent="0.2">
      <c r="B12" s="232"/>
      <c r="C12" s="232"/>
      <c r="D12" s="232"/>
      <c r="E12" s="232"/>
      <c r="F12" s="232"/>
      <c r="G12" s="232"/>
      <c r="H12" s="232"/>
      <c r="I12" s="232"/>
      <c r="L12" s="232"/>
      <c r="M12" s="232"/>
      <c r="N12" s="232"/>
      <c r="O12" s="232"/>
      <c r="P12" s="232"/>
      <c r="Q12" s="232"/>
      <c r="R12" s="232"/>
      <c r="S12" s="232"/>
    </row>
    <row r="13" spans="1:19" x14ac:dyDescent="0.2">
      <c r="A13" s="27" t="s">
        <v>109</v>
      </c>
    </row>
    <row r="14" spans="1:19" x14ac:dyDescent="0.2">
      <c r="A14" s="27">
        <v>1</v>
      </c>
      <c r="B14" s="4" t="s">
        <v>293</v>
      </c>
      <c r="D14" s="231" t="e">
        <f>I37</f>
        <v>#DIV/0!</v>
      </c>
    </row>
    <row r="15" spans="1:19" x14ac:dyDescent="0.2">
      <c r="A15" s="27">
        <v>2</v>
      </c>
      <c r="B15" s="41" t="s">
        <v>294</v>
      </c>
      <c r="D15" s="233" t="e">
        <f>G57</f>
        <v>#DIV/0!</v>
      </c>
    </row>
    <row r="16" spans="1:19" x14ac:dyDescent="0.2">
      <c r="A16" s="27">
        <v>3</v>
      </c>
      <c r="B16" s="234" t="s">
        <v>590</v>
      </c>
      <c r="D16" s="235" t="e">
        <f>D14+D15</f>
        <v>#DIV/0!</v>
      </c>
    </row>
    <row r="17" spans="1:11" x14ac:dyDescent="0.2">
      <c r="A17" s="27"/>
    </row>
    <row r="18" spans="1:11" x14ac:dyDescent="0.2">
      <c r="A18" s="27"/>
      <c r="B18" s="234" t="s">
        <v>292</v>
      </c>
    </row>
    <row r="19" spans="1:11" x14ac:dyDescent="0.2">
      <c r="A19" s="27">
        <v>4</v>
      </c>
      <c r="B19" s="4" t="s">
        <v>295</v>
      </c>
      <c r="D19" s="236">
        <v>0</v>
      </c>
    </row>
    <row r="20" spans="1:11" x14ac:dyDescent="0.2">
      <c r="A20" s="27">
        <v>5</v>
      </c>
      <c r="B20" s="4" t="s">
        <v>296</v>
      </c>
      <c r="D20" s="237">
        <v>0</v>
      </c>
      <c r="E20" s="24"/>
    </row>
    <row r="21" spans="1:11" x14ac:dyDescent="0.2">
      <c r="A21" s="27"/>
      <c r="K21" s="11"/>
    </row>
    <row r="22" spans="1:11" ht="36" x14ac:dyDescent="0.2">
      <c r="A22" s="27"/>
      <c r="B22" s="238" t="s">
        <v>297</v>
      </c>
      <c r="C22" s="29"/>
      <c r="D22" s="239" t="s">
        <v>291</v>
      </c>
      <c r="E22" s="239" t="s">
        <v>300</v>
      </c>
      <c r="F22" s="240" t="s">
        <v>304</v>
      </c>
      <c r="G22" s="239" t="s">
        <v>301</v>
      </c>
      <c r="H22" s="239" t="s">
        <v>302</v>
      </c>
      <c r="I22" s="239" t="s">
        <v>303</v>
      </c>
    </row>
    <row r="23" spans="1:11" x14ac:dyDescent="0.2">
      <c r="A23" s="27"/>
      <c r="B23" s="29" t="s">
        <v>121</v>
      </c>
      <c r="C23" s="29"/>
      <c r="D23" s="29" t="s">
        <v>122</v>
      </c>
      <c r="E23" s="29" t="s">
        <v>298</v>
      </c>
      <c r="F23" s="29" t="s">
        <v>123</v>
      </c>
      <c r="G23" s="29" t="s">
        <v>299</v>
      </c>
      <c r="H23" s="29" t="s">
        <v>126</v>
      </c>
      <c r="I23" s="29" t="s">
        <v>127</v>
      </c>
    </row>
    <row r="24" spans="1:11" x14ac:dyDescent="0.2">
      <c r="A24" s="27">
        <v>6</v>
      </c>
      <c r="B24" s="4" t="s">
        <v>137</v>
      </c>
      <c r="C24" s="29"/>
      <c r="D24" s="241">
        <v>0</v>
      </c>
      <c r="E24" s="241">
        <v>0</v>
      </c>
      <c r="F24" s="242">
        <f>D24-E24</f>
        <v>0</v>
      </c>
      <c r="G24" s="213">
        <f>F24*$D$19/12</f>
        <v>0</v>
      </c>
      <c r="H24" s="242">
        <f>E24*$D$20/12</f>
        <v>0</v>
      </c>
    </row>
    <row r="25" spans="1:11" x14ac:dyDescent="0.2">
      <c r="A25" s="27">
        <v>7</v>
      </c>
      <c r="B25" s="4" t="s">
        <v>138</v>
      </c>
      <c r="C25" s="29"/>
      <c r="D25" s="241">
        <v>0</v>
      </c>
      <c r="E25" s="241">
        <v>0</v>
      </c>
      <c r="F25" s="242">
        <f t="shared" ref="F25:F36" si="0">D25-E25</f>
        <v>0</v>
      </c>
      <c r="G25" s="213">
        <f t="shared" ref="G25:G36" si="1">F25*$D$19/12</f>
        <v>0</v>
      </c>
      <c r="H25" s="242">
        <f t="shared" ref="H25:H36" si="2">E25*$D$20/12</f>
        <v>0</v>
      </c>
    </row>
    <row r="26" spans="1:11" x14ac:dyDescent="0.2">
      <c r="A26" s="27">
        <v>8</v>
      </c>
      <c r="B26" s="4" t="s">
        <v>139</v>
      </c>
      <c r="C26" s="29"/>
      <c r="D26" s="241">
        <v>0</v>
      </c>
      <c r="E26" s="241">
        <v>0</v>
      </c>
      <c r="F26" s="242">
        <f t="shared" si="0"/>
        <v>0</v>
      </c>
      <c r="G26" s="213">
        <f t="shared" si="1"/>
        <v>0</v>
      </c>
      <c r="H26" s="242">
        <f t="shared" si="2"/>
        <v>0</v>
      </c>
    </row>
    <row r="27" spans="1:11" x14ac:dyDescent="0.2">
      <c r="A27" s="27">
        <v>9</v>
      </c>
      <c r="B27" s="4" t="s">
        <v>140</v>
      </c>
      <c r="C27" s="29"/>
      <c r="D27" s="241">
        <v>0</v>
      </c>
      <c r="E27" s="241">
        <v>0</v>
      </c>
      <c r="F27" s="242">
        <f t="shared" si="0"/>
        <v>0</v>
      </c>
      <c r="G27" s="213">
        <f t="shared" si="1"/>
        <v>0</v>
      </c>
      <c r="H27" s="242">
        <f t="shared" si="2"/>
        <v>0</v>
      </c>
    </row>
    <row r="28" spans="1:11" x14ac:dyDescent="0.2">
      <c r="A28" s="27">
        <v>10</v>
      </c>
      <c r="B28" s="4" t="s">
        <v>141</v>
      </c>
      <c r="C28" s="29"/>
      <c r="D28" s="241">
        <v>0</v>
      </c>
      <c r="E28" s="241">
        <v>0</v>
      </c>
      <c r="F28" s="242">
        <f t="shared" si="0"/>
        <v>0</v>
      </c>
      <c r="G28" s="213">
        <f t="shared" si="1"/>
        <v>0</v>
      </c>
      <c r="H28" s="242">
        <f t="shared" si="2"/>
        <v>0</v>
      </c>
    </row>
    <row r="29" spans="1:11" x14ac:dyDescent="0.2">
      <c r="A29" s="27">
        <v>11</v>
      </c>
      <c r="B29" s="4" t="s">
        <v>142</v>
      </c>
      <c r="C29" s="29"/>
      <c r="D29" s="241">
        <v>0</v>
      </c>
      <c r="E29" s="241">
        <v>0</v>
      </c>
      <c r="F29" s="242">
        <f t="shared" si="0"/>
        <v>0</v>
      </c>
      <c r="G29" s="213">
        <f t="shared" si="1"/>
        <v>0</v>
      </c>
      <c r="H29" s="242">
        <f t="shared" si="2"/>
        <v>0</v>
      </c>
    </row>
    <row r="30" spans="1:11" x14ac:dyDescent="0.2">
      <c r="A30" s="27">
        <v>12</v>
      </c>
      <c r="B30" s="4" t="s">
        <v>143</v>
      </c>
      <c r="C30" s="29"/>
      <c r="D30" s="230">
        <v>0</v>
      </c>
      <c r="E30" s="241">
        <v>0</v>
      </c>
      <c r="F30" s="242">
        <f t="shared" si="0"/>
        <v>0</v>
      </c>
      <c r="G30" s="213">
        <f t="shared" si="1"/>
        <v>0</v>
      </c>
      <c r="H30" s="242">
        <f t="shared" si="2"/>
        <v>0</v>
      </c>
    </row>
    <row r="31" spans="1:11" x14ac:dyDescent="0.2">
      <c r="A31" s="27">
        <v>13</v>
      </c>
      <c r="B31" s="4" t="s">
        <v>144</v>
      </c>
      <c r="C31" s="29"/>
      <c r="D31" s="241">
        <v>0</v>
      </c>
      <c r="E31" s="241">
        <v>0</v>
      </c>
      <c r="F31" s="242">
        <f t="shared" si="0"/>
        <v>0</v>
      </c>
      <c r="G31" s="213">
        <f t="shared" si="1"/>
        <v>0</v>
      </c>
      <c r="H31" s="242">
        <f t="shared" si="2"/>
        <v>0</v>
      </c>
    </row>
    <row r="32" spans="1:11" x14ac:dyDescent="0.2">
      <c r="A32" s="27">
        <v>14</v>
      </c>
      <c r="B32" s="4" t="s">
        <v>145</v>
      </c>
      <c r="C32" s="29"/>
      <c r="D32" s="241">
        <v>0</v>
      </c>
      <c r="E32" s="241">
        <v>0</v>
      </c>
      <c r="F32" s="242">
        <f t="shared" si="0"/>
        <v>0</v>
      </c>
      <c r="G32" s="213">
        <f t="shared" si="1"/>
        <v>0</v>
      </c>
      <c r="H32" s="242">
        <f t="shared" si="2"/>
        <v>0</v>
      </c>
    </row>
    <row r="33" spans="1:9" x14ac:dyDescent="0.2">
      <c r="A33" s="27">
        <v>15</v>
      </c>
      <c r="B33" s="4" t="s">
        <v>146</v>
      </c>
      <c r="C33" s="29"/>
      <c r="D33" s="241">
        <v>0</v>
      </c>
      <c r="E33" s="241">
        <v>0</v>
      </c>
      <c r="F33" s="242">
        <f t="shared" si="0"/>
        <v>0</v>
      </c>
      <c r="G33" s="213">
        <f t="shared" si="1"/>
        <v>0</v>
      </c>
      <c r="H33" s="242">
        <f t="shared" si="2"/>
        <v>0</v>
      </c>
    </row>
    <row r="34" spans="1:9" x14ac:dyDescent="0.2">
      <c r="A34" s="27">
        <v>16</v>
      </c>
      <c r="B34" s="4" t="s">
        <v>147</v>
      </c>
      <c r="C34" s="29"/>
      <c r="D34" s="241">
        <v>0</v>
      </c>
      <c r="E34" s="241">
        <v>0</v>
      </c>
      <c r="F34" s="242">
        <f t="shared" si="0"/>
        <v>0</v>
      </c>
      <c r="G34" s="213">
        <f t="shared" si="1"/>
        <v>0</v>
      </c>
      <c r="H34" s="242">
        <f t="shared" si="2"/>
        <v>0</v>
      </c>
    </row>
    <row r="35" spans="1:9" x14ac:dyDescent="0.2">
      <c r="A35" s="27">
        <v>17</v>
      </c>
      <c r="B35" s="4" t="s">
        <v>148</v>
      </c>
      <c r="C35" s="29"/>
      <c r="D35" s="241">
        <v>0</v>
      </c>
      <c r="E35" s="241">
        <v>0</v>
      </c>
      <c r="F35" s="242">
        <f t="shared" si="0"/>
        <v>0</v>
      </c>
      <c r="G35" s="213">
        <f t="shared" si="1"/>
        <v>0</v>
      </c>
      <c r="H35" s="242">
        <f t="shared" si="2"/>
        <v>0</v>
      </c>
    </row>
    <row r="36" spans="1:9" x14ac:dyDescent="0.2">
      <c r="A36" s="27">
        <v>18</v>
      </c>
      <c r="B36" s="4" t="s">
        <v>149</v>
      </c>
      <c r="C36" s="29"/>
      <c r="D36" s="241">
        <v>0</v>
      </c>
      <c r="E36" s="241">
        <v>0</v>
      </c>
      <c r="F36" s="242">
        <f t="shared" si="0"/>
        <v>0</v>
      </c>
      <c r="G36" s="213">
        <f t="shared" si="1"/>
        <v>0</v>
      </c>
      <c r="H36" s="242">
        <f t="shared" si="2"/>
        <v>0</v>
      </c>
    </row>
    <row r="37" spans="1:9" x14ac:dyDescent="0.2">
      <c r="A37" s="27">
        <v>19</v>
      </c>
      <c r="B37" s="46" t="s">
        <v>150</v>
      </c>
      <c r="D37" s="243"/>
      <c r="E37" s="243">
        <f>AVERAGE(E24:E36)</f>
        <v>0</v>
      </c>
      <c r="F37" s="243"/>
      <c r="G37" s="244">
        <f>SUM(G24:G36)</f>
        <v>0</v>
      </c>
      <c r="H37" s="243">
        <f>SUM(H24:H36)</f>
        <v>0</v>
      </c>
      <c r="I37" s="245" t="e">
        <f>(G37+H37)/E37</f>
        <v>#DIV/0!</v>
      </c>
    </row>
    <row r="38" spans="1:9" x14ac:dyDescent="0.2">
      <c r="A38" s="27"/>
    </row>
    <row r="39" spans="1:9" x14ac:dyDescent="0.2">
      <c r="A39" s="27"/>
      <c r="B39" s="4" t="s">
        <v>305</v>
      </c>
    </row>
    <row r="40" spans="1:9" x14ac:dyDescent="0.2">
      <c r="A40" s="27"/>
      <c r="C40" s="29" t="s">
        <v>121</v>
      </c>
      <c r="D40" s="29" t="s">
        <v>122</v>
      </c>
      <c r="E40" s="29" t="s">
        <v>298</v>
      </c>
      <c r="F40" s="29" t="s">
        <v>123</v>
      </c>
      <c r="G40" s="29" t="s">
        <v>299</v>
      </c>
      <c r="H40" s="29" t="s">
        <v>126</v>
      </c>
      <c r="I40" s="29" t="s">
        <v>127</v>
      </c>
    </row>
    <row r="41" spans="1:9" ht="48" x14ac:dyDescent="0.2">
      <c r="A41" s="27"/>
      <c r="B41" s="246" t="s">
        <v>306</v>
      </c>
      <c r="C41" s="247" t="s">
        <v>319</v>
      </c>
      <c r="D41" s="247" t="s">
        <v>320</v>
      </c>
      <c r="E41" s="247" t="s">
        <v>321</v>
      </c>
      <c r="F41" s="247" t="s">
        <v>322</v>
      </c>
      <c r="G41" s="247" t="s">
        <v>323</v>
      </c>
      <c r="H41" s="247" t="s">
        <v>324</v>
      </c>
      <c r="I41" s="247" t="s">
        <v>325</v>
      </c>
    </row>
    <row r="42" spans="1:9" x14ac:dyDescent="0.2">
      <c r="A42" s="27">
        <v>20</v>
      </c>
      <c r="B42" s="4" t="s">
        <v>307</v>
      </c>
      <c r="C42" s="236">
        <v>0</v>
      </c>
      <c r="D42" s="248">
        <v>0</v>
      </c>
      <c r="E42" s="249"/>
      <c r="F42" s="248">
        <v>0</v>
      </c>
      <c r="G42" s="250" t="e">
        <f t="shared" ref="G42:G47" si="3">D42/F42</f>
        <v>#DIV/0!</v>
      </c>
      <c r="H42" s="251">
        <v>0</v>
      </c>
      <c r="I42" s="252" t="e">
        <f>G42-H42</f>
        <v>#DIV/0!</v>
      </c>
    </row>
    <row r="43" spans="1:9" x14ac:dyDescent="0.2">
      <c r="A43" s="27">
        <v>21</v>
      </c>
      <c r="B43" s="4" t="s">
        <v>308</v>
      </c>
      <c r="C43" s="236">
        <v>0</v>
      </c>
      <c r="D43" s="248">
        <v>0</v>
      </c>
      <c r="E43" s="249"/>
      <c r="F43" s="248">
        <v>0</v>
      </c>
      <c r="G43" s="250" t="e">
        <f t="shared" si="3"/>
        <v>#DIV/0!</v>
      </c>
      <c r="H43" s="251">
        <v>0</v>
      </c>
      <c r="I43" s="252" t="e">
        <f t="shared" ref="I43:I47" si="4">G43-H43</f>
        <v>#DIV/0!</v>
      </c>
    </row>
    <row r="44" spans="1:9" x14ac:dyDescent="0.2">
      <c r="A44" s="27">
        <v>22</v>
      </c>
      <c r="B44" s="4" t="s">
        <v>309</v>
      </c>
      <c r="C44" s="236">
        <v>0</v>
      </c>
      <c r="D44" s="248">
        <v>0</v>
      </c>
      <c r="E44" s="249"/>
      <c r="F44" s="248">
        <v>0</v>
      </c>
      <c r="G44" s="250" t="e">
        <f t="shared" si="3"/>
        <v>#DIV/0!</v>
      </c>
      <c r="H44" s="251">
        <v>0</v>
      </c>
      <c r="I44" s="252" t="e">
        <f t="shared" si="4"/>
        <v>#DIV/0!</v>
      </c>
    </row>
    <row r="45" spans="1:9" x14ac:dyDescent="0.2">
      <c r="A45" s="27">
        <v>23</v>
      </c>
      <c r="B45" s="4" t="s">
        <v>310</v>
      </c>
      <c r="C45" s="236">
        <v>0</v>
      </c>
      <c r="D45" s="248">
        <v>0</v>
      </c>
      <c r="E45" s="249"/>
      <c r="F45" s="248">
        <v>0</v>
      </c>
      <c r="G45" s="250" t="e">
        <f t="shared" si="3"/>
        <v>#DIV/0!</v>
      </c>
      <c r="H45" s="251">
        <v>0</v>
      </c>
      <c r="I45" s="252" t="e">
        <f t="shared" si="4"/>
        <v>#DIV/0!</v>
      </c>
    </row>
    <row r="46" spans="1:9" x14ac:dyDescent="0.2">
      <c r="A46" s="27">
        <v>24</v>
      </c>
      <c r="B46" s="4" t="s">
        <v>311</v>
      </c>
      <c r="C46" s="236">
        <v>0</v>
      </c>
      <c r="D46" s="248">
        <v>0</v>
      </c>
      <c r="E46" s="249"/>
      <c r="F46" s="248">
        <v>0</v>
      </c>
      <c r="G46" s="250" t="e">
        <f t="shared" si="3"/>
        <v>#DIV/0!</v>
      </c>
      <c r="H46" s="251">
        <v>0</v>
      </c>
      <c r="I46" s="252" t="e">
        <f t="shared" si="4"/>
        <v>#DIV/0!</v>
      </c>
    </row>
    <row r="47" spans="1:9" x14ac:dyDescent="0.2">
      <c r="A47" s="27">
        <v>25</v>
      </c>
      <c r="B47" s="4" t="s">
        <v>13</v>
      </c>
      <c r="C47" s="236">
        <v>0</v>
      </c>
      <c r="D47" s="248">
        <v>0</v>
      </c>
      <c r="E47" s="249"/>
      <c r="F47" s="248">
        <v>0</v>
      </c>
      <c r="G47" s="250" t="e">
        <f t="shared" si="3"/>
        <v>#DIV/0!</v>
      </c>
      <c r="H47" s="251">
        <v>0</v>
      </c>
      <c r="I47" s="252" t="e">
        <f t="shared" si="4"/>
        <v>#DIV/0!</v>
      </c>
    </row>
    <row r="48" spans="1:9" x14ac:dyDescent="0.2">
      <c r="A48" s="27">
        <v>26</v>
      </c>
      <c r="B48" s="156" t="s">
        <v>591</v>
      </c>
      <c r="C48" s="156"/>
      <c r="D48" s="253">
        <f>SUM(D42:D47)</f>
        <v>0</v>
      </c>
      <c r="E48" s="156"/>
      <c r="F48" s="156"/>
      <c r="G48" s="253" t="e">
        <f>SUM(G42:G47)</f>
        <v>#DIV/0!</v>
      </c>
      <c r="H48" s="254">
        <f>SUM(H42:H47)</f>
        <v>0</v>
      </c>
      <c r="I48" s="254" t="e">
        <f>SUM(I42:I47)</f>
        <v>#DIV/0!</v>
      </c>
    </row>
    <row r="49" spans="1:9" x14ac:dyDescent="0.2">
      <c r="A49" s="27">
        <v>27</v>
      </c>
    </row>
    <row r="50" spans="1:9" x14ac:dyDescent="0.2">
      <c r="A50" s="27">
        <v>28</v>
      </c>
      <c r="B50" s="255" t="s">
        <v>809</v>
      </c>
      <c r="C50" s="255"/>
      <c r="D50" s="255"/>
      <c r="E50" s="255"/>
      <c r="F50" s="255"/>
      <c r="G50" s="255"/>
      <c r="H50" s="255"/>
      <c r="I50" s="255"/>
    </row>
    <row r="51" spans="1:9" x14ac:dyDescent="0.2">
      <c r="A51" s="27">
        <v>29</v>
      </c>
      <c r="B51" s="255" t="s">
        <v>810</v>
      </c>
      <c r="C51" s="236">
        <v>0</v>
      </c>
      <c r="D51" s="248">
        <v>0</v>
      </c>
      <c r="E51" s="249"/>
      <c r="F51" s="256" t="s">
        <v>391</v>
      </c>
      <c r="G51" s="256">
        <f>D51</f>
        <v>0</v>
      </c>
      <c r="H51" s="256" t="s">
        <v>391</v>
      </c>
      <c r="I51" s="257" t="s">
        <v>391</v>
      </c>
    </row>
    <row r="52" spans="1:9" x14ac:dyDescent="0.2">
      <c r="A52" s="27">
        <v>30</v>
      </c>
      <c r="B52" s="255" t="s">
        <v>811</v>
      </c>
      <c r="C52" s="236">
        <v>0</v>
      </c>
      <c r="D52" s="248">
        <v>0</v>
      </c>
      <c r="E52" s="249"/>
      <c r="F52" s="256" t="s">
        <v>391</v>
      </c>
      <c r="G52" s="256">
        <f>D52</f>
        <v>0</v>
      </c>
      <c r="H52" s="256" t="s">
        <v>391</v>
      </c>
      <c r="I52" s="257" t="s">
        <v>391</v>
      </c>
    </row>
    <row r="53" spans="1:9" x14ac:dyDescent="0.2">
      <c r="A53" s="27">
        <v>31</v>
      </c>
      <c r="B53" s="255" t="s">
        <v>812</v>
      </c>
      <c r="C53" s="236">
        <v>0</v>
      </c>
      <c r="D53" s="248">
        <v>0</v>
      </c>
      <c r="E53" s="249"/>
      <c r="F53" s="256" t="s">
        <v>391</v>
      </c>
      <c r="G53" s="256">
        <f>D53</f>
        <v>0</v>
      </c>
      <c r="H53" s="256" t="s">
        <v>391</v>
      </c>
      <c r="I53" s="257" t="s">
        <v>391</v>
      </c>
    </row>
    <row r="54" spans="1:9" x14ac:dyDescent="0.2">
      <c r="A54" s="27">
        <v>32</v>
      </c>
      <c r="B54" s="258" t="s">
        <v>813</v>
      </c>
      <c r="C54" s="259">
        <v>0</v>
      </c>
      <c r="D54" s="260">
        <v>0</v>
      </c>
      <c r="E54" s="261"/>
      <c r="F54" s="262" t="s">
        <v>391</v>
      </c>
      <c r="G54" s="262">
        <f>D54</f>
        <v>0</v>
      </c>
      <c r="H54" s="262" t="s">
        <v>391</v>
      </c>
      <c r="I54" s="263" t="s">
        <v>391</v>
      </c>
    </row>
    <row r="55" spans="1:9" x14ac:dyDescent="0.2">
      <c r="A55" s="27">
        <v>33</v>
      </c>
      <c r="B55" s="4" t="s">
        <v>312</v>
      </c>
      <c r="D55" s="250">
        <f>D48+SUM(D51:D54)</f>
        <v>0</v>
      </c>
      <c r="G55" s="250" t="e">
        <f>G48+SUM(G51:G54)</f>
        <v>#DIV/0!</v>
      </c>
      <c r="H55" s="252">
        <f>H48+SUM(H51:H54)</f>
        <v>0</v>
      </c>
      <c r="I55" s="252" t="e">
        <f>I48+SUM(I51:I54)</f>
        <v>#DIV/0!</v>
      </c>
    </row>
    <row r="56" spans="1:9" x14ac:dyDescent="0.2">
      <c r="A56" s="27">
        <v>34</v>
      </c>
      <c r="B56" s="4" t="s">
        <v>313</v>
      </c>
      <c r="G56" s="242">
        <f>E37</f>
        <v>0</v>
      </c>
    </row>
    <row r="57" spans="1:9" x14ac:dyDescent="0.2">
      <c r="A57" s="27">
        <v>35</v>
      </c>
      <c r="B57" s="4" t="s">
        <v>314</v>
      </c>
      <c r="G57" s="140" t="e">
        <f>G55/G56</f>
        <v>#DIV/0!</v>
      </c>
    </row>
    <row r="58" spans="1:9" x14ac:dyDescent="0.2">
      <c r="A58" s="27">
        <v>36</v>
      </c>
      <c r="B58" s="4" t="s">
        <v>315</v>
      </c>
      <c r="E58" s="264">
        <v>2.3640999999999999E-2</v>
      </c>
    </row>
    <row r="59" spans="1:9" x14ac:dyDescent="0.2">
      <c r="A59" s="27"/>
    </row>
    <row r="60" spans="1:9" x14ac:dyDescent="0.2">
      <c r="A60" s="27" t="s">
        <v>15</v>
      </c>
    </row>
    <row r="61" spans="1:9" x14ac:dyDescent="0.2">
      <c r="A61" s="27" t="s">
        <v>443</v>
      </c>
      <c r="B61" s="571" t="s">
        <v>316</v>
      </c>
      <c r="C61" s="571"/>
      <c r="D61" s="571"/>
      <c r="E61" s="571"/>
      <c r="F61" s="571"/>
      <c r="G61" s="571"/>
      <c r="H61" s="571"/>
      <c r="I61" s="571"/>
    </row>
    <row r="62" spans="1:9" x14ac:dyDescent="0.2">
      <c r="B62" s="4" t="s">
        <v>317</v>
      </c>
      <c r="C62" s="265">
        <v>3.6410000000000001E-3</v>
      </c>
    </row>
    <row r="63" spans="1:9" x14ac:dyDescent="0.2">
      <c r="B63" s="4" t="s">
        <v>318</v>
      </c>
      <c r="C63" s="265">
        <v>0.02</v>
      </c>
    </row>
    <row r="64" spans="1:9" x14ac:dyDescent="0.2">
      <c r="B64" s="24" t="s">
        <v>409</v>
      </c>
      <c r="C64" s="266">
        <f>C62+C63</f>
        <v>2.3641000000000002E-2</v>
      </c>
      <c r="D64" s="24"/>
    </row>
    <row r="65" spans="3:3" x14ac:dyDescent="0.2">
      <c r="C65" s="267"/>
    </row>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61" orientation="landscape" horizontalDpi="1200" verticalDpi="1200" r:id="rId1"/>
  <rowBreaks count="1" manualBreakCount="1">
    <brk id="64" max="13" man="1"/>
  </rowBreaks>
  <colBreaks count="1" manualBreakCount="1">
    <brk id="9" max="6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110" zoomScaleNormal="110" zoomScaleSheetLayoutView="110" workbookViewId="0">
      <selection activeCell="U142" sqref="U142"/>
    </sheetView>
  </sheetViews>
  <sheetFormatPr defaultRowHeight="12" x14ac:dyDescent="0.2"/>
  <cols>
    <col min="1" max="1" width="6.83203125" style="4" customWidth="1"/>
    <col min="2" max="2" width="29.1640625" style="4" customWidth="1"/>
    <col min="3" max="3" width="18" style="4" customWidth="1"/>
    <col min="4" max="4" width="17" style="4" customWidth="1"/>
    <col min="5" max="5" width="31.1640625" style="4" customWidth="1"/>
    <col min="6" max="6" width="18.33203125" style="4" customWidth="1"/>
    <col min="7" max="7" width="22.83203125" style="4" customWidth="1"/>
    <col min="8" max="16384" width="9.33203125" style="225"/>
  </cols>
  <sheetData>
    <row r="1" spans="1:10" x14ac:dyDescent="0.2">
      <c r="A1" s="124"/>
      <c r="B1" s="124"/>
      <c r="G1" s="46" t="s">
        <v>65</v>
      </c>
      <c r="J1" s="226"/>
    </row>
    <row r="2" spans="1:10" x14ac:dyDescent="0.2">
      <c r="A2" s="124"/>
      <c r="B2" s="124"/>
      <c r="G2" s="125" t="s">
        <v>917</v>
      </c>
      <c r="J2" s="226"/>
    </row>
    <row r="3" spans="1:10" x14ac:dyDescent="0.2">
      <c r="A3" s="560" t="s">
        <v>330</v>
      </c>
      <c r="B3" s="560"/>
      <c r="C3" s="560"/>
      <c r="D3" s="560"/>
      <c r="E3" s="560"/>
      <c r="F3" s="560"/>
      <c r="G3" s="560"/>
    </row>
    <row r="4" spans="1:10" x14ac:dyDescent="0.2">
      <c r="A4" s="560" t="s">
        <v>331</v>
      </c>
      <c r="B4" s="560"/>
      <c r="C4" s="560"/>
      <c r="D4" s="560"/>
      <c r="E4" s="560"/>
      <c r="F4" s="560"/>
      <c r="G4" s="560"/>
    </row>
    <row r="5" spans="1:10" x14ac:dyDescent="0.2">
      <c r="A5" s="561" t="s">
        <v>842</v>
      </c>
      <c r="B5" s="562"/>
      <c r="C5" s="562"/>
      <c r="D5" s="562"/>
      <c r="E5" s="562"/>
      <c r="F5" s="562"/>
      <c r="G5" s="562"/>
    </row>
    <row r="8" spans="1:10" ht="37.5" customHeight="1" x14ac:dyDescent="0.2">
      <c r="A8" s="574" t="s">
        <v>489</v>
      </c>
      <c r="B8" s="574"/>
      <c r="C8" s="574"/>
      <c r="D8" s="574"/>
      <c r="E8" s="574"/>
      <c r="F8" s="574"/>
      <c r="G8" s="574"/>
    </row>
    <row r="9" spans="1:10" x14ac:dyDescent="0.2">
      <c r="A9" s="595" t="s">
        <v>332</v>
      </c>
      <c r="B9" s="595"/>
      <c r="C9" s="595"/>
      <c r="D9" s="595"/>
      <c r="E9" s="595"/>
      <c r="F9" s="595"/>
      <c r="G9" s="595"/>
    </row>
    <row r="10" spans="1:10" ht="37.5" customHeight="1" x14ac:dyDescent="0.2">
      <c r="A10" s="571" t="s">
        <v>256</v>
      </c>
      <c r="B10" s="571"/>
      <c r="C10" s="571"/>
      <c r="D10" s="571"/>
      <c r="E10" s="571"/>
      <c r="F10" s="571"/>
      <c r="G10" s="571"/>
    </row>
    <row r="12" spans="1:10" x14ac:dyDescent="0.2">
      <c r="A12" s="27" t="s">
        <v>418</v>
      </c>
    </row>
    <row r="13" spans="1:10" x14ac:dyDescent="0.2">
      <c r="A13" s="27"/>
      <c r="F13" s="27" t="s">
        <v>442</v>
      </c>
    </row>
    <row r="14" spans="1:10" x14ac:dyDescent="0.2">
      <c r="A14" s="27">
        <v>1</v>
      </c>
      <c r="B14" s="52" t="s">
        <v>1</v>
      </c>
      <c r="D14" s="227"/>
      <c r="F14" s="228">
        <v>0</v>
      </c>
    </row>
    <row r="15" spans="1:10" x14ac:dyDescent="0.2">
      <c r="A15" s="27">
        <v>2</v>
      </c>
      <c r="B15" s="52" t="s">
        <v>326</v>
      </c>
      <c r="F15" s="228">
        <v>0</v>
      </c>
    </row>
    <row r="16" spans="1:10" x14ac:dyDescent="0.2">
      <c r="A16" s="27">
        <v>3</v>
      </c>
      <c r="B16" s="4" t="s">
        <v>327</v>
      </c>
      <c r="F16" s="229">
        <f>F14+F15</f>
        <v>0</v>
      </c>
    </row>
    <row r="17" spans="1:6" x14ac:dyDescent="0.2">
      <c r="A17" s="27"/>
    </row>
    <row r="18" spans="1:6" x14ac:dyDescent="0.2">
      <c r="A18" s="27"/>
    </row>
    <row r="19" spans="1:6" x14ac:dyDescent="0.2">
      <c r="A19" s="27"/>
      <c r="B19" s="4" t="s">
        <v>328</v>
      </c>
    </row>
    <row r="20" spans="1:6" x14ac:dyDescent="0.2">
      <c r="A20" s="27"/>
      <c r="C20" s="4" t="s">
        <v>297</v>
      </c>
      <c r="F20" s="97" t="s">
        <v>49</v>
      </c>
    </row>
    <row r="21" spans="1:6" x14ac:dyDescent="0.2">
      <c r="A21" s="27"/>
      <c r="C21" s="29" t="s">
        <v>121</v>
      </c>
      <c r="F21" s="29" t="s">
        <v>123</v>
      </c>
    </row>
    <row r="22" spans="1:6" x14ac:dyDescent="0.2">
      <c r="A22" s="27">
        <v>4</v>
      </c>
      <c r="B22" s="4" t="s">
        <v>137</v>
      </c>
      <c r="F22" s="230">
        <v>0</v>
      </c>
    </row>
    <row r="23" spans="1:6" x14ac:dyDescent="0.2">
      <c r="A23" s="27">
        <v>5</v>
      </c>
      <c r="B23" s="4" t="s">
        <v>138</v>
      </c>
      <c r="F23" s="230">
        <v>0</v>
      </c>
    </row>
    <row r="24" spans="1:6" x14ac:dyDescent="0.2">
      <c r="A24" s="27">
        <v>6</v>
      </c>
      <c r="B24" s="4" t="s">
        <v>139</v>
      </c>
      <c r="F24" s="230">
        <v>0</v>
      </c>
    </row>
    <row r="25" spans="1:6" x14ac:dyDescent="0.2">
      <c r="A25" s="27">
        <v>7</v>
      </c>
      <c r="B25" s="4" t="s">
        <v>140</v>
      </c>
      <c r="F25" s="230">
        <v>0</v>
      </c>
    </row>
    <row r="26" spans="1:6" x14ac:dyDescent="0.2">
      <c r="A26" s="27">
        <v>8</v>
      </c>
      <c r="B26" s="4" t="s">
        <v>141</v>
      </c>
      <c r="F26" s="230">
        <v>0</v>
      </c>
    </row>
    <row r="27" spans="1:6" x14ac:dyDescent="0.2">
      <c r="A27" s="27">
        <v>9</v>
      </c>
      <c r="B27" s="4" t="s">
        <v>142</v>
      </c>
      <c r="F27" s="230">
        <v>0</v>
      </c>
    </row>
    <row r="28" spans="1:6" x14ac:dyDescent="0.2">
      <c r="A28" s="27">
        <v>10</v>
      </c>
      <c r="B28" s="4" t="s">
        <v>143</v>
      </c>
      <c r="F28" s="230">
        <v>0</v>
      </c>
    </row>
    <row r="29" spans="1:6" x14ac:dyDescent="0.2">
      <c r="A29" s="27">
        <v>11</v>
      </c>
      <c r="B29" s="4" t="s">
        <v>144</v>
      </c>
      <c r="F29" s="230">
        <v>0</v>
      </c>
    </row>
    <row r="30" spans="1:6" x14ac:dyDescent="0.2">
      <c r="A30" s="27">
        <v>12</v>
      </c>
      <c r="B30" s="4" t="s">
        <v>145</v>
      </c>
      <c r="F30" s="230">
        <v>0</v>
      </c>
    </row>
    <row r="31" spans="1:6" x14ac:dyDescent="0.2">
      <c r="A31" s="27">
        <v>13</v>
      </c>
      <c r="B31" s="4" t="s">
        <v>146</v>
      </c>
      <c r="F31" s="230">
        <v>0</v>
      </c>
    </row>
    <row r="32" spans="1:6" x14ac:dyDescent="0.2">
      <c r="A32" s="27">
        <v>14</v>
      </c>
      <c r="B32" s="4" t="s">
        <v>147</v>
      </c>
      <c r="F32" s="230">
        <v>0</v>
      </c>
    </row>
    <row r="33" spans="1:7" x14ac:dyDescent="0.2">
      <c r="A33" s="27">
        <v>15</v>
      </c>
      <c r="B33" s="4" t="s">
        <v>148</v>
      </c>
      <c r="F33" s="230">
        <v>0</v>
      </c>
    </row>
    <row r="34" spans="1:7" x14ac:dyDescent="0.2">
      <c r="A34" s="27">
        <v>16</v>
      </c>
      <c r="B34" s="4" t="s">
        <v>149</v>
      </c>
      <c r="F34" s="230">
        <v>0</v>
      </c>
    </row>
    <row r="35" spans="1:7" x14ac:dyDescent="0.2">
      <c r="A35" s="27">
        <v>17</v>
      </c>
      <c r="D35" s="4" t="s">
        <v>150</v>
      </c>
      <c r="F35" s="229">
        <f>AVERAGE(F22:F34)</f>
        <v>0</v>
      </c>
    </row>
    <row r="36" spans="1:7" x14ac:dyDescent="0.2">
      <c r="A36" s="27"/>
      <c r="F36" s="24"/>
    </row>
    <row r="37" spans="1:7" x14ac:dyDescent="0.2">
      <c r="A37" s="27">
        <v>18</v>
      </c>
      <c r="B37" s="4" t="s">
        <v>329</v>
      </c>
      <c r="F37" s="231" t="e">
        <f>F16/F35</f>
        <v>#DIV/0!</v>
      </c>
    </row>
    <row r="38" spans="1:7" x14ac:dyDescent="0.2">
      <c r="A38" s="27"/>
    </row>
    <row r="39" spans="1:7" x14ac:dyDescent="0.2">
      <c r="A39" s="97" t="s">
        <v>15</v>
      </c>
      <c r="G39" s="24"/>
    </row>
    <row r="40" spans="1:7" x14ac:dyDescent="0.2">
      <c r="A40" s="27" t="s">
        <v>443</v>
      </c>
      <c r="B40" s="571" t="s">
        <v>572</v>
      </c>
      <c r="C40" s="571"/>
      <c r="D40" s="571"/>
      <c r="E40" s="571"/>
      <c r="F40" s="571"/>
      <c r="G40" s="571"/>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7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110" zoomScaleNormal="110" zoomScaleSheetLayoutView="110" workbookViewId="0">
      <selection activeCell="U142" sqref="U142"/>
    </sheetView>
  </sheetViews>
  <sheetFormatPr defaultColWidth="9.33203125" defaultRowHeight="12" x14ac:dyDescent="0.2"/>
  <cols>
    <col min="1" max="1" width="6.83203125" style="4" customWidth="1"/>
    <col min="2" max="2" width="5.83203125" style="4" customWidth="1"/>
    <col min="3" max="3" width="35.83203125" style="4" customWidth="1"/>
    <col min="4" max="4" width="11.83203125" style="4" customWidth="1"/>
    <col min="5" max="5" width="16.83203125" style="4" customWidth="1"/>
    <col min="6" max="6" width="14.33203125" style="4" customWidth="1"/>
    <col min="7" max="7" width="25.83203125" style="4" customWidth="1"/>
    <col min="8" max="16384" width="9.33203125" style="4"/>
  </cols>
  <sheetData>
    <row r="1" spans="1:7" x14ac:dyDescent="0.2">
      <c r="C1" s="124"/>
      <c r="G1" s="46" t="s">
        <v>65</v>
      </c>
    </row>
    <row r="2" spans="1:7" x14ac:dyDescent="0.2">
      <c r="C2" s="124"/>
      <c r="G2" s="125" t="s">
        <v>917</v>
      </c>
    </row>
    <row r="3" spans="1:7" x14ac:dyDescent="0.2">
      <c r="B3" s="560" t="s">
        <v>333</v>
      </c>
      <c r="C3" s="560"/>
      <c r="D3" s="560"/>
      <c r="E3" s="560"/>
      <c r="F3" s="560"/>
      <c r="G3" s="560"/>
    </row>
    <row r="4" spans="1:7" x14ac:dyDescent="0.2">
      <c r="B4" s="560" t="s">
        <v>334</v>
      </c>
      <c r="C4" s="560"/>
      <c r="D4" s="560"/>
      <c r="E4" s="560"/>
      <c r="F4" s="560"/>
      <c r="G4" s="560"/>
    </row>
    <row r="5" spans="1:7" x14ac:dyDescent="0.2">
      <c r="B5" s="561" t="s">
        <v>842</v>
      </c>
      <c r="C5" s="561"/>
      <c r="D5" s="561"/>
      <c r="E5" s="561"/>
      <c r="F5" s="561"/>
      <c r="G5" s="561"/>
    </row>
    <row r="7" spans="1:7" x14ac:dyDescent="0.2">
      <c r="F7" s="52"/>
    </row>
    <row r="9" spans="1:7" x14ac:dyDescent="0.2">
      <c r="B9" s="582" t="s">
        <v>335</v>
      </c>
      <c r="C9" s="582"/>
      <c r="D9" s="582"/>
      <c r="E9" s="582"/>
      <c r="F9" s="582"/>
      <c r="G9" s="582"/>
    </row>
    <row r="10" spans="1:7" x14ac:dyDescent="0.2">
      <c r="B10" s="29"/>
      <c r="C10" s="29"/>
      <c r="D10" s="29"/>
      <c r="E10" s="29"/>
      <c r="F10" s="29"/>
      <c r="G10" s="29"/>
    </row>
    <row r="11" spans="1:7" ht="24" x14ac:dyDescent="0.2">
      <c r="G11" s="217" t="s">
        <v>102</v>
      </c>
    </row>
    <row r="12" spans="1:7" x14ac:dyDescent="0.2">
      <c r="D12" s="217"/>
      <c r="E12" s="217"/>
      <c r="F12" s="217"/>
      <c r="G12" s="218" t="s">
        <v>103</v>
      </c>
    </row>
    <row r="13" spans="1:7" x14ac:dyDescent="0.2">
      <c r="A13" s="27" t="s">
        <v>418</v>
      </c>
      <c r="B13" s="4" t="s">
        <v>96</v>
      </c>
      <c r="D13" s="217"/>
      <c r="E13" s="217"/>
      <c r="F13" s="217"/>
      <c r="G13" s="217"/>
    </row>
    <row r="14" spans="1:7" x14ac:dyDescent="0.2">
      <c r="D14" s="217"/>
      <c r="E14" s="217"/>
      <c r="F14" s="217"/>
      <c r="G14" s="217"/>
    </row>
    <row r="15" spans="1:7" x14ac:dyDescent="0.2">
      <c r="A15" s="27">
        <v>1</v>
      </c>
      <c r="B15" s="219">
        <v>301</v>
      </c>
      <c r="C15" s="4" t="s">
        <v>97</v>
      </c>
      <c r="D15" s="217"/>
      <c r="E15" s="217"/>
      <c r="F15" s="217"/>
      <c r="G15" s="220" t="s">
        <v>490</v>
      </c>
    </row>
    <row r="16" spans="1:7" x14ac:dyDescent="0.2">
      <c r="A16" s="27">
        <v>2</v>
      </c>
      <c r="B16" s="219">
        <v>302</v>
      </c>
      <c r="C16" s="4" t="s">
        <v>98</v>
      </c>
      <c r="D16" s="124"/>
      <c r="E16" s="124"/>
      <c r="F16" s="124"/>
      <c r="G16" s="221" t="s">
        <v>490</v>
      </c>
    </row>
    <row r="17" spans="1:7" x14ac:dyDescent="0.2">
      <c r="A17" s="27">
        <v>3</v>
      </c>
      <c r="B17" s="219">
        <v>303</v>
      </c>
      <c r="C17" s="24" t="s">
        <v>563</v>
      </c>
      <c r="D17" s="124"/>
      <c r="E17" s="124"/>
      <c r="F17" s="124"/>
      <c r="G17" s="221" t="s">
        <v>491</v>
      </c>
    </row>
    <row r="18" spans="1:7" x14ac:dyDescent="0.2">
      <c r="B18" s="219"/>
      <c r="C18" s="219"/>
      <c r="D18" s="124"/>
      <c r="E18" s="124"/>
      <c r="F18" s="124"/>
      <c r="G18" s="222"/>
    </row>
    <row r="19" spans="1:7" x14ac:dyDescent="0.2">
      <c r="B19" s="219" t="s">
        <v>565</v>
      </c>
      <c r="C19" s="24"/>
      <c r="D19" s="124"/>
      <c r="E19" s="124"/>
      <c r="F19" s="124"/>
      <c r="G19" s="222"/>
    </row>
    <row r="20" spans="1:7" x14ac:dyDescent="0.2">
      <c r="D20" s="124"/>
      <c r="E20" s="124"/>
      <c r="F20" s="124"/>
      <c r="G20" s="223"/>
    </row>
    <row r="21" spans="1:7" x14ac:dyDescent="0.2">
      <c r="A21" s="27">
        <v>4</v>
      </c>
      <c r="B21" s="219">
        <v>350.2</v>
      </c>
      <c r="C21" s="4" t="s">
        <v>562</v>
      </c>
      <c r="D21" s="124"/>
      <c r="E21" s="124"/>
      <c r="F21" s="124"/>
      <c r="G21" s="220" t="s">
        <v>492</v>
      </c>
    </row>
    <row r="22" spans="1:7" x14ac:dyDescent="0.2">
      <c r="A22" s="27">
        <v>5</v>
      </c>
      <c r="B22" s="219">
        <v>352</v>
      </c>
      <c r="C22" s="4" t="s">
        <v>337</v>
      </c>
      <c r="D22" s="124"/>
      <c r="E22" s="124"/>
      <c r="F22" s="124"/>
      <c r="G22" s="220" t="s">
        <v>493</v>
      </c>
    </row>
    <row r="23" spans="1:7" x14ac:dyDescent="0.2">
      <c r="A23" s="27">
        <v>6</v>
      </c>
      <c r="B23" s="219">
        <v>353</v>
      </c>
      <c r="C23" s="4" t="s">
        <v>338</v>
      </c>
      <c r="D23" s="124"/>
      <c r="E23" s="124"/>
      <c r="F23" s="124"/>
      <c r="G23" s="220" t="s">
        <v>494</v>
      </c>
    </row>
    <row r="24" spans="1:7" x14ac:dyDescent="0.2">
      <c r="A24" s="27">
        <v>7</v>
      </c>
      <c r="B24" s="219">
        <v>354</v>
      </c>
      <c r="C24" s="4" t="s">
        <v>339</v>
      </c>
      <c r="D24" s="124"/>
      <c r="E24" s="124"/>
      <c r="F24" s="124"/>
      <c r="G24" s="220" t="s">
        <v>495</v>
      </c>
    </row>
    <row r="25" spans="1:7" x14ac:dyDescent="0.2">
      <c r="A25" s="27">
        <v>8</v>
      </c>
      <c r="B25" s="219">
        <v>355</v>
      </c>
      <c r="C25" s="4" t="s">
        <v>340</v>
      </c>
      <c r="D25" s="124"/>
      <c r="E25" s="124"/>
      <c r="F25" s="124"/>
      <c r="G25" s="220" t="s">
        <v>496</v>
      </c>
    </row>
    <row r="26" spans="1:7" x14ac:dyDescent="0.2">
      <c r="A26" s="27">
        <v>9</v>
      </c>
      <c r="B26" s="219">
        <v>356</v>
      </c>
      <c r="C26" s="4" t="s">
        <v>99</v>
      </c>
      <c r="D26" s="124"/>
      <c r="E26" s="124"/>
      <c r="F26" s="124"/>
      <c r="G26" s="220" t="s">
        <v>497</v>
      </c>
    </row>
    <row r="27" spans="1:7" x14ac:dyDescent="0.2">
      <c r="A27" s="27">
        <v>10</v>
      </c>
      <c r="B27" s="219">
        <v>357</v>
      </c>
      <c r="C27" s="4" t="s">
        <v>341</v>
      </c>
      <c r="D27" s="124"/>
      <c r="E27" s="124"/>
      <c r="F27" s="124"/>
      <c r="G27" s="220" t="s">
        <v>364</v>
      </c>
    </row>
    <row r="28" spans="1:7" x14ac:dyDescent="0.2">
      <c r="A28" s="27">
        <v>11</v>
      </c>
      <c r="B28" s="219">
        <v>358</v>
      </c>
      <c r="C28" s="4" t="s">
        <v>342</v>
      </c>
      <c r="D28" s="124"/>
      <c r="E28" s="124"/>
      <c r="F28" s="124"/>
      <c r="G28" s="220" t="s">
        <v>497</v>
      </c>
    </row>
    <row r="29" spans="1:7" x14ac:dyDescent="0.2">
      <c r="A29" s="27">
        <v>12</v>
      </c>
      <c r="B29" s="219">
        <v>359</v>
      </c>
      <c r="C29" s="4" t="s">
        <v>100</v>
      </c>
      <c r="D29" s="124"/>
      <c r="E29" s="124"/>
      <c r="F29" s="124"/>
      <c r="G29" s="220" t="s">
        <v>492</v>
      </c>
    </row>
    <row r="30" spans="1:7" x14ac:dyDescent="0.2">
      <c r="D30" s="124"/>
      <c r="E30" s="124"/>
      <c r="F30" s="124"/>
      <c r="G30" s="223"/>
    </row>
    <row r="31" spans="1:7" x14ac:dyDescent="0.2">
      <c r="B31" s="4" t="s">
        <v>336</v>
      </c>
      <c r="D31" s="124"/>
      <c r="E31" s="124"/>
      <c r="F31" s="124"/>
      <c r="G31" s="223"/>
    </row>
    <row r="32" spans="1:7" x14ac:dyDescent="0.2">
      <c r="D32" s="124"/>
      <c r="E32" s="124"/>
      <c r="F32" s="124"/>
      <c r="G32" s="223"/>
    </row>
    <row r="33" spans="1:7" x14ac:dyDescent="0.2">
      <c r="A33" s="27">
        <v>13</v>
      </c>
      <c r="B33" s="219">
        <v>391</v>
      </c>
      <c r="C33" s="4" t="s">
        <v>343</v>
      </c>
      <c r="D33" s="124"/>
      <c r="E33" s="124"/>
      <c r="F33" s="124"/>
      <c r="G33" s="220" t="s">
        <v>498</v>
      </c>
    </row>
    <row r="34" spans="1:7" x14ac:dyDescent="0.2">
      <c r="A34" s="27">
        <v>14</v>
      </c>
      <c r="B34" s="219">
        <v>391.1</v>
      </c>
      <c r="C34" s="4" t="s">
        <v>101</v>
      </c>
      <c r="D34" s="124"/>
      <c r="E34" s="124"/>
      <c r="F34" s="124"/>
      <c r="G34" s="220" t="s">
        <v>498</v>
      </c>
    </row>
    <row r="35" spans="1:7" x14ac:dyDescent="0.2">
      <c r="A35" s="27">
        <v>15</v>
      </c>
      <c r="B35" s="219">
        <v>392</v>
      </c>
      <c r="C35" s="4" t="s">
        <v>344</v>
      </c>
      <c r="D35" s="124"/>
      <c r="E35" s="124"/>
      <c r="F35" s="124"/>
      <c r="G35" s="220" t="s">
        <v>499</v>
      </c>
    </row>
    <row r="36" spans="1:7" x14ac:dyDescent="0.2">
      <c r="A36" s="27">
        <v>16</v>
      </c>
      <c r="B36" s="219">
        <v>393</v>
      </c>
      <c r="C36" s="4" t="s">
        <v>345</v>
      </c>
      <c r="D36" s="124"/>
      <c r="E36" s="124"/>
      <c r="F36" s="124"/>
      <c r="G36" s="220" t="s">
        <v>498</v>
      </c>
    </row>
    <row r="37" spans="1:7" x14ac:dyDescent="0.2">
      <c r="A37" s="27">
        <v>17</v>
      </c>
      <c r="B37" s="219">
        <v>397</v>
      </c>
      <c r="C37" s="4" t="s">
        <v>346</v>
      </c>
      <c r="D37" s="124"/>
      <c r="E37" s="124"/>
      <c r="F37" s="124"/>
      <c r="G37" s="220" t="s">
        <v>500</v>
      </c>
    </row>
    <row r="38" spans="1:7" x14ac:dyDescent="0.2">
      <c r="D38" s="124"/>
      <c r="E38" s="124"/>
      <c r="F38" s="124"/>
      <c r="G38" s="224"/>
    </row>
    <row r="39" spans="1:7" x14ac:dyDescent="0.2">
      <c r="D39" s="124"/>
      <c r="E39" s="124"/>
      <c r="F39" s="124"/>
      <c r="G39" s="124"/>
    </row>
    <row r="40" spans="1:7" x14ac:dyDescent="0.2">
      <c r="B40" s="97" t="s">
        <v>15</v>
      </c>
      <c r="D40" s="124"/>
      <c r="E40" s="124"/>
      <c r="F40" s="124"/>
      <c r="G40" s="124"/>
    </row>
    <row r="41" spans="1:7" ht="50.25" customHeight="1" x14ac:dyDescent="0.2">
      <c r="B41" s="27" t="s">
        <v>443</v>
      </c>
      <c r="C41" s="571" t="s">
        <v>848</v>
      </c>
      <c r="D41" s="595"/>
      <c r="E41" s="595"/>
      <c r="F41" s="595"/>
      <c r="G41" s="595"/>
    </row>
    <row r="42" spans="1:7" x14ac:dyDescent="0.2">
      <c r="B42" s="27" t="s">
        <v>455</v>
      </c>
      <c r="C42" s="24" t="s">
        <v>347</v>
      </c>
    </row>
  </sheetData>
  <mergeCells count="5">
    <mergeCell ref="B4:G4"/>
    <mergeCell ref="B3:G3"/>
    <mergeCell ref="C41:G41"/>
    <mergeCell ref="B9:G9"/>
    <mergeCell ref="B5:G5"/>
  </mergeCells>
  <phoneticPr fontId="0" type="noConversion"/>
  <printOptions horizontalCentered="1"/>
  <pageMargins left="0.5" right="0.5" top="0.75" bottom="0.75" header="0.3" footer="0.3"/>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Normal="100" zoomScaleSheetLayoutView="110" workbookViewId="0">
      <selection activeCell="U142" sqref="U142"/>
    </sheetView>
  </sheetViews>
  <sheetFormatPr defaultColWidth="9.33203125" defaultRowHeight="12" x14ac:dyDescent="0.2"/>
  <cols>
    <col min="1" max="1" width="7.6640625" style="27" customWidth="1"/>
    <col min="2" max="2" width="34.1640625" style="4" customWidth="1"/>
    <col min="3" max="3" width="20" style="4" customWidth="1"/>
    <col min="4" max="4" width="24.83203125" style="4" customWidth="1"/>
    <col min="5" max="5" width="26.1640625" style="4" customWidth="1"/>
    <col min="6" max="6" width="30.5" style="4" customWidth="1"/>
    <col min="7" max="16384" width="9.33203125" style="4"/>
  </cols>
  <sheetData>
    <row r="1" spans="1:6" x14ac:dyDescent="0.2">
      <c r="B1" s="124"/>
      <c r="C1" s="124"/>
      <c r="F1" s="46" t="s">
        <v>65</v>
      </c>
    </row>
    <row r="2" spans="1:6" x14ac:dyDescent="0.2">
      <c r="B2" s="124"/>
      <c r="C2" s="124"/>
      <c r="F2" s="125" t="s">
        <v>917</v>
      </c>
    </row>
    <row r="3" spans="1:6" x14ac:dyDescent="0.2">
      <c r="A3" s="560" t="s">
        <v>83</v>
      </c>
      <c r="B3" s="560"/>
      <c r="C3" s="560"/>
      <c r="D3" s="560"/>
      <c r="E3" s="560"/>
      <c r="F3" s="560"/>
    </row>
    <row r="4" spans="1:6" x14ac:dyDescent="0.2">
      <c r="A4" s="560" t="s">
        <v>348</v>
      </c>
      <c r="B4" s="560"/>
      <c r="C4" s="560"/>
      <c r="D4" s="560"/>
      <c r="E4" s="560"/>
      <c r="F4" s="560"/>
    </row>
    <row r="5" spans="1:6" x14ac:dyDescent="0.2">
      <c r="A5" s="561" t="s">
        <v>842</v>
      </c>
      <c r="B5" s="562"/>
      <c r="C5" s="562"/>
      <c r="D5" s="562"/>
      <c r="E5" s="562"/>
      <c r="F5" s="562"/>
    </row>
    <row r="8" spans="1:6" x14ac:dyDescent="0.2">
      <c r="E8" s="29" t="s">
        <v>121</v>
      </c>
      <c r="F8" s="29" t="s">
        <v>122</v>
      </c>
    </row>
    <row r="9" spans="1:6" x14ac:dyDescent="0.2">
      <c r="F9" s="27" t="s">
        <v>349</v>
      </c>
    </row>
    <row r="10" spans="1:6" x14ac:dyDescent="0.2">
      <c r="F10" s="161"/>
    </row>
    <row r="11" spans="1:6" ht="24" x14ac:dyDescent="0.2">
      <c r="A11" s="208" t="s">
        <v>418</v>
      </c>
      <c r="B11" s="209" t="s">
        <v>350</v>
      </c>
      <c r="C11" s="208"/>
      <c r="D11" s="209" t="s">
        <v>403</v>
      </c>
      <c r="E11" s="208" t="s">
        <v>351</v>
      </c>
      <c r="F11" s="208" t="s">
        <v>352</v>
      </c>
    </row>
    <row r="12" spans="1:6" x14ac:dyDescent="0.2">
      <c r="F12" s="27"/>
    </row>
    <row r="13" spans="1:6" x14ac:dyDescent="0.2">
      <c r="A13" s="27">
        <v>1</v>
      </c>
      <c r="B13" s="4" t="s">
        <v>353</v>
      </c>
      <c r="F13" s="210">
        <v>0</v>
      </c>
    </row>
    <row r="14" spans="1:6" x14ac:dyDescent="0.2">
      <c r="A14" s="27">
        <v>2</v>
      </c>
      <c r="B14" s="4" t="s">
        <v>354</v>
      </c>
      <c r="F14" s="35">
        <v>0</v>
      </c>
    </row>
    <row r="15" spans="1:6" x14ac:dyDescent="0.2">
      <c r="A15" s="27">
        <v>3</v>
      </c>
      <c r="F15" s="27"/>
    </row>
    <row r="16" spans="1:6" x14ac:dyDescent="0.2">
      <c r="A16" s="27">
        <v>4</v>
      </c>
      <c r="B16" s="4" t="s">
        <v>355</v>
      </c>
      <c r="F16" s="211">
        <v>0</v>
      </c>
    </row>
    <row r="17" spans="1:6" x14ac:dyDescent="0.2">
      <c r="A17" s="27">
        <v>5</v>
      </c>
      <c r="B17" s="4" t="s">
        <v>356</v>
      </c>
      <c r="F17" s="211">
        <v>0</v>
      </c>
    </row>
    <row r="18" spans="1:6" x14ac:dyDescent="0.2">
      <c r="A18" s="27">
        <v>6</v>
      </c>
      <c r="F18" s="212"/>
    </row>
    <row r="19" spans="1:6" x14ac:dyDescent="0.2">
      <c r="A19" s="27">
        <v>7</v>
      </c>
      <c r="B19" s="4" t="s">
        <v>357</v>
      </c>
      <c r="D19" s="4" t="s">
        <v>366</v>
      </c>
      <c r="F19" s="213">
        <f>F16+F17</f>
        <v>0</v>
      </c>
    </row>
    <row r="20" spans="1:6" x14ac:dyDescent="0.2">
      <c r="A20" s="27">
        <v>8</v>
      </c>
      <c r="F20" s="214"/>
    </row>
    <row r="21" spans="1:6" x14ac:dyDescent="0.2">
      <c r="A21" s="27">
        <v>9</v>
      </c>
      <c r="B21" s="4" t="s">
        <v>358</v>
      </c>
      <c r="D21" s="4" t="s">
        <v>371</v>
      </c>
      <c r="F21" s="213">
        <f>F14+F19</f>
        <v>0</v>
      </c>
    </row>
    <row r="22" spans="1:6" x14ac:dyDescent="0.2">
      <c r="A22" s="27">
        <v>10</v>
      </c>
      <c r="F22" s="27"/>
    </row>
    <row r="23" spans="1:6" x14ac:dyDescent="0.2">
      <c r="A23" s="27">
        <v>11</v>
      </c>
      <c r="F23" s="27"/>
    </row>
    <row r="24" spans="1:6" x14ac:dyDescent="0.2">
      <c r="A24" s="27">
        <v>12</v>
      </c>
      <c r="B24" s="4" t="s">
        <v>357</v>
      </c>
      <c r="D24" s="4" t="s">
        <v>367</v>
      </c>
      <c r="F24" s="213">
        <f>F19</f>
        <v>0</v>
      </c>
    </row>
    <row r="25" spans="1:6" x14ac:dyDescent="0.2">
      <c r="A25" s="27">
        <v>13</v>
      </c>
      <c r="F25" s="27"/>
    </row>
    <row r="26" spans="1:6" x14ac:dyDescent="0.2">
      <c r="A26" s="27">
        <v>14</v>
      </c>
      <c r="B26" s="4" t="s">
        <v>359</v>
      </c>
      <c r="D26" s="52" t="s">
        <v>368</v>
      </c>
      <c r="F26" s="215">
        <v>0</v>
      </c>
    </row>
    <row r="27" spans="1:6" x14ac:dyDescent="0.2">
      <c r="A27" s="27">
        <v>15</v>
      </c>
      <c r="B27" s="4" t="s">
        <v>360</v>
      </c>
      <c r="D27" s="52" t="s">
        <v>369</v>
      </c>
      <c r="F27" s="216">
        <v>30</v>
      </c>
    </row>
    <row r="28" spans="1:6" x14ac:dyDescent="0.2">
      <c r="A28" s="27">
        <v>16</v>
      </c>
      <c r="B28" s="4" t="s">
        <v>361</v>
      </c>
      <c r="D28" s="4" t="s">
        <v>370</v>
      </c>
      <c r="F28" s="213">
        <f>F24*F26*F27</f>
        <v>0</v>
      </c>
    </row>
    <row r="29" spans="1:6" x14ac:dyDescent="0.2">
      <c r="A29" s="27">
        <v>17</v>
      </c>
      <c r="F29" s="27"/>
    </row>
    <row r="30" spans="1:6" x14ac:dyDescent="0.2">
      <c r="A30" s="27">
        <v>18</v>
      </c>
      <c r="B30" s="24" t="s">
        <v>602</v>
      </c>
      <c r="D30" s="4" t="s">
        <v>372</v>
      </c>
      <c r="F30" s="213">
        <f>F24+F28</f>
        <v>0</v>
      </c>
    </row>
    <row r="31" spans="1:6" x14ac:dyDescent="0.2">
      <c r="F31" s="27"/>
    </row>
    <row r="32" spans="1:6" x14ac:dyDescent="0.2">
      <c r="A32" s="97" t="s">
        <v>15</v>
      </c>
    </row>
    <row r="33" spans="1:6" ht="28.5" customHeight="1" x14ac:dyDescent="0.2">
      <c r="A33" s="27" t="s">
        <v>443</v>
      </c>
      <c r="B33" s="571" t="s">
        <v>362</v>
      </c>
      <c r="C33" s="571"/>
      <c r="D33" s="571"/>
      <c r="E33" s="571"/>
      <c r="F33" s="571"/>
    </row>
    <row r="34" spans="1:6" ht="56.25" customHeight="1" x14ac:dyDescent="0.2">
      <c r="A34" s="27" t="s">
        <v>455</v>
      </c>
      <c r="B34" s="571" t="s">
        <v>365</v>
      </c>
      <c r="C34" s="571"/>
      <c r="D34" s="571"/>
      <c r="E34" s="571"/>
      <c r="F34" s="571"/>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zoomScaleNormal="100" zoomScaleSheetLayoutView="110" workbookViewId="0">
      <selection activeCell="U142" sqref="U142"/>
    </sheetView>
  </sheetViews>
  <sheetFormatPr defaultColWidth="9.33203125" defaultRowHeight="12" x14ac:dyDescent="0.2"/>
  <cols>
    <col min="1" max="1" width="9.5" style="27" customWidth="1"/>
    <col min="2" max="2" width="46.83203125" style="4" customWidth="1"/>
    <col min="3" max="3" width="20" style="4" customWidth="1"/>
    <col min="4" max="4" width="20.83203125" style="4" customWidth="1"/>
    <col min="5" max="5" width="24.33203125" style="4" customWidth="1"/>
    <col min="6" max="6" width="20.83203125" style="4" customWidth="1"/>
    <col min="7" max="16384" width="9.33203125" style="4"/>
  </cols>
  <sheetData>
    <row r="1" spans="1:6" ht="9.75" customHeight="1" x14ac:dyDescent="0.2">
      <c r="B1" s="124"/>
      <c r="C1" s="124"/>
      <c r="F1" s="46" t="s">
        <v>65</v>
      </c>
    </row>
    <row r="2" spans="1:6" ht="9.75" customHeight="1" x14ac:dyDescent="0.2">
      <c r="B2" s="124"/>
      <c r="C2" s="124"/>
      <c r="F2" s="125" t="s">
        <v>920</v>
      </c>
    </row>
    <row r="3" spans="1:6" ht="9.75" customHeight="1" x14ac:dyDescent="0.2">
      <c r="A3" s="560" t="s">
        <v>373</v>
      </c>
      <c r="B3" s="560"/>
      <c r="C3" s="560"/>
      <c r="D3" s="560"/>
      <c r="E3" s="560"/>
      <c r="F3" s="560"/>
    </row>
    <row r="4" spans="1:6" ht="9.75" customHeight="1" x14ac:dyDescent="0.2">
      <c r="A4" s="560" t="s">
        <v>374</v>
      </c>
      <c r="B4" s="560"/>
      <c r="C4" s="560"/>
      <c r="D4" s="560"/>
      <c r="E4" s="560"/>
      <c r="F4" s="560"/>
    </row>
    <row r="5" spans="1:6" ht="9.75" customHeight="1" x14ac:dyDescent="0.2">
      <c r="A5" s="561" t="s">
        <v>842</v>
      </c>
      <c r="B5" s="562"/>
      <c r="C5" s="562"/>
      <c r="D5" s="562"/>
      <c r="E5" s="562"/>
      <c r="F5" s="562"/>
    </row>
    <row r="6" spans="1:6" ht="9.75" customHeight="1" x14ac:dyDescent="0.2"/>
    <row r="7" spans="1:6" ht="9.75" customHeight="1" x14ac:dyDescent="0.2"/>
    <row r="8" spans="1:6" ht="9.75" customHeight="1" x14ac:dyDescent="0.2">
      <c r="D8" s="27" t="s">
        <v>121</v>
      </c>
      <c r="E8" s="27" t="s">
        <v>122</v>
      </c>
      <c r="F8" s="27" t="s">
        <v>169</v>
      </c>
    </row>
    <row r="9" spans="1:6" ht="9.75" customHeight="1" x14ac:dyDescent="0.2">
      <c r="A9" s="97" t="s">
        <v>418</v>
      </c>
      <c r="B9" s="4" t="s">
        <v>136</v>
      </c>
      <c r="C9" s="4" t="s">
        <v>403</v>
      </c>
      <c r="D9" s="27" t="s">
        <v>424</v>
      </c>
      <c r="E9" s="27" t="s">
        <v>375</v>
      </c>
      <c r="F9" s="27" t="s">
        <v>376</v>
      </c>
    </row>
    <row r="10" spans="1:6" ht="9.75" customHeight="1" x14ac:dyDescent="0.2">
      <c r="A10" s="27">
        <v>1</v>
      </c>
      <c r="B10" s="234" t="s">
        <v>377</v>
      </c>
      <c r="C10" s="381"/>
      <c r="D10" s="382"/>
      <c r="E10" s="382"/>
      <c r="F10" s="383"/>
    </row>
    <row r="11" spans="1:6" ht="9.75" customHeight="1" x14ac:dyDescent="0.2">
      <c r="A11" s="27">
        <v>2</v>
      </c>
      <c r="B11" s="4" t="s">
        <v>378</v>
      </c>
      <c r="C11" s="255" t="s">
        <v>831</v>
      </c>
      <c r="D11" s="211">
        <v>0</v>
      </c>
      <c r="E11" s="211">
        <v>0</v>
      </c>
      <c r="F11" s="370">
        <f>D11-E11</f>
        <v>0</v>
      </c>
    </row>
    <row r="12" spans="1:6" ht="9.75" customHeight="1" x14ac:dyDescent="0.2">
      <c r="A12" s="27">
        <v>3</v>
      </c>
      <c r="B12" s="4" t="s">
        <v>379</v>
      </c>
      <c r="C12" s="255" t="s">
        <v>831</v>
      </c>
      <c r="D12" s="211">
        <v>0</v>
      </c>
      <c r="E12" s="211">
        <v>0</v>
      </c>
      <c r="F12" s="370">
        <f t="shared" ref="F12:F30" si="0">D12-E12</f>
        <v>0</v>
      </c>
    </row>
    <row r="13" spans="1:6" ht="9.75" customHeight="1" x14ac:dyDescent="0.2">
      <c r="A13" s="27">
        <v>4</v>
      </c>
      <c r="B13" s="4" t="s">
        <v>380</v>
      </c>
      <c r="C13" s="255" t="s">
        <v>831</v>
      </c>
      <c r="D13" s="211">
        <v>0</v>
      </c>
      <c r="E13" s="211">
        <v>0</v>
      </c>
      <c r="F13" s="370">
        <f t="shared" si="0"/>
        <v>0</v>
      </c>
    </row>
    <row r="14" spans="1:6" ht="9.75" customHeight="1" x14ac:dyDescent="0.2">
      <c r="A14" s="27">
        <v>5</v>
      </c>
      <c r="B14" s="4" t="s">
        <v>381</v>
      </c>
      <c r="C14" s="255" t="s">
        <v>831</v>
      </c>
      <c r="D14" s="211">
        <v>0</v>
      </c>
      <c r="E14" s="211">
        <v>0</v>
      </c>
      <c r="F14" s="370">
        <f t="shared" si="0"/>
        <v>0</v>
      </c>
    </row>
    <row r="15" spans="1:6" ht="9.75" customHeight="1" x14ac:dyDescent="0.2">
      <c r="A15" s="27">
        <v>6</v>
      </c>
      <c r="B15" s="4" t="s">
        <v>382</v>
      </c>
      <c r="C15" s="255" t="s">
        <v>831</v>
      </c>
      <c r="D15" s="211">
        <v>0</v>
      </c>
      <c r="E15" s="211">
        <v>0</v>
      </c>
      <c r="F15" s="370">
        <f t="shared" si="0"/>
        <v>0</v>
      </c>
    </row>
    <row r="16" spans="1:6" ht="9.75" customHeight="1" x14ac:dyDescent="0.2">
      <c r="A16" s="27">
        <v>7</v>
      </c>
      <c r="B16" s="4" t="s">
        <v>382</v>
      </c>
      <c r="C16" s="255" t="s">
        <v>831</v>
      </c>
      <c r="D16" s="384">
        <v>0</v>
      </c>
      <c r="E16" s="384">
        <v>0</v>
      </c>
      <c r="F16" s="380">
        <f t="shared" si="0"/>
        <v>0</v>
      </c>
    </row>
    <row r="17" spans="1:6" ht="9.75" customHeight="1" x14ac:dyDescent="0.2">
      <c r="A17" s="27">
        <v>8</v>
      </c>
      <c r="B17" s="234" t="s">
        <v>383</v>
      </c>
      <c r="C17" s="93" t="s">
        <v>388</v>
      </c>
      <c r="D17" s="370">
        <f>SUM(D11:D16)</f>
        <v>0</v>
      </c>
      <c r="E17" s="370">
        <f>SUM(E11:E16)</f>
        <v>0</v>
      </c>
      <c r="F17" s="370">
        <f t="shared" si="0"/>
        <v>0</v>
      </c>
    </row>
    <row r="18" spans="1:6" ht="9.75" customHeight="1" x14ac:dyDescent="0.2">
      <c r="D18" s="27"/>
      <c r="E18" s="27"/>
      <c r="F18" s="370"/>
    </row>
    <row r="19" spans="1:6" ht="9.75" customHeight="1" x14ac:dyDescent="0.2">
      <c r="A19" s="27">
        <v>9</v>
      </c>
      <c r="B19" s="234" t="s">
        <v>384</v>
      </c>
      <c r="D19" s="27"/>
      <c r="E19" s="27"/>
      <c r="F19" s="370"/>
    </row>
    <row r="20" spans="1:6" ht="9.75" customHeight="1" x14ac:dyDescent="0.2">
      <c r="A20" s="27">
        <v>10</v>
      </c>
      <c r="B20" s="4" t="s">
        <v>385</v>
      </c>
      <c r="C20" s="255" t="s">
        <v>831</v>
      </c>
      <c r="D20" s="211">
        <v>0</v>
      </c>
      <c r="E20" s="211">
        <v>0</v>
      </c>
      <c r="F20" s="370">
        <f t="shared" si="0"/>
        <v>0</v>
      </c>
    </row>
    <row r="21" spans="1:6" ht="9.75" customHeight="1" x14ac:dyDescent="0.2">
      <c r="A21" s="27">
        <v>11</v>
      </c>
      <c r="B21" s="4" t="s">
        <v>386</v>
      </c>
      <c r="C21" s="255" t="s">
        <v>831</v>
      </c>
      <c r="D21" s="211">
        <v>0</v>
      </c>
      <c r="E21" s="211">
        <v>0</v>
      </c>
      <c r="F21" s="370">
        <f t="shared" si="0"/>
        <v>0</v>
      </c>
    </row>
    <row r="22" spans="1:6" ht="9.75" customHeight="1" x14ac:dyDescent="0.2">
      <c r="A22" s="27">
        <v>12</v>
      </c>
      <c r="B22" s="4" t="s">
        <v>387</v>
      </c>
      <c r="C22" s="255" t="s">
        <v>831</v>
      </c>
      <c r="D22" s="211">
        <v>0</v>
      </c>
      <c r="E22" s="211">
        <v>0</v>
      </c>
      <c r="F22" s="370">
        <f t="shared" si="0"/>
        <v>0</v>
      </c>
    </row>
    <row r="23" spans="1:6" ht="9.75" customHeight="1" x14ac:dyDescent="0.2">
      <c r="A23" s="27">
        <v>13</v>
      </c>
      <c r="B23" s="255" t="s">
        <v>832</v>
      </c>
      <c r="C23" s="255" t="s">
        <v>831</v>
      </c>
      <c r="D23" s="211">
        <v>0</v>
      </c>
      <c r="E23" s="211">
        <v>0</v>
      </c>
      <c r="F23" s="370">
        <f t="shared" si="0"/>
        <v>0</v>
      </c>
    </row>
    <row r="24" spans="1:6" ht="9.75" customHeight="1" x14ac:dyDescent="0.2">
      <c r="A24" s="27">
        <v>14</v>
      </c>
      <c r="B24" s="255" t="s">
        <v>754</v>
      </c>
      <c r="C24" s="255" t="s">
        <v>831</v>
      </c>
      <c r="D24" s="384">
        <v>0</v>
      </c>
      <c r="E24" s="384">
        <v>0</v>
      </c>
      <c r="F24" s="380">
        <f t="shared" si="0"/>
        <v>0</v>
      </c>
    </row>
    <row r="25" spans="1:6" ht="9.75" customHeight="1" x14ac:dyDescent="0.2">
      <c r="A25" s="27">
        <v>15</v>
      </c>
      <c r="B25" s="255" t="s">
        <v>833</v>
      </c>
      <c r="C25" s="255" t="s">
        <v>834</v>
      </c>
      <c r="D25" s="370">
        <f>SUM(D20:D24)</f>
        <v>0</v>
      </c>
      <c r="E25" s="370">
        <f>SUM(E20:E24)</f>
        <v>0</v>
      </c>
      <c r="F25" s="370">
        <f t="shared" si="0"/>
        <v>0</v>
      </c>
    </row>
    <row r="26" spans="1:6" ht="9.75" customHeight="1" x14ac:dyDescent="0.2">
      <c r="A26" s="27">
        <v>16</v>
      </c>
      <c r="B26" s="255" t="s">
        <v>835</v>
      </c>
      <c r="C26" s="255"/>
      <c r="D26" s="211">
        <v>0</v>
      </c>
      <c r="E26" s="211">
        <v>0</v>
      </c>
      <c r="F26" s="370">
        <f t="shared" si="0"/>
        <v>0</v>
      </c>
    </row>
    <row r="27" spans="1:6" ht="9.75" customHeight="1" x14ac:dyDescent="0.2">
      <c r="A27" s="27">
        <v>17</v>
      </c>
      <c r="B27" s="255" t="s">
        <v>836</v>
      </c>
      <c r="C27" s="255"/>
      <c r="D27" s="384">
        <v>0</v>
      </c>
      <c r="E27" s="384">
        <v>0</v>
      </c>
      <c r="F27" s="380">
        <f t="shared" si="0"/>
        <v>0</v>
      </c>
    </row>
    <row r="28" spans="1:6" ht="9.75" customHeight="1" x14ac:dyDescent="0.2">
      <c r="A28" s="27">
        <v>18</v>
      </c>
      <c r="B28" s="255" t="s">
        <v>837</v>
      </c>
      <c r="C28" s="385" t="s">
        <v>389</v>
      </c>
      <c r="D28" s="386">
        <f>D25-D26</f>
        <v>0</v>
      </c>
      <c r="E28" s="386">
        <f>E25-E26</f>
        <v>0</v>
      </c>
      <c r="F28" s="308">
        <f t="shared" si="0"/>
        <v>0</v>
      </c>
    </row>
    <row r="29" spans="1:6" ht="9.75" customHeight="1" x14ac:dyDescent="0.2">
      <c r="D29" s="27"/>
      <c r="E29" s="27"/>
      <c r="F29" s="370"/>
    </row>
    <row r="30" spans="1:6" ht="9.75" customHeight="1" x14ac:dyDescent="0.2">
      <c r="A30" s="27">
        <v>19</v>
      </c>
      <c r="B30" s="255" t="s">
        <v>838</v>
      </c>
      <c r="C30" s="255" t="s">
        <v>390</v>
      </c>
      <c r="D30" s="387">
        <f>D17+D28</f>
        <v>0</v>
      </c>
      <c r="E30" s="387">
        <f>E17+E28</f>
        <v>0</v>
      </c>
      <c r="F30" s="370">
        <f t="shared" si="0"/>
        <v>0</v>
      </c>
    </row>
    <row r="31" spans="1:6" ht="9.75" customHeight="1" x14ac:dyDescent="0.2">
      <c r="D31" s="27"/>
      <c r="E31" s="27"/>
      <c r="F31" s="27"/>
    </row>
    <row r="32" spans="1:6" ht="9.75" customHeight="1" x14ac:dyDescent="0.2"/>
    <row r="33" spans="1:7" ht="9.75" customHeight="1" x14ac:dyDescent="0.2">
      <c r="A33" s="27" t="s">
        <v>368</v>
      </c>
      <c r="B33" s="571" t="s">
        <v>628</v>
      </c>
      <c r="C33" s="571"/>
      <c r="D33" s="571"/>
      <c r="E33" s="571"/>
      <c r="F33" s="571"/>
      <c r="G33" s="571"/>
    </row>
    <row r="34" spans="1:7" ht="24" customHeight="1" x14ac:dyDescent="0.2">
      <c r="B34" s="571"/>
      <c r="C34" s="571"/>
      <c r="D34" s="571"/>
      <c r="E34" s="571"/>
      <c r="F34" s="571"/>
      <c r="G34" s="571"/>
    </row>
    <row r="35" spans="1:7" ht="9.75" customHeight="1" x14ac:dyDescent="0.2">
      <c r="F35" s="225"/>
    </row>
    <row r="36" spans="1:7" ht="9.75" customHeight="1" x14ac:dyDescent="0.2">
      <c r="F36" s="225"/>
    </row>
    <row r="37" spans="1:7" ht="9.75" customHeight="1" x14ac:dyDescent="0.2"/>
    <row r="38" spans="1:7" ht="9.75" customHeight="1" x14ac:dyDescent="0.2"/>
    <row r="39" spans="1:7" ht="9.75" customHeight="1" x14ac:dyDescent="0.2"/>
    <row r="40" spans="1:7" ht="9.75" customHeight="1" x14ac:dyDescent="0.2"/>
    <row r="41" spans="1:7" ht="9.75" customHeight="1" x14ac:dyDescent="0.2"/>
    <row r="42" spans="1:7" ht="9.75" customHeight="1" x14ac:dyDescent="0.2"/>
    <row r="43" spans="1:7" ht="9.75" customHeight="1" x14ac:dyDescent="0.2"/>
    <row r="44" spans="1:7" ht="9.75" customHeight="1" x14ac:dyDescent="0.2"/>
    <row r="45" spans="1:7" ht="9.75" customHeight="1" x14ac:dyDescent="0.2"/>
    <row r="46" spans="1:7" ht="9.75" customHeight="1" x14ac:dyDescent="0.2"/>
    <row r="47" spans="1:7" ht="9.75" customHeight="1" x14ac:dyDescent="0.2"/>
    <row r="48" spans="1:7" ht="9.75" customHeight="1" x14ac:dyDescent="0.2"/>
    <row r="49" ht="9.75" customHeight="1" x14ac:dyDescent="0.2"/>
    <row r="50" ht="9.75" customHeight="1" x14ac:dyDescent="0.2"/>
    <row r="51" ht="9.75" customHeight="1" x14ac:dyDescent="0.2"/>
    <row r="52" ht="9.75" customHeight="1" x14ac:dyDescent="0.2"/>
    <row r="53" ht="9.75" customHeight="1" x14ac:dyDescent="0.2"/>
    <row r="54" ht="9.75" customHeight="1" x14ac:dyDescent="0.2"/>
    <row r="55" ht="9.75" customHeight="1" x14ac:dyDescent="0.2"/>
    <row r="56" ht="9.75" customHeight="1" x14ac:dyDescent="0.2"/>
    <row r="57" ht="9.75" customHeight="1" x14ac:dyDescent="0.2"/>
    <row r="58" ht="9.75" customHeight="1" x14ac:dyDescent="0.2"/>
    <row r="59" ht="9.75" customHeight="1" x14ac:dyDescent="0.2"/>
    <row r="60" ht="9.75" customHeight="1" x14ac:dyDescent="0.2"/>
  </sheetData>
  <mergeCells count="4">
    <mergeCell ref="A3:F3"/>
    <mergeCell ref="A4:F4"/>
    <mergeCell ref="A5:F5"/>
    <mergeCell ref="B33:G34"/>
  </mergeCells>
  <phoneticPr fontId="0" type="noConversion"/>
  <printOptions horizontalCentered="1"/>
  <pageMargins left="0.5" right="0.5" top="0.75" bottom="0.75" header="0.3" footer="0.3"/>
  <pageSetup scale="94"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7"/>
  <sheetViews>
    <sheetView showGridLines="0" zoomScale="90" zoomScaleNormal="90" workbookViewId="0">
      <selection activeCell="U142" sqref="U142"/>
    </sheetView>
  </sheetViews>
  <sheetFormatPr defaultColWidth="10.1640625" defaultRowHeight="12.75" x14ac:dyDescent="0.2"/>
  <cols>
    <col min="1" max="1" width="10.1640625" style="508"/>
    <col min="2" max="2" width="18.1640625" style="508" customWidth="1"/>
    <col min="3" max="3" width="9" style="508" customWidth="1"/>
    <col min="4" max="5" width="18.1640625" style="508" customWidth="1"/>
    <col min="6" max="6" width="12.33203125" style="508" customWidth="1"/>
    <col min="7" max="7" width="15.33203125" style="508" customWidth="1"/>
    <col min="8" max="9" width="18.1640625" style="508" customWidth="1"/>
    <col min="10" max="10" width="28.33203125" style="508" customWidth="1"/>
    <col min="11" max="16384" width="10.1640625" style="508"/>
  </cols>
  <sheetData>
    <row r="1" spans="1:11" s="2" customFormat="1" ht="15" x14ac:dyDescent="0.25">
      <c r="A1" s="461" t="s">
        <v>842</v>
      </c>
      <c r="B1" s="462"/>
      <c r="C1" s="463"/>
      <c r="D1" s="463"/>
      <c r="E1" s="463"/>
      <c r="F1" s="463"/>
      <c r="G1" s="463"/>
      <c r="H1" s="463"/>
      <c r="I1" s="463"/>
      <c r="J1" s="463"/>
      <c r="K1" s="463"/>
    </row>
    <row r="2" spans="1:11" s="2" customFormat="1" ht="15" x14ac:dyDescent="0.25">
      <c r="A2" s="596" t="s">
        <v>856</v>
      </c>
      <c r="B2" s="596"/>
      <c r="C2" s="596"/>
      <c r="D2" s="596"/>
      <c r="E2" s="596"/>
      <c r="F2" s="596"/>
      <c r="G2" s="596"/>
      <c r="H2" s="596"/>
      <c r="I2" s="596"/>
      <c r="J2" s="596"/>
      <c r="K2" s="596"/>
    </row>
    <row r="3" spans="1:11" s="2" customFormat="1" ht="15" x14ac:dyDescent="0.25">
      <c r="A3" s="464" t="s">
        <v>857</v>
      </c>
      <c r="B3" s="464"/>
      <c r="C3" s="464"/>
      <c r="D3" s="464"/>
      <c r="E3" s="464"/>
      <c r="F3" s="464"/>
      <c r="G3" s="464"/>
      <c r="H3" s="464"/>
      <c r="I3" s="464"/>
      <c r="J3" s="464"/>
      <c r="K3" s="464"/>
    </row>
    <row r="4" spans="1:11" s="2" customFormat="1" ht="15" x14ac:dyDescent="0.25">
      <c r="A4" s="465" t="s">
        <v>858</v>
      </c>
      <c r="B4" s="462"/>
      <c r="C4" s="463"/>
      <c r="D4" s="463"/>
      <c r="E4" s="463"/>
      <c r="F4" s="463"/>
      <c r="G4" s="463"/>
      <c r="H4" s="463"/>
      <c r="I4" s="463"/>
      <c r="J4" s="463"/>
      <c r="K4" s="463"/>
    </row>
    <row r="5" spans="1:11" s="468" customFormat="1" ht="13.15" customHeight="1" x14ac:dyDescent="0.2">
      <c r="A5" s="466"/>
      <c r="B5" s="466"/>
      <c r="C5" s="466"/>
      <c r="D5" s="466"/>
      <c r="E5" s="466"/>
      <c r="F5" s="466"/>
      <c r="G5" s="466"/>
      <c r="H5" s="466"/>
      <c r="I5" s="467"/>
      <c r="J5" s="467"/>
    </row>
    <row r="6" spans="1:11" s="468" customFormat="1" ht="13.15" customHeight="1" x14ac:dyDescent="0.2">
      <c r="A6" s="469" t="s">
        <v>68</v>
      </c>
      <c r="B6" s="466"/>
      <c r="C6" s="466"/>
      <c r="D6" s="466"/>
      <c r="E6" s="466"/>
      <c r="F6" s="466"/>
      <c r="G6" s="466"/>
      <c r="H6" s="466"/>
      <c r="I6" s="467"/>
      <c r="J6" s="467"/>
    </row>
    <row r="7" spans="1:11" s="468" customFormat="1" x14ac:dyDescent="0.2">
      <c r="A7" s="469" t="s">
        <v>859</v>
      </c>
      <c r="B7" s="470"/>
      <c r="C7" s="470"/>
      <c r="D7" s="470"/>
      <c r="E7" s="470"/>
      <c r="F7" s="470"/>
      <c r="G7" s="470"/>
      <c r="H7" s="470"/>
      <c r="I7" s="470"/>
      <c r="J7" s="470"/>
    </row>
    <row r="8" spans="1:11" s="468" customFormat="1" x14ac:dyDescent="0.2">
      <c r="A8" s="471">
        <v>1</v>
      </c>
      <c r="B8" s="472" t="s">
        <v>860</v>
      </c>
      <c r="D8" s="470"/>
      <c r="F8" s="473">
        <v>2020</v>
      </c>
      <c r="G8" s="470"/>
      <c r="H8" s="470"/>
      <c r="I8" s="470"/>
      <c r="J8" s="470"/>
    </row>
    <row r="9" spans="1:11" s="474" customFormat="1" x14ac:dyDescent="0.2">
      <c r="A9" s="471">
        <f>+A8+1</f>
        <v>2</v>
      </c>
      <c r="B9" s="474" t="s">
        <v>861</v>
      </c>
      <c r="F9" s="475">
        <v>366</v>
      </c>
    </row>
    <row r="10" spans="1:11" s="474" customFormat="1" x14ac:dyDescent="0.2">
      <c r="A10" s="471"/>
      <c r="B10" s="471"/>
    </row>
    <row r="11" spans="1:11" s="474" customFormat="1" ht="49.9" customHeight="1" x14ac:dyDescent="0.2">
      <c r="A11" s="471">
        <f>+A9+1</f>
        <v>3</v>
      </c>
      <c r="B11" s="597" t="s">
        <v>862</v>
      </c>
      <c r="C11" s="597"/>
      <c r="D11" s="597"/>
      <c r="E11" s="597"/>
      <c r="F11" s="597"/>
      <c r="G11" s="597"/>
      <c r="H11" s="597"/>
      <c r="I11" s="597"/>
      <c r="J11" s="597"/>
    </row>
    <row r="12" spans="1:11" s="474" customFormat="1" x14ac:dyDescent="0.2">
      <c r="A12" s="471"/>
      <c r="B12" s="476"/>
      <c r="C12" s="477"/>
      <c r="D12" s="477"/>
      <c r="E12" s="477"/>
      <c r="F12" s="477"/>
      <c r="G12" s="477"/>
      <c r="H12" s="477"/>
      <c r="I12" s="478"/>
      <c r="J12" s="477"/>
    </row>
    <row r="13" spans="1:11" s="474" customFormat="1" ht="43.5" customHeight="1" x14ac:dyDescent="0.2">
      <c r="A13" s="471">
        <f>+A11+1</f>
        <v>4</v>
      </c>
      <c r="B13" s="597" t="s">
        <v>863</v>
      </c>
      <c r="C13" s="597"/>
      <c r="D13" s="597"/>
      <c r="E13" s="597"/>
      <c r="F13" s="597"/>
      <c r="G13" s="597"/>
      <c r="H13" s="597"/>
      <c r="I13" s="597"/>
      <c r="J13" s="597"/>
    </row>
    <row r="14" spans="1:11" s="474" customFormat="1" x14ac:dyDescent="0.2">
      <c r="A14" s="471"/>
      <c r="B14" s="476"/>
      <c r="C14" s="477"/>
      <c r="D14" s="477"/>
      <c r="E14" s="477"/>
      <c r="F14" s="477"/>
      <c r="G14" s="477"/>
      <c r="H14" s="477"/>
      <c r="I14" s="478"/>
      <c r="J14" s="477"/>
    </row>
    <row r="15" spans="1:11" s="474" customFormat="1" x14ac:dyDescent="0.2">
      <c r="A15" s="471"/>
      <c r="B15" s="476"/>
      <c r="C15" s="477"/>
      <c r="D15" s="477"/>
      <c r="E15" s="477"/>
      <c r="F15" s="477"/>
      <c r="G15" s="477"/>
      <c r="H15" s="477"/>
      <c r="I15" s="478"/>
      <c r="J15" s="477"/>
    </row>
    <row r="16" spans="1:11" s="474" customFormat="1" ht="12.75" customHeight="1" x14ac:dyDescent="0.2">
      <c r="A16" s="471">
        <f>+A13+1</f>
        <v>5</v>
      </c>
      <c r="B16" s="479" t="s">
        <v>864</v>
      </c>
      <c r="C16" s="479"/>
      <c r="D16" s="479"/>
      <c r="E16" s="479"/>
      <c r="G16" s="598" t="s">
        <v>865</v>
      </c>
    </row>
    <row r="17" spans="1:7" s="474" customFormat="1" ht="12.75" customHeight="1" x14ac:dyDescent="0.2">
      <c r="A17" s="471"/>
      <c r="B17" s="479"/>
      <c r="C17" s="479"/>
      <c r="D17" s="479"/>
      <c r="F17" s="477"/>
      <c r="G17" s="599"/>
    </row>
    <row r="18" spans="1:7" s="474" customFormat="1" ht="12.75" customHeight="1" x14ac:dyDescent="0.2">
      <c r="A18" s="471">
        <f>+A16+1</f>
        <v>6</v>
      </c>
      <c r="B18" s="472" t="s">
        <v>866</v>
      </c>
      <c r="C18" s="472"/>
      <c r="D18" s="472"/>
      <c r="F18" s="477"/>
      <c r="G18" s="480">
        <v>-1643452.775924955</v>
      </c>
    </row>
    <row r="19" spans="1:7" s="474" customFormat="1" ht="12.75" customHeight="1" x14ac:dyDescent="0.2">
      <c r="A19" s="471">
        <f>+A18+1</f>
        <v>7</v>
      </c>
      <c r="B19" s="472" t="s">
        <v>867</v>
      </c>
      <c r="C19" s="472"/>
      <c r="D19" s="472"/>
      <c r="F19" s="477"/>
      <c r="G19" s="480">
        <v>0</v>
      </c>
    </row>
    <row r="20" spans="1:7" s="474" customFormat="1" ht="12.75" customHeight="1" x14ac:dyDescent="0.2">
      <c r="A20" s="471">
        <f>+A19+1</f>
        <v>8</v>
      </c>
      <c r="B20" s="472" t="s">
        <v>868</v>
      </c>
      <c r="C20" s="472"/>
      <c r="D20" s="472"/>
      <c r="F20" s="477"/>
      <c r="G20" s="481">
        <v>-1185534.5877093635</v>
      </c>
    </row>
    <row r="21" spans="1:7" s="474" customFormat="1" ht="12.75" customHeight="1" x14ac:dyDescent="0.2">
      <c r="A21" s="471">
        <f>+A20+1</f>
        <v>9</v>
      </c>
      <c r="B21" s="472" t="s">
        <v>869</v>
      </c>
      <c r="C21" s="472"/>
      <c r="D21" s="472"/>
      <c r="F21" s="477"/>
      <c r="G21" s="482">
        <f>G18-G19-G20</f>
        <v>-457918.18821559148</v>
      </c>
    </row>
    <row r="22" spans="1:7" s="474" customFormat="1" ht="12.75" customHeight="1" x14ac:dyDescent="0.2">
      <c r="A22" s="471">
        <f>+A21+1</f>
        <v>10</v>
      </c>
      <c r="B22" s="472" t="s">
        <v>870</v>
      </c>
      <c r="C22" s="472"/>
      <c r="D22" s="472"/>
      <c r="F22" s="477"/>
      <c r="G22" s="482">
        <v>0</v>
      </c>
    </row>
    <row r="23" spans="1:7" s="474" customFormat="1" ht="12.75" customHeight="1" thickBot="1" x14ac:dyDescent="0.25">
      <c r="A23" s="471">
        <f>+A22+1</f>
        <v>11</v>
      </c>
      <c r="B23" s="472" t="s">
        <v>871</v>
      </c>
      <c r="C23" s="472"/>
      <c r="D23" s="472"/>
      <c r="F23" s="477"/>
      <c r="G23" s="483">
        <f>G21-G22</f>
        <v>-457918.18821559148</v>
      </c>
    </row>
    <row r="24" spans="1:7" s="474" customFormat="1" ht="12.75" customHeight="1" thickTop="1" x14ac:dyDescent="0.2">
      <c r="A24" s="471"/>
      <c r="B24" s="472"/>
      <c r="C24" s="472"/>
      <c r="D24" s="472"/>
      <c r="F24" s="477"/>
      <c r="G24" s="482"/>
    </row>
    <row r="25" spans="1:7" s="474" customFormat="1" ht="12.75" customHeight="1" x14ac:dyDescent="0.2">
      <c r="A25" s="471">
        <f>+A23+1</f>
        <v>12</v>
      </c>
      <c r="B25" s="472" t="s">
        <v>872</v>
      </c>
      <c r="C25" s="472"/>
      <c r="D25" s="472"/>
      <c r="F25" s="477"/>
      <c r="G25" s="480">
        <v>-4114936.9331200612</v>
      </c>
    </row>
    <row r="26" spans="1:7" s="474" customFormat="1" ht="12.75" customHeight="1" x14ac:dyDescent="0.2">
      <c r="A26" s="471">
        <f>+A25+1</f>
        <v>13</v>
      </c>
      <c r="B26" s="472" t="s">
        <v>867</v>
      </c>
      <c r="C26" s="472"/>
      <c r="D26" s="472"/>
      <c r="F26" s="477"/>
      <c r="G26" s="480">
        <v>0</v>
      </c>
    </row>
    <row r="27" spans="1:7" s="474" customFormat="1" ht="12.75" customHeight="1" x14ac:dyDescent="0.2">
      <c r="A27" s="471">
        <f>+A26+1</f>
        <v>14</v>
      </c>
      <c r="B27" s="472" t="s">
        <v>868</v>
      </c>
      <c r="C27" s="472"/>
      <c r="D27" s="472"/>
      <c r="F27" s="477"/>
      <c r="G27" s="481">
        <v>-1838071.7341817662</v>
      </c>
    </row>
    <row r="28" spans="1:7" s="474" customFormat="1" ht="12.75" customHeight="1" x14ac:dyDescent="0.2">
      <c r="A28" s="471">
        <f>+A27+1</f>
        <v>15</v>
      </c>
      <c r="B28" s="472" t="s">
        <v>869</v>
      </c>
      <c r="C28" s="472"/>
      <c r="D28" s="472"/>
      <c r="F28" s="477"/>
      <c r="G28" s="482">
        <f>G25-G26-G27</f>
        <v>-2276865.1989382952</v>
      </c>
    </row>
    <row r="29" spans="1:7" s="474" customFormat="1" ht="12.75" customHeight="1" x14ac:dyDescent="0.2">
      <c r="A29" s="471">
        <f>+A28+1</f>
        <v>16</v>
      </c>
      <c r="B29" s="472" t="s">
        <v>873</v>
      </c>
      <c r="C29" s="472"/>
      <c r="D29" s="472"/>
      <c r="F29" s="477"/>
      <c r="G29" s="482">
        <v>-1448992.0450797759</v>
      </c>
    </row>
    <row r="30" spans="1:7" s="474" customFormat="1" ht="12.75" customHeight="1" thickBot="1" x14ac:dyDescent="0.25">
      <c r="A30" s="471">
        <f>+A29+1</f>
        <v>17</v>
      </c>
      <c r="B30" s="472" t="s">
        <v>874</v>
      </c>
      <c r="C30" s="472"/>
      <c r="D30" s="472"/>
      <c r="F30" s="477"/>
      <c r="G30" s="483">
        <f>G28-G29</f>
        <v>-827873.15385851939</v>
      </c>
    </row>
    <row r="31" spans="1:7" s="474" customFormat="1" ht="12.75" customHeight="1" thickTop="1" x14ac:dyDescent="0.2">
      <c r="A31" s="471"/>
      <c r="B31" s="472"/>
      <c r="C31" s="472"/>
      <c r="D31" s="472"/>
      <c r="F31" s="477"/>
      <c r="G31" s="482"/>
    </row>
    <row r="32" spans="1:7" s="474" customFormat="1" ht="12.75" customHeight="1" x14ac:dyDescent="0.2">
      <c r="A32" s="471">
        <f>+A30+1</f>
        <v>18</v>
      </c>
      <c r="B32" s="472" t="s">
        <v>875</v>
      </c>
      <c r="C32" s="472"/>
      <c r="D32" s="472"/>
      <c r="F32" s="477"/>
      <c r="G32" s="482">
        <f>I53</f>
        <v>-395762.81904208986</v>
      </c>
    </row>
    <row r="33" spans="1:10" s="474" customFormat="1" ht="12.75" customHeight="1" x14ac:dyDescent="0.2">
      <c r="A33" s="471">
        <f>+A32+1</f>
        <v>19</v>
      </c>
      <c r="B33" s="472" t="s">
        <v>876</v>
      </c>
      <c r="C33" s="472"/>
      <c r="D33" s="472"/>
      <c r="F33" s="477"/>
      <c r="G33" s="482">
        <f>(G23+G30)/2</f>
        <v>-642895.67103705544</v>
      </c>
    </row>
    <row r="34" spans="1:10" s="474" customFormat="1" ht="12.75" customHeight="1" thickBot="1" x14ac:dyDescent="0.25">
      <c r="A34" s="471">
        <f>+A33+1</f>
        <v>20</v>
      </c>
      <c r="B34" s="472" t="s">
        <v>877</v>
      </c>
      <c r="C34" s="472"/>
      <c r="D34" s="472"/>
      <c r="G34" s="483">
        <f>SUM(G32:G33)</f>
        <v>-1038658.4900791453</v>
      </c>
      <c r="H34" s="477" t="s">
        <v>878</v>
      </c>
    </row>
    <row r="35" spans="1:10" s="474" customFormat="1" ht="12.75" customHeight="1" thickTop="1" x14ac:dyDescent="0.2">
      <c r="A35" s="471"/>
      <c r="B35" s="479"/>
      <c r="C35" s="479"/>
      <c r="D35" s="479"/>
      <c r="F35" s="484"/>
      <c r="H35" s="477"/>
      <c r="I35" s="478"/>
      <c r="J35" s="485"/>
    </row>
    <row r="36" spans="1:10" s="486" customFormat="1" ht="25.15" customHeight="1" x14ac:dyDescent="0.2">
      <c r="A36" s="471">
        <f>+A34+1</f>
        <v>21</v>
      </c>
      <c r="B36" s="600" t="s">
        <v>879</v>
      </c>
      <c r="C36" s="597"/>
      <c r="D36" s="597"/>
      <c r="E36" s="597"/>
      <c r="F36" s="597"/>
      <c r="G36" s="597"/>
      <c r="H36" s="597"/>
      <c r="I36" s="597"/>
      <c r="J36" s="597"/>
    </row>
    <row r="37" spans="1:10" s="486" customFormat="1" x14ac:dyDescent="0.2">
      <c r="A37" s="471"/>
      <c r="B37" s="487"/>
      <c r="C37" s="487"/>
      <c r="D37" s="488"/>
      <c r="E37" s="488"/>
      <c r="F37" s="488"/>
      <c r="G37" s="488"/>
      <c r="H37" s="488"/>
      <c r="I37" s="488"/>
    </row>
    <row r="38" spans="1:10" s="486" customFormat="1" x14ac:dyDescent="0.2">
      <c r="A38" s="471">
        <f>+A36+1</f>
        <v>22</v>
      </c>
      <c r="B38" s="479" t="s">
        <v>864</v>
      </c>
      <c r="C38" s="487"/>
      <c r="D38" s="488"/>
      <c r="E38" s="488"/>
      <c r="F38" s="488"/>
      <c r="G38" s="488"/>
      <c r="H38" s="488"/>
      <c r="I38" s="488"/>
    </row>
    <row r="39" spans="1:10" s="486" customFormat="1" ht="15" x14ac:dyDescent="0.25">
      <c r="A39" s="471"/>
      <c r="B39" s="489" t="s">
        <v>121</v>
      </c>
      <c r="C39" s="490" t="s">
        <v>122</v>
      </c>
      <c r="D39" s="491" t="s">
        <v>298</v>
      </c>
      <c r="E39" s="491" t="s">
        <v>123</v>
      </c>
      <c r="F39" s="491" t="s">
        <v>299</v>
      </c>
      <c r="G39" s="491" t="s">
        <v>126</v>
      </c>
      <c r="H39" s="491" t="s">
        <v>127</v>
      </c>
      <c r="I39" s="491" t="s">
        <v>128</v>
      </c>
    </row>
    <row r="40" spans="1:10" s="486" customFormat="1" ht="69" customHeight="1" x14ac:dyDescent="0.2">
      <c r="A40" s="471">
        <f>+A38+1</f>
        <v>23</v>
      </c>
      <c r="B40" s="492" t="s">
        <v>110</v>
      </c>
      <c r="C40" s="492" t="s">
        <v>880</v>
      </c>
      <c r="D40" s="493" t="s">
        <v>881</v>
      </c>
      <c r="E40" s="493" t="s">
        <v>882</v>
      </c>
      <c r="F40" s="493" t="s">
        <v>883</v>
      </c>
      <c r="G40" s="493" t="s">
        <v>884</v>
      </c>
      <c r="H40" s="493" t="s">
        <v>885</v>
      </c>
      <c r="I40" s="493" t="s">
        <v>886</v>
      </c>
    </row>
    <row r="41" spans="1:10" s="486" customFormat="1" x14ac:dyDescent="0.2">
      <c r="A41" s="471">
        <f t="shared" ref="A41:A54" si="0">+A40+1</f>
        <v>24</v>
      </c>
      <c r="B41" s="494" t="s">
        <v>887</v>
      </c>
      <c r="C41" s="495">
        <v>2019</v>
      </c>
      <c r="D41" s="496" t="s">
        <v>888</v>
      </c>
      <c r="E41" s="497">
        <v>0</v>
      </c>
      <c r="F41" s="498" t="s">
        <v>888</v>
      </c>
      <c r="G41" s="499">
        <f>F9</f>
        <v>366</v>
      </c>
      <c r="H41" s="500" t="s">
        <v>888</v>
      </c>
      <c r="I41" s="501">
        <f>E41</f>
        <v>0</v>
      </c>
    </row>
    <row r="42" spans="1:10" s="486" customFormat="1" x14ac:dyDescent="0.2">
      <c r="A42" s="471">
        <f t="shared" si="0"/>
        <v>25</v>
      </c>
      <c r="B42" s="494" t="s">
        <v>889</v>
      </c>
      <c r="C42" s="495">
        <v>2020</v>
      </c>
      <c r="D42" s="502">
        <v>0</v>
      </c>
      <c r="E42" s="501">
        <f t="shared" ref="E42:E53" si="1">E41+D42</f>
        <v>0</v>
      </c>
      <c r="F42" s="498">
        <v>335</v>
      </c>
      <c r="G42" s="499">
        <f t="shared" ref="G42:G53" si="2">G41</f>
        <v>366</v>
      </c>
      <c r="H42" s="501">
        <f t="shared" ref="H42:H53" si="3">D42*F42/G42</f>
        <v>0</v>
      </c>
      <c r="I42" s="501">
        <f t="shared" ref="I42:I53" si="4">I41+H42</f>
        <v>0</v>
      </c>
    </row>
    <row r="43" spans="1:10" s="486" customFormat="1" x14ac:dyDescent="0.2">
      <c r="A43" s="471">
        <f t="shared" si="0"/>
        <v>26</v>
      </c>
      <c r="B43" s="494" t="s">
        <v>139</v>
      </c>
      <c r="C43" s="495">
        <v>2020</v>
      </c>
      <c r="D43" s="502">
        <v>0</v>
      </c>
      <c r="E43" s="501">
        <f t="shared" si="1"/>
        <v>0</v>
      </c>
      <c r="F43" s="498">
        <v>307</v>
      </c>
      <c r="G43" s="499">
        <f t="shared" si="2"/>
        <v>366</v>
      </c>
      <c r="H43" s="501">
        <f t="shared" si="3"/>
        <v>0</v>
      </c>
      <c r="I43" s="501">
        <f t="shared" si="4"/>
        <v>0</v>
      </c>
    </row>
    <row r="44" spans="1:10" s="486" customFormat="1" x14ac:dyDescent="0.2">
      <c r="A44" s="471">
        <f t="shared" si="0"/>
        <v>27</v>
      </c>
      <c r="B44" s="494" t="s">
        <v>890</v>
      </c>
      <c r="C44" s="495">
        <v>2020</v>
      </c>
      <c r="D44" s="502">
        <v>-20825.783851201755</v>
      </c>
      <c r="E44" s="501">
        <f>E43+D44</f>
        <v>-20825.783851201755</v>
      </c>
      <c r="F44" s="498">
        <v>276</v>
      </c>
      <c r="G44" s="499">
        <f t="shared" si="2"/>
        <v>366</v>
      </c>
      <c r="H44" s="501">
        <f t="shared" si="3"/>
        <v>-15704.689461561979</v>
      </c>
      <c r="I44" s="501">
        <f t="shared" si="4"/>
        <v>-15704.689461561979</v>
      </c>
    </row>
    <row r="45" spans="1:10" s="486" customFormat="1" x14ac:dyDescent="0.2">
      <c r="A45" s="471">
        <f t="shared" si="0"/>
        <v>28</v>
      </c>
      <c r="B45" s="494" t="s">
        <v>141</v>
      </c>
      <c r="C45" s="495">
        <v>2020</v>
      </c>
      <c r="D45" s="502">
        <v>-14275.627846406793</v>
      </c>
      <c r="E45" s="501">
        <f t="shared" si="1"/>
        <v>-35101.41169760855</v>
      </c>
      <c r="F45" s="498">
        <v>246</v>
      </c>
      <c r="G45" s="499">
        <f t="shared" si="2"/>
        <v>366</v>
      </c>
      <c r="H45" s="501">
        <f>D45*F45/G45</f>
        <v>-9595.0941262734177</v>
      </c>
      <c r="I45" s="501">
        <f t="shared" si="4"/>
        <v>-25299.783587835394</v>
      </c>
    </row>
    <row r="46" spans="1:10" s="486" customFormat="1" x14ac:dyDescent="0.2">
      <c r="A46" s="471">
        <f t="shared" si="0"/>
        <v>29</v>
      </c>
      <c r="B46" s="494" t="s">
        <v>142</v>
      </c>
      <c r="C46" s="495">
        <v>2020</v>
      </c>
      <c r="D46" s="502">
        <v>-14275.627846406793</v>
      </c>
      <c r="E46" s="501">
        <f t="shared" si="1"/>
        <v>-49377.039544015344</v>
      </c>
      <c r="F46" s="498">
        <v>215</v>
      </c>
      <c r="G46" s="499">
        <f t="shared" si="2"/>
        <v>366</v>
      </c>
      <c r="H46" s="501">
        <f t="shared" si="3"/>
        <v>-8385.9562485722963</v>
      </c>
      <c r="I46" s="501">
        <f>I45+H46</f>
        <v>-33685.739836407694</v>
      </c>
    </row>
    <row r="47" spans="1:10" s="486" customFormat="1" x14ac:dyDescent="0.2">
      <c r="A47" s="471">
        <f t="shared" si="0"/>
        <v>30</v>
      </c>
      <c r="B47" s="494" t="s">
        <v>143</v>
      </c>
      <c r="C47" s="495">
        <v>2020</v>
      </c>
      <c r="D47" s="502">
        <v>-223721.37730472803</v>
      </c>
      <c r="E47" s="501">
        <f t="shared" si="1"/>
        <v>-273098.41684874339</v>
      </c>
      <c r="F47" s="498">
        <v>185</v>
      </c>
      <c r="G47" s="499">
        <f t="shared" si="2"/>
        <v>366</v>
      </c>
      <c r="H47" s="501">
        <f t="shared" si="3"/>
        <v>-113083.20983982153</v>
      </c>
      <c r="I47" s="501">
        <f t="shared" si="4"/>
        <v>-146768.94967622921</v>
      </c>
    </row>
    <row r="48" spans="1:10" s="486" customFormat="1" x14ac:dyDescent="0.2">
      <c r="A48" s="471">
        <f t="shared" si="0"/>
        <v>31</v>
      </c>
      <c r="B48" s="494" t="s">
        <v>144</v>
      </c>
      <c r="C48" s="495">
        <v>2020</v>
      </c>
      <c r="D48" s="502">
        <v>-195982.27137183869</v>
      </c>
      <c r="E48" s="501">
        <f t="shared" si="1"/>
        <v>-469080.68822058209</v>
      </c>
      <c r="F48" s="498">
        <v>154</v>
      </c>
      <c r="G48" s="499">
        <f t="shared" si="2"/>
        <v>366</v>
      </c>
      <c r="H48" s="501">
        <f t="shared" si="3"/>
        <v>-82462.485768478582</v>
      </c>
      <c r="I48" s="501">
        <f t="shared" si="4"/>
        <v>-229231.43544470781</v>
      </c>
    </row>
    <row r="49" spans="1:9" s="486" customFormat="1" x14ac:dyDescent="0.2">
      <c r="A49" s="471">
        <f t="shared" si="0"/>
        <v>32</v>
      </c>
      <c r="B49" s="494" t="s">
        <v>891</v>
      </c>
      <c r="C49" s="495">
        <v>2020</v>
      </c>
      <c r="D49" s="502">
        <v>-195982.27137183869</v>
      </c>
      <c r="E49" s="501">
        <f t="shared" si="1"/>
        <v>-665062.95959242084</v>
      </c>
      <c r="F49" s="498">
        <v>123</v>
      </c>
      <c r="G49" s="499">
        <f t="shared" si="2"/>
        <v>366</v>
      </c>
      <c r="H49" s="501">
        <f t="shared" si="3"/>
        <v>-65862.8944774212</v>
      </c>
      <c r="I49" s="501">
        <f t="shared" si="4"/>
        <v>-295094.32992212899</v>
      </c>
    </row>
    <row r="50" spans="1:9" s="486" customFormat="1" x14ac:dyDescent="0.2">
      <c r="A50" s="471">
        <f t="shared" si="0"/>
        <v>33</v>
      </c>
      <c r="B50" s="494" t="s">
        <v>146</v>
      </c>
      <c r="C50" s="495">
        <v>2020</v>
      </c>
      <c r="D50" s="502">
        <v>-195982.27137183869</v>
      </c>
      <c r="E50" s="501">
        <f t="shared" si="1"/>
        <v>-861045.23096425948</v>
      </c>
      <c r="F50" s="498">
        <v>93</v>
      </c>
      <c r="G50" s="499">
        <f t="shared" si="2"/>
        <v>366</v>
      </c>
      <c r="H50" s="501">
        <f t="shared" si="3"/>
        <v>-49798.773873172133</v>
      </c>
      <c r="I50" s="501">
        <f t="shared" si="4"/>
        <v>-344893.10379530111</v>
      </c>
    </row>
    <row r="51" spans="1:9" s="486" customFormat="1" x14ac:dyDescent="0.2">
      <c r="A51" s="471">
        <f t="shared" si="0"/>
        <v>34</v>
      </c>
      <c r="B51" s="494" t="s">
        <v>147</v>
      </c>
      <c r="C51" s="495">
        <v>2020</v>
      </c>
      <c r="D51" s="502">
        <v>-195982.27137183869</v>
      </c>
      <c r="E51" s="501">
        <f t="shared" si="1"/>
        <v>-1057027.5023360981</v>
      </c>
      <c r="F51" s="498">
        <v>62</v>
      </c>
      <c r="G51" s="499">
        <f t="shared" si="2"/>
        <v>366</v>
      </c>
      <c r="H51" s="501">
        <f t="shared" si="3"/>
        <v>-33199.18258211475</v>
      </c>
      <c r="I51" s="501">
        <f t="shared" si="4"/>
        <v>-378092.28637741588</v>
      </c>
    </row>
    <row r="52" spans="1:9" s="486" customFormat="1" x14ac:dyDescent="0.2">
      <c r="A52" s="471">
        <f t="shared" si="0"/>
        <v>35</v>
      </c>
      <c r="B52" s="494" t="s">
        <v>148</v>
      </c>
      <c r="C52" s="495">
        <v>2020</v>
      </c>
      <c r="D52" s="502">
        <v>-195982.27137183869</v>
      </c>
      <c r="E52" s="501">
        <f t="shared" si="1"/>
        <v>-1253009.7737079368</v>
      </c>
      <c r="F52" s="498">
        <v>32</v>
      </c>
      <c r="G52" s="499">
        <f t="shared" si="2"/>
        <v>366</v>
      </c>
      <c r="H52" s="501">
        <f t="shared" si="3"/>
        <v>-17135.061977865676</v>
      </c>
      <c r="I52" s="501">
        <f t="shared" si="4"/>
        <v>-395227.34835528157</v>
      </c>
    </row>
    <row r="53" spans="1:9" s="486" customFormat="1" x14ac:dyDescent="0.2">
      <c r="A53" s="471">
        <f t="shared" si="0"/>
        <v>36</v>
      </c>
      <c r="B53" s="494" t="s">
        <v>149</v>
      </c>
      <c r="C53" s="495">
        <v>2020</v>
      </c>
      <c r="D53" s="502">
        <v>-195982.27137183869</v>
      </c>
      <c r="E53" s="501">
        <f t="shared" si="1"/>
        <v>-1448992.0450797754</v>
      </c>
      <c r="F53" s="498">
        <v>1</v>
      </c>
      <c r="G53" s="499">
        <f t="shared" si="2"/>
        <v>366</v>
      </c>
      <c r="H53" s="501">
        <f t="shared" si="3"/>
        <v>-535.47068680830239</v>
      </c>
      <c r="I53" s="503">
        <f t="shared" si="4"/>
        <v>-395762.81904208986</v>
      </c>
    </row>
    <row r="54" spans="1:9" s="486" customFormat="1" ht="13.5" thickBot="1" x14ac:dyDescent="0.25">
      <c r="A54" s="471">
        <f t="shared" si="0"/>
        <v>37</v>
      </c>
      <c r="B54" s="504" t="s">
        <v>892</v>
      </c>
      <c r="C54" s="504"/>
      <c r="D54" s="505">
        <f>SUM(D42:D53)</f>
        <v>-1448992.0450797754</v>
      </c>
      <c r="E54" s="506"/>
      <c r="F54" s="506"/>
      <c r="G54" s="506"/>
      <c r="H54" s="506"/>
      <c r="I54" s="507"/>
    </row>
    <row r="55" spans="1:9" s="486" customFormat="1" ht="13.5" thickTop="1" x14ac:dyDescent="0.2">
      <c r="A55" s="471"/>
      <c r="B55" s="488"/>
      <c r="C55" s="488"/>
      <c r="D55" s="488"/>
      <c r="E55" s="488"/>
      <c r="F55" s="488"/>
      <c r="G55" s="488"/>
      <c r="H55" s="488"/>
      <c r="I55" s="488"/>
    </row>
    <row r="56" spans="1:9" s="486" customFormat="1" x14ac:dyDescent="0.2">
      <c r="A56" s="471"/>
    </row>
    <row r="57" spans="1:9" s="486" customFormat="1" x14ac:dyDescent="0.2"/>
  </sheetData>
  <mergeCells count="5">
    <mergeCell ref="A2:K2"/>
    <mergeCell ref="B11:J11"/>
    <mergeCell ref="B13:J13"/>
    <mergeCell ref="G16:G17"/>
    <mergeCell ref="B36:J36"/>
  </mergeCells>
  <pageMargins left="0.7" right="0.7" top="0.75" bottom="0.75" header="0.3" footer="0.3"/>
  <pageSetup scale="4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5"/>
  <sheetViews>
    <sheetView showGridLines="0" zoomScale="90" zoomScaleNormal="90" workbookViewId="0">
      <selection activeCell="U142" sqref="U142"/>
    </sheetView>
  </sheetViews>
  <sheetFormatPr defaultColWidth="9.33203125" defaultRowHeight="12" x14ac:dyDescent="0.2"/>
  <cols>
    <col min="1" max="1" width="6.83203125" style="510" customWidth="1"/>
    <col min="2" max="2" width="34.6640625" style="510" customWidth="1"/>
    <col min="3" max="4" width="3.83203125" style="510" customWidth="1"/>
    <col min="5" max="11" width="15.83203125" style="510" customWidth="1"/>
    <col min="12" max="16384" width="9.33203125" style="510"/>
  </cols>
  <sheetData>
    <row r="1" spans="1:11" s="2" customFormat="1" ht="15" x14ac:dyDescent="0.25">
      <c r="A1" s="461" t="s">
        <v>842</v>
      </c>
      <c r="B1" s="462"/>
      <c r="C1" s="509"/>
      <c r="D1" s="509"/>
      <c r="E1" s="509"/>
      <c r="F1" s="509"/>
      <c r="G1" s="509"/>
      <c r="H1" s="509"/>
      <c r="I1" s="509"/>
      <c r="J1" s="509"/>
      <c r="K1" s="509"/>
    </row>
    <row r="2" spans="1:11" s="2" customFormat="1" ht="15" x14ac:dyDescent="0.25">
      <c r="A2" s="596" t="s">
        <v>856</v>
      </c>
      <c r="B2" s="596"/>
      <c r="C2" s="596"/>
      <c r="D2" s="596"/>
      <c r="E2" s="596"/>
      <c r="F2" s="596"/>
      <c r="G2" s="596"/>
      <c r="H2" s="596"/>
      <c r="I2" s="596"/>
      <c r="J2" s="596"/>
      <c r="K2" s="596"/>
    </row>
    <row r="3" spans="1:11" s="2" customFormat="1" ht="15" x14ac:dyDescent="0.25">
      <c r="A3" s="464" t="s">
        <v>893</v>
      </c>
      <c r="B3" s="464"/>
      <c r="C3" s="464"/>
      <c r="D3" s="464"/>
      <c r="E3" s="464"/>
      <c r="F3" s="464"/>
      <c r="G3" s="464"/>
      <c r="H3" s="464"/>
      <c r="I3" s="464"/>
      <c r="J3" s="464"/>
      <c r="K3" s="464"/>
    </row>
    <row r="4" spans="1:11" s="2" customFormat="1" ht="15" x14ac:dyDescent="0.25">
      <c r="A4" s="596" t="s">
        <v>894</v>
      </c>
      <c r="B4" s="596"/>
      <c r="C4" s="596"/>
      <c r="D4" s="596"/>
      <c r="E4" s="596"/>
      <c r="F4" s="596"/>
      <c r="G4" s="596"/>
      <c r="H4" s="596"/>
      <c r="I4" s="596"/>
      <c r="J4" s="596"/>
      <c r="K4" s="596"/>
    </row>
    <row r="5" spans="1:11" x14ac:dyDescent="0.2">
      <c r="K5" s="511"/>
    </row>
    <row r="6" spans="1:11" x14ac:dyDescent="0.2">
      <c r="K6" s="512"/>
    </row>
    <row r="7" spans="1:11" x14ac:dyDescent="0.2">
      <c r="A7" s="601"/>
      <c r="B7" s="601"/>
      <c r="C7" s="601"/>
      <c r="D7" s="601"/>
      <c r="E7" s="601"/>
      <c r="F7" s="601"/>
      <c r="G7" s="601"/>
      <c r="H7" s="601"/>
      <c r="I7" s="601"/>
      <c r="J7" s="601"/>
      <c r="K7" s="601"/>
    </row>
    <row r="8" spans="1:11" s="514" customFormat="1" ht="15.75" x14ac:dyDescent="0.25">
      <c r="A8" s="513"/>
      <c r="F8" s="515"/>
      <c r="G8" s="516">
        <v>2020</v>
      </c>
    </row>
    <row r="9" spans="1:11" s="514" customFormat="1" ht="15.75" x14ac:dyDescent="0.25"/>
    <row r="10" spans="1:11" s="514" customFormat="1" ht="15.75" x14ac:dyDescent="0.25">
      <c r="A10" s="517" t="s">
        <v>895</v>
      </c>
      <c r="B10" s="517"/>
      <c r="E10" s="518"/>
      <c r="F10" s="518"/>
      <c r="G10" s="519">
        <v>0.21</v>
      </c>
    </row>
    <row r="11" spans="1:11" s="514" customFormat="1" ht="15.75" x14ac:dyDescent="0.25">
      <c r="A11" s="517"/>
      <c r="B11" s="517"/>
      <c r="E11" s="518"/>
      <c r="F11" s="520"/>
      <c r="G11" s="518"/>
    </row>
    <row r="12" spans="1:11" s="514" customFormat="1" ht="15.75" x14ac:dyDescent="0.25">
      <c r="A12" s="517" t="s">
        <v>896</v>
      </c>
      <c r="B12" s="517"/>
      <c r="E12" s="519">
        <v>8.6999999999999994E-2</v>
      </c>
      <c r="F12" s="519">
        <v>0.6</v>
      </c>
      <c r="G12" s="518"/>
    </row>
    <row r="13" spans="1:11" s="514" customFormat="1" ht="15.75" x14ac:dyDescent="0.25">
      <c r="A13" s="517" t="s">
        <v>897</v>
      </c>
      <c r="B13" s="517"/>
      <c r="E13" s="519">
        <v>0.09</v>
      </c>
      <c r="F13" s="519">
        <v>0.4</v>
      </c>
      <c r="G13" s="518"/>
    </row>
    <row r="14" spans="1:11" s="514" customFormat="1" ht="15.75" x14ac:dyDescent="0.25">
      <c r="A14" s="517" t="s">
        <v>898</v>
      </c>
      <c r="B14" s="517"/>
      <c r="E14" s="518"/>
      <c r="F14" s="518"/>
      <c r="G14" s="521">
        <f>(E12*F12)+(E13*F13)</f>
        <v>8.8200000000000001E-2</v>
      </c>
    </row>
    <row r="15" spans="1:11" s="514" customFormat="1" ht="15.75" x14ac:dyDescent="0.25">
      <c r="A15" s="517"/>
      <c r="B15" s="517"/>
      <c r="E15" s="518"/>
      <c r="F15" s="518"/>
      <c r="G15" s="518"/>
    </row>
    <row r="16" spans="1:11" s="514" customFormat="1" ht="15.75" x14ac:dyDescent="0.25"/>
    <row r="17" spans="1:11" x14ac:dyDescent="0.2">
      <c r="A17" s="522"/>
      <c r="B17" s="523"/>
      <c r="C17" s="523"/>
      <c r="D17" s="523"/>
      <c r="E17" s="523"/>
      <c r="F17" s="523"/>
      <c r="G17" s="523"/>
      <c r="H17" s="523"/>
      <c r="I17" s="523"/>
      <c r="J17" s="523"/>
    </row>
    <row r="18" spans="1:11" x14ac:dyDescent="0.2">
      <c r="A18" s="522"/>
      <c r="B18" s="524" t="s">
        <v>617</v>
      </c>
      <c r="C18" s="523"/>
      <c r="D18" s="523"/>
      <c r="E18" s="523"/>
      <c r="F18" s="523"/>
      <c r="G18" s="523"/>
      <c r="H18" s="523"/>
      <c r="I18" s="523"/>
      <c r="J18" s="523"/>
    </row>
    <row r="19" spans="1:11" x14ac:dyDescent="0.2">
      <c r="A19" s="522"/>
      <c r="B19" s="525"/>
      <c r="C19" s="525"/>
      <c r="D19" s="525"/>
      <c r="E19" s="526" t="s">
        <v>611</v>
      </c>
      <c r="F19" s="526"/>
      <c r="G19" s="526" t="s">
        <v>606</v>
      </c>
      <c r="H19" s="526" t="s">
        <v>607</v>
      </c>
      <c r="I19" s="526" t="s">
        <v>609</v>
      </c>
      <c r="J19" s="526" t="s">
        <v>630</v>
      </c>
      <c r="K19" s="527" t="s">
        <v>614</v>
      </c>
    </row>
    <row r="20" spans="1:11" x14ac:dyDescent="0.2">
      <c r="A20" s="528" t="s">
        <v>68</v>
      </c>
      <c r="B20" s="529" t="s">
        <v>350</v>
      </c>
      <c r="C20" s="530"/>
      <c r="D20" s="530"/>
      <c r="E20" s="531" t="s">
        <v>603</v>
      </c>
      <c r="F20" s="531" t="s">
        <v>604</v>
      </c>
      <c r="G20" s="531" t="s">
        <v>605</v>
      </c>
      <c r="H20" s="531" t="s">
        <v>608</v>
      </c>
      <c r="I20" s="531" t="s">
        <v>610</v>
      </c>
      <c r="J20" s="531" t="s">
        <v>610</v>
      </c>
      <c r="K20" s="531" t="s">
        <v>612</v>
      </c>
    </row>
    <row r="21" spans="1:11" x14ac:dyDescent="0.2">
      <c r="A21" s="522"/>
      <c r="B21" s="527" t="s">
        <v>121</v>
      </c>
      <c r="E21" s="527" t="s">
        <v>298</v>
      </c>
      <c r="F21" s="527" t="s">
        <v>123</v>
      </c>
      <c r="G21" s="527" t="s">
        <v>299</v>
      </c>
      <c r="H21" s="527" t="s">
        <v>126</v>
      </c>
      <c r="I21" s="527" t="s">
        <v>127</v>
      </c>
      <c r="J21" s="527" t="s">
        <v>128</v>
      </c>
      <c r="K21" s="527" t="s">
        <v>129</v>
      </c>
    </row>
    <row r="23" spans="1:11" x14ac:dyDescent="0.2">
      <c r="A23" s="532">
        <v>1</v>
      </c>
      <c r="B23" s="517" t="s">
        <v>626</v>
      </c>
      <c r="C23" s="517"/>
      <c r="D23" s="517"/>
      <c r="E23" s="533">
        <v>0.21</v>
      </c>
      <c r="F23" s="533">
        <v>0</v>
      </c>
      <c r="G23" s="533">
        <v>0</v>
      </c>
      <c r="H23" s="533">
        <v>0</v>
      </c>
      <c r="I23" s="533">
        <v>0</v>
      </c>
      <c r="J23" s="533">
        <v>0</v>
      </c>
      <c r="K23" s="517"/>
    </row>
    <row r="24" spans="1:11" x14ac:dyDescent="0.2">
      <c r="A24" s="532">
        <v>2</v>
      </c>
      <c r="B24" s="517" t="s">
        <v>621</v>
      </c>
      <c r="C24" s="517"/>
      <c r="D24" s="517"/>
      <c r="E24" s="534">
        <v>1</v>
      </c>
      <c r="F24" s="534">
        <v>0</v>
      </c>
      <c r="G24" s="534">
        <v>0</v>
      </c>
      <c r="H24" s="534">
        <v>0</v>
      </c>
      <c r="I24" s="534">
        <v>0</v>
      </c>
      <c r="J24" s="534">
        <v>0</v>
      </c>
      <c r="K24" s="517"/>
    </row>
    <row r="25" spans="1:11" x14ac:dyDescent="0.2">
      <c r="A25" s="532">
        <v>3</v>
      </c>
      <c r="B25" s="517" t="s">
        <v>616</v>
      </c>
      <c r="C25" s="517"/>
      <c r="D25" s="517"/>
      <c r="E25" s="535">
        <f>E23*E24</f>
        <v>0.21</v>
      </c>
      <c r="F25" s="535">
        <f t="shared" ref="F25:J25" si="0">F23*F24</f>
        <v>0</v>
      </c>
      <c r="G25" s="535">
        <f t="shared" si="0"/>
        <v>0</v>
      </c>
      <c r="H25" s="535">
        <f t="shared" si="0"/>
        <v>0</v>
      </c>
      <c r="I25" s="535">
        <f>I23*I24</f>
        <v>0</v>
      </c>
      <c r="J25" s="535">
        <f t="shared" si="0"/>
        <v>0</v>
      </c>
    </row>
    <row r="26" spans="1:11" x14ac:dyDescent="0.2">
      <c r="A26" s="532">
        <v>4</v>
      </c>
      <c r="B26" s="517" t="s">
        <v>613</v>
      </c>
      <c r="C26" s="517"/>
      <c r="D26" s="517"/>
      <c r="E26" s="517"/>
      <c r="F26" s="535"/>
      <c r="G26" s="517"/>
      <c r="H26" s="517"/>
      <c r="I26" s="517"/>
      <c r="J26" s="517"/>
      <c r="K26" s="536">
        <f>SUM(E25:J25)</f>
        <v>0.21</v>
      </c>
    </row>
    <row r="27" spans="1:11" x14ac:dyDescent="0.2">
      <c r="A27" s="532"/>
      <c r="B27" s="517"/>
      <c r="C27" s="517"/>
      <c r="D27" s="517"/>
      <c r="E27" s="517"/>
      <c r="F27" s="535"/>
      <c r="G27" s="517"/>
      <c r="H27" s="517"/>
      <c r="I27" s="517"/>
      <c r="J27" s="517"/>
      <c r="K27" s="517"/>
    </row>
    <row r="28" spans="1:11" x14ac:dyDescent="0.2">
      <c r="A28" s="532">
        <v>5</v>
      </c>
      <c r="B28" s="517" t="s">
        <v>627</v>
      </c>
      <c r="C28" s="517"/>
      <c r="D28" s="517"/>
      <c r="E28" s="533">
        <v>8.8200000000000001E-2</v>
      </c>
      <c r="F28" s="533">
        <v>0</v>
      </c>
      <c r="G28" s="533">
        <v>0</v>
      </c>
      <c r="H28" s="533">
        <v>0</v>
      </c>
      <c r="I28" s="533">
        <v>0</v>
      </c>
      <c r="J28" s="533">
        <v>0</v>
      </c>
      <c r="K28" s="517"/>
    </row>
    <row r="29" spans="1:11" x14ac:dyDescent="0.2">
      <c r="A29" s="532">
        <v>6</v>
      </c>
      <c r="B29" s="517" t="s">
        <v>621</v>
      </c>
      <c r="C29" s="517"/>
      <c r="D29" s="517"/>
      <c r="E29" s="534">
        <v>1</v>
      </c>
      <c r="F29" s="534">
        <v>0</v>
      </c>
      <c r="G29" s="534">
        <v>0</v>
      </c>
      <c r="H29" s="534">
        <v>0</v>
      </c>
      <c r="I29" s="534">
        <v>0</v>
      </c>
      <c r="J29" s="534">
        <v>0</v>
      </c>
      <c r="K29" s="517"/>
    </row>
    <row r="30" spans="1:11" x14ac:dyDescent="0.2">
      <c r="A30" s="532">
        <v>7</v>
      </c>
      <c r="B30" s="517" t="s">
        <v>616</v>
      </c>
      <c r="C30" s="517"/>
      <c r="D30" s="517"/>
      <c r="E30" s="535">
        <f t="shared" ref="E30:J30" si="1">E28*E29</f>
        <v>8.8200000000000001E-2</v>
      </c>
      <c r="F30" s="535">
        <f t="shared" si="1"/>
        <v>0</v>
      </c>
      <c r="G30" s="535">
        <f t="shared" si="1"/>
        <v>0</v>
      </c>
      <c r="H30" s="535">
        <f t="shared" si="1"/>
        <v>0</v>
      </c>
      <c r="I30" s="535">
        <f t="shared" si="1"/>
        <v>0</v>
      </c>
      <c r="J30" s="535">
        <f t="shared" si="1"/>
        <v>0</v>
      </c>
    </row>
    <row r="31" spans="1:11" x14ac:dyDescent="0.2">
      <c r="A31" s="532">
        <v>8</v>
      </c>
      <c r="B31" s="517" t="s">
        <v>623</v>
      </c>
      <c r="C31" s="517"/>
      <c r="D31" s="517"/>
      <c r="E31" s="535"/>
      <c r="F31" s="535"/>
      <c r="G31" s="535"/>
      <c r="H31" s="535"/>
      <c r="I31" s="535"/>
      <c r="J31" s="535"/>
      <c r="K31" s="536">
        <f>SUM(E30:J30)</f>
        <v>8.8200000000000001E-2</v>
      </c>
    </row>
    <row r="32" spans="1:11" x14ac:dyDescent="0.2">
      <c r="A32" s="532"/>
      <c r="B32" s="517"/>
      <c r="C32" s="517"/>
      <c r="D32" s="517"/>
      <c r="E32" s="517"/>
      <c r="F32" s="517"/>
      <c r="G32" s="517"/>
      <c r="H32" s="517"/>
      <c r="I32" s="517"/>
      <c r="J32" s="517"/>
      <c r="K32" s="517"/>
    </row>
    <row r="33" spans="1:11" x14ac:dyDescent="0.2">
      <c r="A33" s="532"/>
    </row>
    <row r="34" spans="1:11" x14ac:dyDescent="0.2">
      <c r="A34" s="532"/>
    </row>
    <row r="35" spans="1:11" x14ac:dyDescent="0.2">
      <c r="A35" s="532"/>
      <c r="B35" s="517"/>
      <c r="C35" s="537"/>
      <c r="D35" s="537"/>
      <c r="E35" s="537"/>
      <c r="F35" s="537"/>
      <c r="G35" s="537"/>
      <c r="H35" s="537"/>
    </row>
    <row r="36" spans="1:11" x14ac:dyDescent="0.2">
      <c r="A36" s="532"/>
      <c r="B36" s="517"/>
      <c r="C36" s="537"/>
      <c r="D36" s="537"/>
      <c r="E36" s="537"/>
      <c r="F36" s="537"/>
      <c r="G36" s="537"/>
      <c r="H36" s="537"/>
    </row>
    <row r="37" spans="1:11" x14ac:dyDescent="0.2">
      <c r="A37" s="532"/>
      <c r="B37" s="517"/>
      <c r="C37" s="517"/>
      <c r="D37" s="517"/>
      <c r="E37" s="517"/>
      <c r="F37" s="517"/>
      <c r="G37" s="517"/>
      <c r="H37" s="517"/>
      <c r="I37" s="517"/>
      <c r="J37" s="517"/>
      <c r="K37" s="517"/>
    </row>
    <row r="38" spans="1:11" x14ac:dyDescent="0.2">
      <c r="A38" s="517"/>
      <c r="C38" s="517"/>
      <c r="D38" s="517"/>
      <c r="E38" s="517"/>
      <c r="F38" s="517"/>
      <c r="G38" s="517"/>
      <c r="H38" s="517"/>
      <c r="I38" s="517"/>
      <c r="J38" s="517"/>
      <c r="K38" s="517"/>
    </row>
    <row r="39" spans="1:11" x14ac:dyDescent="0.2">
      <c r="A39" s="517"/>
      <c r="B39" s="517"/>
      <c r="C39" s="517"/>
      <c r="D39" s="517"/>
      <c r="E39" s="517"/>
      <c r="F39" s="517"/>
      <c r="G39" s="517"/>
      <c r="H39" s="517"/>
      <c r="I39" s="517"/>
      <c r="J39" s="517"/>
      <c r="K39" s="517"/>
    </row>
    <row r="40" spans="1:11" x14ac:dyDescent="0.2">
      <c r="A40" s="517"/>
      <c r="B40" s="517"/>
      <c r="C40" s="517"/>
      <c r="D40" s="517"/>
      <c r="E40" s="517"/>
      <c r="F40" s="517"/>
      <c r="G40" s="517"/>
      <c r="H40" s="517"/>
      <c r="I40" s="517"/>
      <c r="J40" s="517"/>
      <c r="K40" s="517"/>
    </row>
    <row r="41" spans="1:11" x14ac:dyDescent="0.2">
      <c r="A41" s="517"/>
      <c r="B41" s="602"/>
      <c r="C41" s="602"/>
      <c r="D41" s="602"/>
      <c r="E41" s="602"/>
      <c r="F41" s="602"/>
      <c r="G41" s="602"/>
      <c r="H41" s="602"/>
      <c r="I41" s="602"/>
      <c r="J41" s="602"/>
      <c r="K41" s="602"/>
    </row>
    <row r="42" spans="1:11" x14ac:dyDescent="0.2">
      <c r="A42" s="517"/>
      <c r="B42" s="602"/>
      <c r="C42" s="602"/>
      <c r="D42" s="602"/>
      <c r="E42" s="602"/>
      <c r="F42" s="602"/>
      <c r="G42" s="602"/>
      <c r="H42" s="602"/>
      <c r="I42" s="602"/>
      <c r="J42" s="602"/>
      <c r="K42" s="602"/>
    </row>
    <row r="43" spans="1:11" x14ac:dyDescent="0.2">
      <c r="A43" s="517"/>
      <c r="B43" s="602"/>
      <c r="C43" s="602"/>
      <c r="D43" s="602"/>
      <c r="E43" s="602"/>
      <c r="F43" s="602"/>
      <c r="G43" s="602"/>
      <c r="H43" s="602"/>
      <c r="I43" s="602"/>
      <c r="J43" s="602"/>
      <c r="K43" s="602"/>
    </row>
    <row r="44" spans="1:11" x14ac:dyDescent="0.2">
      <c r="A44" s="517"/>
      <c r="B44" s="538"/>
      <c r="C44" s="517"/>
      <c r="D44" s="517"/>
      <c r="E44" s="517"/>
      <c r="F44" s="517"/>
      <c r="G44" s="517"/>
      <c r="H44" s="517"/>
      <c r="I44" s="517"/>
      <c r="J44" s="517"/>
      <c r="K44" s="517"/>
    </row>
    <row r="45" spans="1:11" x14ac:dyDescent="0.2">
      <c r="A45" s="517"/>
      <c r="B45" s="538"/>
      <c r="C45" s="517"/>
      <c r="D45" s="517"/>
      <c r="E45" s="517"/>
      <c r="F45" s="517"/>
      <c r="G45" s="517"/>
      <c r="H45" s="517"/>
      <c r="I45" s="517"/>
      <c r="J45" s="517"/>
      <c r="K45" s="517"/>
    </row>
    <row r="46" spans="1:11" x14ac:dyDescent="0.2">
      <c r="A46" s="517"/>
      <c r="B46" s="517"/>
      <c r="C46" s="517"/>
      <c r="D46" s="517"/>
      <c r="E46" s="517"/>
      <c r="F46" s="517"/>
      <c r="G46" s="517"/>
      <c r="H46" s="517"/>
      <c r="I46" s="517"/>
      <c r="J46" s="517"/>
      <c r="K46" s="517"/>
    </row>
    <row r="47" spans="1:11" x14ac:dyDescent="0.2">
      <c r="A47" s="517"/>
      <c r="B47" s="517"/>
      <c r="C47" s="517"/>
      <c r="D47" s="517"/>
      <c r="E47" s="517"/>
      <c r="F47" s="517"/>
      <c r="G47" s="517"/>
      <c r="H47" s="517"/>
      <c r="I47" s="517"/>
      <c r="J47" s="517"/>
      <c r="K47" s="517"/>
    </row>
    <row r="48" spans="1:11" x14ac:dyDescent="0.2">
      <c r="A48" s="517"/>
      <c r="B48" s="517"/>
      <c r="C48" s="517"/>
      <c r="D48" s="517"/>
      <c r="E48" s="517"/>
      <c r="F48" s="517"/>
      <c r="G48" s="517"/>
      <c r="H48" s="517"/>
      <c r="I48" s="517"/>
      <c r="J48" s="517"/>
      <c r="K48" s="517"/>
    </row>
    <row r="49" spans="1:11" x14ac:dyDescent="0.2">
      <c r="A49" s="517"/>
      <c r="B49" s="517"/>
      <c r="C49" s="517"/>
      <c r="D49" s="517"/>
      <c r="E49" s="517"/>
      <c r="F49" s="517"/>
      <c r="G49" s="517"/>
      <c r="H49" s="517"/>
      <c r="I49" s="517"/>
      <c r="J49" s="517"/>
      <c r="K49" s="517"/>
    </row>
    <row r="50" spans="1:11" x14ac:dyDescent="0.2">
      <c r="A50" s="517"/>
      <c r="B50" s="517"/>
      <c r="C50" s="517"/>
      <c r="D50" s="517"/>
      <c r="E50" s="517"/>
      <c r="F50" s="517"/>
      <c r="G50" s="517"/>
      <c r="H50" s="517"/>
      <c r="I50" s="517"/>
      <c r="J50" s="517"/>
      <c r="K50" s="517"/>
    </row>
    <row r="51" spans="1:11" x14ac:dyDescent="0.2">
      <c r="A51" s="517"/>
      <c r="B51" s="517"/>
      <c r="C51" s="517"/>
      <c r="D51" s="517"/>
      <c r="E51" s="517"/>
      <c r="F51" s="517"/>
      <c r="G51" s="517"/>
      <c r="H51" s="517"/>
      <c r="I51" s="517"/>
      <c r="J51" s="517"/>
      <c r="K51" s="517"/>
    </row>
    <row r="52" spans="1:11" x14ac:dyDescent="0.2">
      <c r="A52" s="517"/>
      <c r="B52" s="517"/>
      <c r="C52" s="517"/>
      <c r="D52" s="517"/>
      <c r="E52" s="517"/>
      <c r="F52" s="517"/>
      <c r="G52" s="517"/>
      <c r="H52" s="517"/>
      <c r="I52" s="517"/>
      <c r="J52" s="517"/>
      <c r="K52" s="517"/>
    </row>
    <row r="53" spans="1:11" x14ac:dyDescent="0.2">
      <c r="A53" s="517"/>
      <c r="B53" s="517"/>
      <c r="C53" s="517"/>
      <c r="D53" s="517"/>
      <c r="E53" s="517"/>
      <c r="F53" s="517"/>
      <c r="G53" s="517"/>
      <c r="H53" s="517"/>
      <c r="I53" s="517"/>
      <c r="J53" s="517"/>
      <c r="K53" s="517"/>
    </row>
    <row r="54" spans="1:11" x14ac:dyDescent="0.2">
      <c r="A54" s="517"/>
      <c r="B54" s="517"/>
      <c r="C54" s="517"/>
      <c r="D54" s="517"/>
      <c r="E54" s="517"/>
      <c r="F54" s="517"/>
      <c r="G54" s="517"/>
      <c r="H54" s="517"/>
      <c r="I54" s="517"/>
      <c r="J54" s="517"/>
      <c r="K54" s="517"/>
    </row>
    <row r="55" spans="1:11" x14ac:dyDescent="0.2">
      <c r="A55" s="517"/>
      <c r="B55" s="517"/>
      <c r="C55" s="517"/>
      <c r="D55" s="517"/>
      <c r="E55" s="517"/>
      <c r="F55" s="517"/>
      <c r="G55" s="517"/>
      <c r="H55" s="517"/>
      <c r="I55" s="517"/>
      <c r="J55" s="517"/>
      <c r="K55" s="517"/>
    </row>
    <row r="56" spans="1:11" x14ac:dyDescent="0.2">
      <c r="A56" s="517"/>
      <c r="B56" s="517"/>
      <c r="C56" s="517"/>
      <c r="D56" s="517"/>
      <c r="E56" s="517"/>
      <c r="F56" s="517"/>
      <c r="G56" s="517"/>
      <c r="H56" s="517"/>
      <c r="I56" s="517"/>
      <c r="J56" s="517"/>
      <c r="K56" s="517"/>
    </row>
    <row r="57" spans="1:11" x14ac:dyDescent="0.2">
      <c r="A57" s="517"/>
      <c r="B57" s="517"/>
      <c r="C57" s="517"/>
      <c r="D57" s="517"/>
      <c r="E57" s="517"/>
      <c r="F57" s="517"/>
      <c r="G57" s="517"/>
      <c r="H57" s="517"/>
      <c r="I57" s="517"/>
      <c r="J57" s="517"/>
      <c r="K57" s="517"/>
    </row>
    <row r="58" spans="1:11" x14ac:dyDescent="0.2">
      <c r="A58" s="517"/>
      <c r="B58" s="517"/>
      <c r="C58" s="517"/>
      <c r="D58" s="517"/>
      <c r="E58" s="517"/>
      <c r="F58" s="517"/>
      <c r="G58" s="517"/>
      <c r="H58" s="517"/>
      <c r="I58" s="517"/>
      <c r="J58" s="517"/>
      <c r="K58" s="517"/>
    </row>
    <row r="59" spans="1:11" x14ac:dyDescent="0.2">
      <c r="A59" s="517"/>
      <c r="B59" s="517"/>
      <c r="C59" s="517"/>
      <c r="D59" s="517"/>
      <c r="E59" s="517"/>
      <c r="F59" s="517"/>
      <c r="G59" s="517"/>
      <c r="H59" s="517"/>
      <c r="I59" s="517"/>
      <c r="J59" s="517"/>
      <c r="K59" s="517"/>
    </row>
    <row r="60" spans="1:11" x14ac:dyDescent="0.2">
      <c r="A60" s="517"/>
      <c r="B60" s="517"/>
      <c r="C60" s="517"/>
      <c r="D60" s="517"/>
      <c r="E60" s="517"/>
      <c r="F60" s="517"/>
      <c r="G60" s="517"/>
      <c r="H60" s="517"/>
      <c r="I60" s="517"/>
      <c r="J60" s="517"/>
      <c r="K60" s="517"/>
    </row>
    <row r="61" spans="1:11" x14ac:dyDescent="0.2">
      <c r="A61" s="517"/>
      <c r="B61" s="517"/>
      <c r="C61" s="517"/>
      <c r="D61" s="517"/>
      <c r="E61" s="517"/>
      <c r="F61" s="517"/>
      <c r="G61" s="517"/>
      <c r="H61" s="517"/>
      <c r="I61" s="517"/>
      <c r="J61" s="517"/>
      <c r="K61" s="517"/>
    </row>
    <row r="62" spans="1:11" x14ac:dyDescent="0.2">
      <c r="A62" s="517"/>
      <c r="B62" s="517"/>
      <c r="C62" s="517"/>
      <c r="D62" s="517"/>
      <c r="E62" s="517"/>
      <c r="F62" s="517"/>
      <c r="G62" s="517"/>
      <c r="H62" s="517"/>
      <c r="I62" s="517"/>
      <c r="J62" s="517"/>
      <c r="K62" s="517"/>
    </row>
    <row r="63" spans="1:11" x14ac:dyDescent="0.2">
      <c r="A63" s="517"/>
      <c r="B63" s="517"/>
      <c r="C63" s="517"/>
      <c r="D63" s="517"/>
      <c r="E63" s="517"/>
      <c r="F63" s="517"/>
      <c r="G63" s="517"/>
      <c r="H63" s="517"/>
      <c r="I63" s="517"/>
      <c r="J63" s="517"/>
      <c r="K63" s="517"/>
    </row>
    <row r="64" spans="1:11" x14ac:dyDescent="0.2">
      <c r="A64" s="517"/>
      <c r="B64" s="517"/>
      <c r="C64" s="517"/>
      <c r="D64" s="517"/>
      <c r="E64" s="517"/>
      <c r="F64" s="517"/>
      <c r="G64" s="517"/>
      <c r="H64" s="517"/>
      <c r="I64" s="517"/>
      <c r="J64" s="517"/>
      <c r="K64" s="517"/>
    </row>
    <row r="65" spans="1:11" x14ac:dyDescent="0.2">
      <c r="A65" s="517"/>
      <c r="B65" s="517"/>
      <c r="C65" s="517"/>
      <c r="D65" s="517"/>
      <c r="E65" s="517"/>
      <c r="F65" s="517"/>
      <c r="G65" s="517"/>
      <c r="H65" s="517"/>
      <c r="I65" s="517"/>
      <c r="J65" s="517"/>
      <c r="K65" s="517"/>
    </row>
  </sheetData>
  <mergeCells count="4">
    <mergeCell ref="A2:K2"/>
    <mergeCell ref="A4:K4"/>
    <mergeCell ref="A7:K7"/>
    <mergeCell ref="B41:K43"/>
  </mergeCells>
  <pageMargins left="0.7" right="0.7" top="0.75" bottom="0.75" header="0.3" footer="0.3"/>
  <pageSetup scale="63"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90" zoomScaleNormal="90" workbookViewId="0">
      <selection activeCell="U142" sqref="U142"/>
    </sheetView>
  </sheetViews>
  <sheetFormatPr defaultColWidth="10.1640625" defaultRowHeight="15" x14ac:dyDescent="0.25"/>
  <cols>
    <col min="1" max="5" width="10.1640625" style="540"/>
    <col min="6" max="6" width="14.83203125" style="540" customWidth="1"/>
    <col min="7" max="7" width="10.1640625" style="540"/>
    <col min="8" max="8" width="14.83203125" style="540" customWidth="1"/>
    <col min="9" max="16384" width="10.1640625" style="540"/>
  </cols>
  <sheetData>
    <row r="1" spans="1:11" x14ac:dyDescent="0.25">
      <c r="A1" s="539" t="s">
        <v>842</v>
      </c>
    </row>
    <row r="2" spans="1:11" x14ac:dyDescent="0.25">
      <c r="A2" s="596" t="s">
        <v>856</v>
      </c>
      <c r="B2" s="596"/>
      <c r="C2" s="596"/>
      <c r="D2" s="596"/>
      <c r="E2" s="596"/>
      <c r="F2" s="596"/>
      <c r="G2" s="596"/>
      <c r="H2" s="596"/>
      <c r="I2" s="596"/>
      <c r="J2" s="596"/>
      <c r="K2" s="596"/>
    </row>
    <row r="3" spans="1:11" x14ac:dyDescent="0.25">
      <c r="A3" s="464" t="s">
        <v>899</v>
      </c>
      <c r="B3" s="464"/>
      <c r="C3" s="464"/>
      <c r="D3" s="464"/>
      <c r="E3" s="464"/>
      <c r="F3" s="464"/>
      <c r="G3" s="464"/>
      <c r="H3" s="464"/>
      <c r="I3" s="464"/>
      <c r="J3" s="464"/>
      <c r="K3" s="464"/>
    </row>
    <row r="4" spans="1:11" x14ac:dyDescent="0.25">
      <c r="A4" s="596" t="s">
        <v>900</v>
      </c>
      <c r="B4" s="596"/>
      <c r="C4" s="596"/>
      <c r="D4" s="596"/>
      <c r="E4" s="596"/>
      <c r="F4" s="596"/>
      <c r="G4" s="596"/>
      <c r="H4" s="596"/>
      <c r="I4" s="596"/>
      <c r="J4" s="596"/>
      <c r="K4" s="596"/>
    </row>
    <row r="6" spans="1:11" ht="94.5" customHeight="1" x14ac:dyDescent="0.25">
      <c r="A6" s="603" t="s">
        <v>901</v>
      </c>
      <c r="B6" s="603"/>
      <c r="C6" s="603"/>
      <c r="D6" s="603"/>
      <c r="E6" s="603"/>
      <c r="F6" s="603"/>
      <c r="G6" s="603"/>
      <c r="H6" s="603"/>
      <c r="I6" s="603"/>
    </row>
    <row r="7" spans="1:11" x14ac:dyDescent="0.25">
      <c r="A7" s="541"/>
      <c r="B7" s="541"/>
      <c r="C7" s="541"/>
      <c r="D7" s="541"/>
      <c r="E7" s="541"/>
      <c r="F7" s="541"/>
      <c r="G7" s="541"/>
      <c r="H7" s="541"/>
      <c r="I7" s="541"/>
    </row>
    <row r="8" spans="1:11" x14ac:dyDescent="0.25">
      <c r="G8" s="604"/>
      <c r="H8" s="605" t="s">
        <v>902</v>
      </c>
    </row>
    <row r="9" spans="1:11" x14ac:dyDescent="0.25">
      <c r="G9" s="604"/>
      <c r="H9" s="605"/>
    </row>
    <row r="10" spans="1:11" x14ac:dyDescent="0.25">
      <c r="A10" s="542" t="s">
        <v>903</v>
      </c>
      <c r="H10" s="605"/>
    </row>
    <row r="12" spans="1:11" x14ac:dyDescent="0.25">
      <c r="A12" s="540" t="s">
        <v>904</v>
      </c>
      <c r="H12" s="543">
        <v>80627.658074406369</v>
      </c>
    </row>
    <row r="14" spans="1:11" x14ac:dyDescent="0.25">
      <c r="A14" s="540" t="s">
        <v>905</v>
      </c>
      <c r="H14" s="544">
        <f>SUM(H12:H13)</f>
        <v>80627.658074406369</v>
      </c>
    </row>
    <row r="15" spans="1:11" x14ac:dyDescent="0.25">
      <c r="H15" s="545"/>
    </row>
    <row r="16" spans="1:11" x14ac:dyDescent="0.25">
      <c r="A16" s="540" t="s">
        <v>906</v>
      </c>
      <c r="H16" s="546">
        <f>+'[2]Attachment H-27A'!F130</f>
        <v>0.27967799999999998</v>
      </c>
    </row>
    <row r="18" spans="1:8" ht="15.75" thickBot="1" x14ac:dyDescent="0.3">
      <c r="A18" s="540" t="s">
        <v>907</v>
      </c>
      <c r="H18" s="547">
        <f>H14*H16</f>
        <v>22549.782154933822</v>
      </c>
    </row>
    <row r="19" spans="1:8" ht="15.75" thickTop="1" x14ac:dyDescent="0.25"/>
  </sheetData>
  <mergeCells count="5">
    <mergeCell ref="A2:K2"/>
    <mergeCell ref="A4:K4"/>
    <mergeCell ref="A6:I6"/>
    <mergeCell ref="G8:G9"/>
    <mergeCell ref="H8:H10"/>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90" zoomScaleNormal="90" workbookViewId="0">
      <selection activeCell="AA15" sqref="AA15"/>
    </sheetView>
  </sheetViews>
  <sheetFormatPr defaultRowHeight="12.75" x14ac:dyDescent="0.2"/>
  <cols>
    <col min="1" max="1" width="2.5" style="1" customWidth="1"/>
    <col min="2" max="5" width="9.33203125" style="1"/>
    <col min="6" max="6" width="11.1640625" style="1" customWidth="1"/>
    <col min="7" max="7" width="20.33203125" style="1" customWidth="1"/>
    <col min="8" max="16384" width="9.33203125" style="1"/>
  </cols>
  <sheetData>
    <row r="1" spans="1:11" s="540" customFormat="1" ht="15" x14ac:dyDescent="0.25">
      <c r="A1" s="539" t="s">
        <v>842</v>
      </c>
    </row>
    <row r="2" spans="1:11" s="540" customFormat="1" ht="15" x14ac:dyDescent="0.25">
      <c r="A2" s="596" t="s">
        <v>856</v>
      </c>
      <c r="B2" s="596"/>
      <c r="C2" s="596"/>
      <c r="D2" s="596"/>
      <c r="E2" s="596"/>
      <c r="F2" s="596"/>
      <c r="G2" s="596"/>
      <c r="H2" s="596"/>
      <c r="I2" s="596"/>
      <c r="J2" s="596"/>
      <c r="K2" s="596"/>
    </row>
    <row r="3" spans="1:11" s="540" customFormat="1" ht="15" x14ac:dyDescent="0.25">
      <c r="A3" s="464" t="s">
        <v>908</v>
      </c>
      <c r="B3" s="464"/>
      <c r="C3" s="464"/>
      <c r="D3" s="464"/>
      <c r="E3" s="464"/>
      <c r="F3" s="464"/>
      <c r="G3" s="464"/>
      <c r="H3" s="464"/>
      <c r="I3" s="464"/>
      <c r="J3" s="464"/>
      <c r="K3" s="464"/>
    </row>
    <row r="4" spans="1:11" s="540" customFormat="1" ht="15" x14ac:dyDescent="0.25">
      <c r="A4" s="596" t="s">
        <v>909</v>
      </c>
      <c r="B4" s="596"/>
      <c r="C4" s="596"/>
      <c r="D4" s="596"/>
      <c r="E4" s="596"/>
      <c r="F4" s="596"/>
      <c r="G4" s="596"/>
      <c r="H4" s="596"/>
      <c r="I4" s="596"/>
      <c r="J4" s="596"/>
      <c r="K4" s="596"/>
    </row>
    <row r="5" spans="1:11" x14ac:dyDescent="0.2">
      <c r="A5" s="548"/>
      <c r="B5" s="548"/>
      <c r="C5" s="548"/>
      <c r="D5" s="548"/>
      <c r="E5" s="548"/>
      <c r="F5" s="548"/>
      <c r="G5" s="548"/>
    </row>
    <row r="6" spans="1:11" x14ac:dyDescent="0.2">
      <c r="A6" s="548"/>
      <c r="B6" s="548"/>
      <c r="C6" s="548"/>
      <c r="D6" s="548"/>
      <c r="E6" s="548"/>
      <c r="F6" s="548"/>
      <c r="G6" s="548"/>
    </row>
    <row r="7" spans="1:11" x14ac:dyDescent="0.2">
      <c r="A7" s="548"/>
      <c r="B7" s="548"/>
      <c r="C7" s="548"/>
      <c r="D7" s="548"/>
      <c r="E7" s="548"/>
      <c r="F7" s="548"/>
      <c r="G7" s="548"/>
    </row>
    <row r="8" spans="1:11" x14ac:dyDescent="0.2">
      <c r="A8" s="548">
        <v>1</v>
      </c>
      <c r="B8" s="606" t="s">
        <v>910</v>
      </c>
      <c r="C8" s="606"/>
      <c r="D8" s="606"/>
      <c r="E8" s="606"/>
      <c r="F8" s="606"/>
      <c r="G8" s="549">
        <f>146000000*811/712</f>
        <v>166300561.7977528</v>
      </c>
    </row>
    <row r="9" spans="1:11" x14ac:dyDescent="0.2">
      <c r="A9" s="548"/>
      <c r="B9" s="548"/>
      <c r="C9" s="548"/>
      <c r="D9" s="548"/>
      <c r="E9" s="548"/>
      <c r="F9" s="548"/>
      <c r="G9" s="548"/>
    </row>
    <row r="10" spans="1:11" x14ac:dyDescent="0.2">
      <c r="A10" s="548">
        <v>2</v>
      </c>
      <c r="B10" s="606" t="s">
        <v>911</v>
      </c>
      <c r="C10" s="606"/>
      <c r="D10" s="606"/>
      <c r="E10" s="606"/>
      <c r="F10" s="606"/>
      <c r="G10" s="549">
        <v>139374421</v>
      </c>
    </row>
    <row r="11" spans="1:11" x14ac:dyDescent="0.2">
      <c r="A11" s="548">
        <v>3</v>
      </c>
      <c r="B11" s="606" t="s">
        <v>912</v>
      </c>
      <c r="C11" s="606"/>
      <c r="D11" s="606"/>
      <c r="E11" s="606"/>
      <c r="F11" s="606"/>
      <c r="G11" s="549">
        <v>9614076</v>
      </c>
    </row>
    <row r="12" spans="1:11" ht="27.75" customHeight="1" x14ac:dyDescent="0.2">
      <c r="A12" s="548">
        <v>4</v>
      </c>
      <c r="B12" s="606" t="s">
        <v>913</v>
      </c>
      <c r="C12" s="606"/>
      <c r="D12" s="606"/>
      <c r="E12" s="606"/>
      <c r="F12" s="606"/>
      <c r="G12" s="555">
        <f>+SUM(G10:G11)</f>
        <v>148988497</v>
      </c>
    </row>
    <row r="13" spans="1:11" x14ac:dyDescent="0.2">
      <c r="A13" s="548"/>
      <c r="B13" s="548"/>
      <c r="C13" s="548"/>
      <c r="D13" s="548"/>
      <c r="E13" s="548"/>
      <c r="F13" s="548"/>
      <c r="G13" s="550"/>
    </row>
    <row r="14" spans="1:11" x14ac:dyDescent="0.2">
      <c r="A14" s="548"/>
      <c r="B14" s="548"/>
      <c r="C14" s="548"/>
      <c r="D14" s="548"/>
      <c r="E14" s="548"/>
      <c r="F14" s="548"/>
      <c r="G14" s="548"/>
    </row>
    <row r="15" spans="1:11" x14ac:dyDescent="0.2">
      <c r="A15" s="548"/>
      <c r="B15" s="548"/>
      <c r="C15" s="548"/>
      <c r="D15" s="548"/>
      <c r="E15" s="548"/>
      <c r="F15" s="548"/>
      <c r="G15" s="548"/>
    </row>
    <row r="16" spans="1:11" x14ac:dyDescent="0.2">
      <c r="A16" s="548"/>
      <c r="B16" s="548"/>
      <c r="C16" s="548"/>
      <c r="D16" s="548"/>
      <c r="E16" s="548"/>
      <c r="F16" s="548"/>
      <c r="G16" s="548"/>
    </row>
    <row r="17" spans="1:7" x14ac:dyDescent="0.2">
      <c r="A17" s="548"/>
      <c r="B17" s="551" t="s">
        <v>63</v>
      </c>
      <c r="C17" s="548"/>
      <c r="D17" s="548"/>
      <c r="E17" s="548"/>
      <c r="F17" s="548"/>
      <c r="G17" s="548"/>
    </row>
    <row r="18" spans="1:7" x14ac:dyDescent="0.2">
      <c r="B18" s="548" t="s">
        <v>914</v>
      </c>
    </row>
    <row r="19" spans="1:7" x14ac:dyDescent="0.2">
      <c r="B19" s="548" t="s">
        <v>915</v>
      </c>
    </row>
  </sheetData>
  <mergeCells count="6">
    <mergeCell ref="B12:F12"/>
    <mergeCell ref="A2:K2"/>
    <mergeCell ref="A4:K4"/>
    <mergeCell ref="B8:F8"/>
    <mergeCell ref="B10:F10"/>
    <mergeCell ref="B11:F11"/>
  </mergeCells>
  <pageMargins left="0.7" right="0.7" top="0.75" bottom="0.75" header="0.3" footer="0.3"/>
  <pageSetup scale="6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Attachment H-27A</vt:lpstr>
      <vt:lpstr>Attachment 1</vt:lpstr>
      <vt:lpstr>Attachment 2</vt:lpstr>
      <vt:lpstr>Attachment 3</vt:lpstr>
      <vt:lpstr>Attachment 4</vt:lpstr>
      <vt:lpstr>Attachment 5</vt:lpstr>
      <vt:lpstr>Attachment 6</vt:lpstr>
      <vt:lpstr>Attachment 6a</vt:lpstr>
      <vt:lpstr>Attachment 7</vt:lpstr>
      <vt:lpstr>Attachment 8</vt:lpstr>
      <vt:lpstr>Attachment 9</vt:lpstr>
      <vt:lpstr>Attachment 10</vt:lpstr>
      <vt:lpstr>Attachment 11</vt:lpstr>
      <vt:lpstr>Attachment 12</vt:lpstr>
      <vt:lpstr>WP1-ADIT</vt:lpstr>
      <vt:lpstr>WP2-Tax Rates</vt:lpstr>
      <vt:lpstr>WP3-Perm Tax </vt:lpstr>
      <vt:lpstr>WP4-Cost Commitment</vt:lpstr>
      <vt:lpstr>'Attachment 7'!_ftn1</vt:lpstr>
      <vt:lpstr>'Attachment 7'!_ftn2</vt:lpstr>
      <vt:lpstr>'Attachment 1'!Print_Area</vt:lpstr>
      <vt:lpstr>'Attachment 10'!Print_Area</vt:lpstr>
      <vt:lpstr>'Attachment 11'!Print_Area</vt:lpstr>
      <vt:lpstr>'Attachment 12'!Print_Area</vt:lpstr>
      <vt:lpstr>'Attachment 2'!Print_Area</vt:lpstr>
      <vt:lpstr>'Attachment 3'!Print_Area</vt:lpstr>
      <vt:lpstr>'Attachment 4'!Print_Area</vt:lpstr>
      <vt:lpstr>'Attachment 5'!Print_Area</vt:lpstr>
      <vt:lpstr>'Attachment 6'!Print_Area</vt:lpstr>
      <vt:lpstr>'Attachment 6a'!Print_Area</vt:lpstr>
      <vt:lpstr>'Attachment 8'!Print_Area</vt:lpstr>
      <vt:lpstr>'Attachment 9'!Print_Area</vt:lpstr>
      <vt:lpstr>'Attachment H-27A'!Print_Area</vt:lpstr>
      <vt:lpstr>'WP1-ADIT'!Print_Area</vt:lpstr>
      <vt:lpstr>'WP2-Tax Rates'!Print_Area</vt:lpstr>
      <vt:lpstr>'WP3-Perm Tax '!Print_Area</vt:lpstr>
      <vt:lpstr>'WP4-Cost Commitment'!Print_Area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2020-03-23T19:55:13Z</dcterms:modified>
</cp:coreProperties>
</file>