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30" yWindow="0" windowWidth="12165" windowHeight="11325" tabRatio="829"/>
  </bookViews>
  <sheets>
    <sheet name="Attachment H-27A" sheetId="1" r:id="rId1"/>
    <sheet name="Attachment 1" sheetId="5" r:id="rId2"/>
    <sheet name="Attachment 2" sheetId="4" r:id="rId3"/>
    <sheet name="Attachment 3" sheetId="3" r:id="rId4"/>
    <sheet name="Attachment 4" sheetId="6" r:id="rId5"/>
    <sheet name="Attachment 5" sheetId="7" r:id="rId6"/>
    <sheet name="Attachment 6" sheetId="8" r:id="rId7"/>
    <sheet name="Attachment 6a" sheetId="15" r:id="rId8"/>
    <sheet name="Attachment 7" sheetId="16" r:id="rId9"/>
    <sheet name="Attachment 8" sheetId="10" r:id="rId10"/>
    <sheet name="Attachment 9" sheetId="11" r:id="rId11"/>
    <sheet name="Attachment 10" sheetId="12" r:id="rId12"/>
    <sheet name="Attachment 11" sheetId="13" r:id="rId13"/>
    <sheet name="Attachment 12" sheetId="14" r:id="rId14"/>
    <sheet name="WP1-ADIT" sheetId="17" r:id="rId15"/>
    <sheet name="WP2-Tax Rates" sheetId="18" r:id="rId16"/>
    <sheet name="WP3-Perm Tax " sheetId="19" r:id="rId17"/>
    <sheet name="WP4-Cost Commitment" sheetId="20" r:id="rId18"/>
  </sheets>
  <externalReferences>
    <externalReference r:id="rId19"/>
    <externalReference r:id="rId20"/>
  </externalReferences>
  <definedNames>
    <definedName name="_ftn1" localSheetId="8">'Attachment 7'!$B$34</definedName>
    <definedName name="_ftn2" localSheetId="8">'Attachment 7'!$B$35</definedName>
    <definedName name="CH_COS">#REF!</definedName>
    <definedName name="NSP_COS">#REF!</definedName>
    <definedName name="_xlnm.Print_Area" localSheetId="1">'Attachment 1'!$A$1:$K$115</definedName>
    <definedName name="_xlnm.Print_Area" localSheetId="11">'Attachment 10'!$A$1:$G$42</definedName>
    <definedName name="_xlnm.Print_Area" localSheetId="12">'Attachment 11'!$A$1:$F$35</definedName>
    <definedName name="_xlnm.Print_Area" localSheetId="13">'Attachment 12'!$A$1:$G$34</definedName>
    <definedName name="_xlnm.Print_Area" localSheetId="2">'Attachment 2'!$A$1:$J$44</definedName>
    <definedName name="_xlnm.Print_Area" localSheetId="3">'Attachment 3'!$A$1:$L$45</definedName>
    <definedName name="_xlnm.Print_Area" localSheetId="4">'Attachment 4'!$A$1:$K$85</definedName>
    <definedName name="_xlnm.Print_Area" localSheetId="5">'Attachment 5'!$A$1:$J$50</definedName>
    <definedName name="_xlnm.Print_Area" localSheetId="6">'Attachment 6'!$A$1:$I$57</definedName>
    <definedName name="_xlnm.Print_Area" localSheetId="7">'Attachment 6a'!$A$1:$J$33</definedName>
    <definedName name="_xlnm.Print_Area" localSheetId="9">'Attachment 8'!$A$1:$I$64</definedName>
    <definedName name="_xlnm.Print_Area" localSheetId="10">'Attachment 9'!$A$1:$G$49</definedName>
    <definedName name="_xlnm.Print_Area" localSheetId="0">'Attachment H-27A'!$A$1:$M$226</definedName>
    <definedName name="_xlnm.Print_Area" localSheetId="14">'WP1-ADIT'!$A$1:$P$54</definedName>
    <definedName name="_xlnm.Print_Area" localSheetId="15">'WP2-Tax Rates'!$A$1:$K$33</definedName>
    <definedName name="_xlnm.Print_Area" localSheetId="16">'WP3-Perm Tax '!$A$1:$I$18</definedName>
    <definedName name="_xlnm.Print_Area" localSheetId="17">'WP4-Cost Commitment'!$A$1:$O$19</definedName>
    <definedName name="Print1">#REF!</definedName>
    <definedName name="Print3">#REF!</definedName>
    <definedName name="Print4">#REF!</definedName>
    <definedName name="Print5">#REF!</definedName>
    <definedName name="ProjIDList">#REF!</definedName>
    <definedName name="PSCo_COS">#REF!</definedName>
    <definedName name="q_MTEP06_App_AB_Facility">#REF!</definedName>
    <definedName name="q_MTEP06_App_AB_Projects">#REF!</definedName>
    <definedName name="revreq">#REF!</definedName>
    <definedName name="SPS_COS">#REF!</definedName>
    <definedName name="Xcel">'[1]Data Entry and Forecaster'!#REF!</definedName>
    <definedName name="Xcel_COS">#REF!</definedName>
  </definedNames>
  <calcPr calcId="162913"/>
</workbook>
</file>

<file path=xl/calcChain.xml><?xml version="1.0" encoding="utf-8"?>
<calcChain xmlns="http://schemas.openxmlformats.org/spreadsheetml/2006/main">
  <c r="G12" i="20" l="1"/>
  <c r="G8" i="20"/>
  <c r="H16" i="19"/>
  <c r="H18" i="19" s="1"/>
  <c r="H14" i="19"/>
  <c r="J30" i="18"/>
  <c r="I30" i="18"/>
  <c r="H30" i="18"/>
  <c r="G30" i="18"/>
  <c r="F30" i="18"/>
  <c r="E30" i="18"/>
  <c r="K31" i="18" s="1"/>
  <c r="J25" i="18"/>
  <c r="I25" i="18"/>
  <c r="H25" i="18"/>
  <c r="G25" i="18"/>
  <c r="F25" i="18"/>
  <c r="E25" i="18"/>
  <c r="K26" i="18" s="1"/>
  <c r="G14" i="18"/>
  <c r="D54" i="17"/>
  <c r="G43" i="17"/>
  <c r="H43" i="17" s="1"/>
  <c r="G42" i="17"/>
  <c r="H42" i="17" s="1"/>
  <c r="E42" i="17"/>
  <c r="E43" i="17" s="1"/>
  <c r="E44" i="17" s="1"/>
  <c r="E45" i="17" s="1"/>
  <c r="E46" i="17" s="1"/>
  <c r="E47" i="17" s="1"/>
  <c r="E48" i="17" s="1"/>
  <c r="E49" i="17" s="1"/>
  <c r="E50" i="17" s="1"/>
  <c r="E51" i="17" s="1"/>
  <c r="E52" i="17" s="1"/>
  <c r="E53" i="17" s="1"/>
  <c r="I41" i="17"/>
  <c r="G41" i="17"/>
  <c r="G33" i="17"/>
  <c r="G30" i="17"/>
  <c r="G28" i="17"/>
  <c r="G23" i="17"/>
  <c r="G21" i="17"/>
  <c r="A11" i="17"/>
  <c r="A13" i="17" s="1"/>
  <c r="A16" i="17" s="1"/>
  <c r="A18" i="17" s="1"/>
  <c r="A19" i="17" s="1"/>
  <c r="A20" i="17" s="1"/>
  <c r="A21" i="17" s="1"/>
  <c r="A22" i="17" s="1"/>
  <c r="A23" i="17" s="1"/>
  <c r="A25" i="17" s="1"/>
  <c r="A26" i="17" s="1"/>
  <c r="A27" i="17" s="1"/>
  <c r="A28" i="17" s="1"/>
  <c r="A29" i="17" s="1"/>
  <c r="A30" i="17" s="1"/>
  <c r="A32" i="17" s="1"/>
  <c r="A33" i="17" s="1"/>
  <c r="A34" i="17" s="1"/>
  <c r="A36" i="17" s="1"/>
  <c r="A38" i="17" s="1"/>
  <c r="A40" i="17" s="1"/>
  <c r="A41" i="17" s="1"/>
  <c r="A42" i="17" s="1"/>
  <c r="A43" i="17" s="1"/>
  <c r="A44" i="17" s="1"/>
  <c r="A45" i="17" s="1"/>
  <c r="A46" i="17" s="1"/>
  <c r="A47" i="17" s="1"/>
  <c r="A48" i="17" s="1"/>
  <c r="A49" i="17" s="1"/>
  <c r="A50" i="17" s="1"/>
  <c r="A51" i="17" s="1"/>
  <c r="A52" i="17" s="1"/>
  <c r="A53" i="17" s="1"/>
  <c r="A54" i="17" s="1"/>
  <c r="A9" i="17"/>
  <c r="I42" i="17" l="1"/>
  <c r="I43" i="17" s="1"/>
  <c r="G44" i="17"/>
  <c r="F11" i="8"/>
  <c r="H21" i="7"/>
  <c r="I30" i="4"/>
  <c r="K174" i="1"/>
  <c r="D24" i="6"/>
  <c r="G45" i="17" l="1"/>
  <c r="H44" i="17"/>
  <c r="I44" i="17"/>
  <c r="G46" i="17" l="1"/>
  <c r="H45" i="17"/>
  <c r="I45" i="17" s="1"/>
  <c r="H46" i="17" l="1"/>
  <c r="I46" i="17" s="1"/>
  <c r="G47" i="17"/>
  <c r="G48" i="17" l="1"/>
  <c r="H47" i="17"/>
  <c r="I47" i="17" s="1"/>
  <c r="H48" i="17" l="1"/>
  <c r="I48" i="17" s="1"/>
  <c r="G49" i="17"/>
  <c r="H49" i="17" l="1"/>
  <c r="I49" i="17" s="1"/>
  <c r="G50" i="17"/>
  <c r="G51" i="17" l="1"/>
  <c r="H50" i="17"/>
  <c r="I50" i="17" s="1"/>
  <c r="H51" i="17" l="1"/>
  <c r="I51" i="17" s="1"/>
  <c r="G52" i="17"/>
  <c r="H52" i="17" l="1"/>
  <c r="I52" i="17" s="1"/>
  <c r="I53" i="17" s="1"/>
  <c r="G32" i="17" s="1"/>
  <c r="G34" i="17" s="1"/>
  <c r="G53" i="17"/>
  <c r="H53" i="17" s="1"/>
  <c r="E19" i="4" l="1"/>
  <c r="F130" i="1" l="1"/>
  <c r="K20" i="16" l="1"/>
  <c r="J20" i="16"/>
  <c r="I20" i="16"/>
  <c r="H20" i="16"/>
  <c r="G20" i="16"/>
  <c r="F20" i="16"/>
  <c r="K15" i="16"/>
  <c r="G15" i="16"/>
  <c r="F15" i="16"/>
  <c r="J13" i="16"/>
  <c r="J15" i="16" s="1"/>
  <c r="I13" i="16"/>
  <c r="I15" i="16" s="1"/>
  <c r="H13" i="16"/>
  <c r="H15" i="16" s="1"/>
  <c r="L21" i="16" l="1"/>
  <c r="L16" i="16"/>
  <c r="C64" i="10"/>
  <c r="G47" i="10" l="1"/>
  <c r="I47" i="10" s="1"/>
  <c r="H30" i="4"/>
  <c r="H29" i="4"/>
  <c r="H28" i="4"/>
  <c r="F29" i="15" l="1"/>
  <c r="E25" i="14" l="1"/>
  <c r="D25" i="14"/>
  <c r="D28" i="14" s="1"/>
  <c r="E23" i="4" l="1"/>
  <c r="I172" i="1"/>
  <c r="I171" i="1"/>
  <c r="I170" i="1"/>
  <c r="I169" i="1"/>
  <c r="F134" i="1"/>
  <c r="F57" i="5" l="1"/>
  <c r="I57" i="5"/>
  <c r="F61" i="5"/>
  <c r="I61" i="5"/>
  <c r="C94" i="5"/>
  <c r="H94" i="5"/>
  <c r="J94" i="5"/>
  <c r="C98" i="5"/>
  <c r="H98" i="5"/>
  <c r="J98" i="5"/>
  <c r="F19" i="13"/>
  <c r="F21" i="13" s="1"/>
  <c r="F11" i="14"/>
  <c r="F12" i="14"/>
  <c r="F13" i="14"/>
  <c r="F14" i="14"/>
  <c r="F15" i="14"/>
  <c r="F16" i="14"/>
  <c r="D17" i="14"/>
  <c r="E17" i="14"/>
  <c r="F20" i="14"/>
  <c r="F21" i="14"/>
  <c r="F22" i="14"/>
  <c r="F23" i="14"/>
  <c r="F24" i="14"/>
  <c r="F25" i="14"/>
  <c r="F26" i="14"/>
  <c r="F27" i="14"/>
  <c r="E28" i="14"/>
  <c r="F28" i="14" s="1"/>
  <c r="K189" i="1" s="1"/>
  <c r="F15" i="1" s="1"/>
  <c r="E24" i="4"/>
  <c r="E28" i="4" s="1"/>
  <c r="I28" i="4" s="1"/>
  <c r="E25" i="4"/>
  <c r="E29" i="4" s="1"/>
  <c r="I29" i="4" s="1"/>
  <c r="E26" i="4"/>
  <c r="E30" i="4" s="1"/>
  <c r="K20" i="3"/>
  <c r="K24" i="3"/>
  <c r="J31" i="3"/>
  <c r="F43" i="1"/>
  <c r="E24" i="6"/>
  <c r="F45" i="1" s="1"/>
  <c r="G24" i="6"/>
  <c r="F74" i="1" s="1"/>
  <c r="H24" i="6"/>
  <c r="F78" i="1" s="1"/>
  <c r="I24" i="6"/>
  <c r="F79" i="1" s="1"/>
  <c r="J24" i="6"/>
  <c r="F50" i="1" s="1"/>
  <c r="K24" i="6"/>
  <c r="F52" i="1" s="1"/>
  <c r="D43" i="6"/>
  <c r="F70" i="1" s="1"/>
  <c r="K70" i="1" s="1"/>
  <c r="E43" i="6"/>
  <c r="F71" i="1" s="1"/>
  <c r="K71" i="1" s="1"/>
  <c r="F43" i="6"/>
  <c r="G43" i="6"/>
  <c r="F64" i="1" s="1"/>
  <c r="H43" i="6"/>
  <c r="F65" i="1" s="1"/>
  <c r="I43" i="6"/>
  <c r="F66" i="1" s="1"/>
  <c r="J43" i="6"/>
  <c r="F67" i="1" s="1"/>
  <c r="F53" i="6"/>
  <c r="F54" i="6"/>
  <c r="F55" i="6"/>
  <c r="F56" i="6"/>
  <c r="F57" i="6"/>
  <c r="F58" i="6"/>
  <c r="F59" i="6"/>
  <c r="F60" i="6"/>
  <c r="F61" i="6"/>
  <c r="F62" i="6"/>
  <c r="F63" i="6"/>
  <c r="F64" i="6"/>
  <c r="F65" i="6"/>
  <c r="D66" i="6"/>
  <c r="E66" i="6"/>
  <c r="K71" i="6"/>
  <c r="K72" i="6"/>
  <c r="F73" i="6"/>
  <c r="I21" i="7"/>
  <c r="I22" i="7"/>
  <c r="K180" i="1" s="1"/>
  <c r="I23" i="7"/>
  <c r="K181" i="1" s="1"/>
  <c r="C41" i="7"/>
  <c r="F21" i="7" s="1"/>
  <c r="F179" i="1" s="1"/>
  <c r="E12" i="4" s="1"/>
  <c r="D41" i="7"/>
  <c r="F22" i="7" s="1"/>
  <c r="F14" i="7" s="1"/>
  <c r="E41" i="7"/>
  <c r="F13" i="7" s="1"/>
  <c r="F41" i="7"/>
  <c r="F15" i="7" s="1"/>
  <c r="G41" i="7"/>
  <c r="F16" i="7" s="1"/>
  <c r="F30" i="15"/>
  <c r="E17" i="8" s="1"/>
  <c r="F24" i="10"/>
  <c r="G24" i="10" s="1"/>
  <c r="F25" i="10"/>
  <c r="G25" i="10" s="1"/>
  <c r="F26" i="10"/>
  <c r="G26" i="10" s="1"/>
  <c r="F27" i="10"/>
  <c r="G27" i="10" s="1"/>
  <c r="F28" i="10"/>
  <c r="G28" i="10" s="1"/>
  <c r="F29" i="10"/>
  <c r="G29" i="10" s="1"/>
  <c r="F30" i="10"/>
  <c r="G30" i="10" s="1"/>
  <c r="F31" i="10"/>
  <c r="G31" i="10" s="1"/>
  <c r="F32" i="10"/>
  <c r="G32" i="10" s="1"/>
  <c r="F33" i="10"/>
  <c r="G33" i="10" s="1"/>
  <c r="F34" i="10"/>
  <c r="G34" i="10" s="1"/>
  <c r="F35" i="10"/>
  <c r="G35" i="10" s="1"/>
  <c r="F36" i="10"/>
  <c r="G36" i="10" s="1"/>
  <c r="E37" i="10"/>
  <c r="G56" i="10" s="1"/>
  <c r="G42" i="10"/>
  <c r="I42" i="10" s="1"/>
  <c r="I48" i="10" s="1"/>
  <c r="G43" i="10"/>
  <c r="I43" i="10" s="1"/>
  <c r="G44" i="10"/>
  <c r="I44" i="10" s="1"/>
  <c r="G45" i="10"/>
  <c r="I45" i="10" s="1"/>
  <c r="G46" i="10"/>
  <c r="I46" i="10" s="1"/>
  <c r="D48" i="10"/>
  <c r="D55" i="10" s="1"/>
  <c r="H48" i="10"/>
  <c r="H55" i="10" s="1"/>
  <c r="G51" i="10"/>
  <c r="G52" i="10"/>
  <c r="G53" i="10"/>
  <c r="G54" i="10"/>
  <c r="F16" i="11"/>
  <c r="F35" i="11"/>
  <c r="M36" i="1"/>
  <c r="M37" i="1"/>
  <c r="K42" i="1"/>
  <c r="K44" i="1"/>
  <c r="K49" i="1"/>
  <c r="K51" i="1"/>
  <c r="F56" i="1"/>
  <c r="F58" i="1"/>
  <c r="F63" i="1"/>
  <c r="M88" i="1"/>
  <c r="M89" i="1"/>
  <c r="K105" i="1"/>
  <c r="K107" i="1"/>
  <c r="F109" i="1"/>
  <c r="F110" i="1" s="1"/>
  <c r="K115" i="1"/>
  <c r="F116" i="1"/>
  <c r="K124" i="1"/>
  <c r="F127" i="1"/>
  <c r="F139" i="1"/>
  <c r="F140" i="1"/>
  <c r="F141" i="1"/>
  <c r="M153" i="1"/>
  <c r="M154" i="1"/>
  <c r="F174" i="1"/>
  <c r="I174" i="1"/>
  <c r="H179" i="1"/>
  <c r="F12" i="4" s="1"/>
  <c r="H180" i="1"/>
  <c r="F13" i="4" s="1"/>
  <c r="I180" i="1"/>
  <c r="H13" i="4" s="1"/>
  <c r="H181" i="1"/>
  <c r="F14" i="4" s="1"/>
  <c r="I181" i="1"/>
  <c r="H14" i="4" s="1"/>
  <c r="M195" i="1"/>
  <c r="M196" i="1"/>
  <c r="C102" i="5" l="1"/>
  <c r="F17" i="14"/>
  <c r="K187" i="1" s="1"/>
  <c r="F14" i="1" s="1"/>
  <c r="F18" i="1" s="1"/>
  <c r="J102" i="5"/>
  <c r="F180" i="1"/>
  <c r="E13" i="4" s="1"/>
  <c r="F17" i="7"/>
  <c r="F23" i="7" s="1"/>
  <c r="F181" i="1" s="1"/>
  <c r="H102" i="5"/>
  <c r="I65" i="5"/>
  <c r="I114" i="1"/>
  <c r="K114" i="1" s="1"/>
  <c r="I20" i="5" s="1"/>
  <c r="F37" i="11"/>
  <c r="K73" i="6"/>
  <c r="F68" i="1" s="1"/>
  <c r="K68" i="1" s="1"/>
  <c r="E26" i="8"/>
  <c r="E30" i="8"/>
  <c r="E34" i="8"/>
  <c r="E43" i="8"/>
  <c r="E46" i="8"/>
  <c r="E49" i="8"/>
  <c r="E25" i="8"/>
  <c r="E42" i="8"/>
  <c r="E48" i="8"/>
  <c r="E23" i="8"/>
  <c r="E27" i="8"/>
  <c r="E31" i="8"/>
  <c r="E38" i="8"/>
  <c r="E44" i="8"/>
  <c r="E47" i="8"/>
  <c r="E50" i="8"/>
  <c r="E24" i="8"/>
  <c r="E28" i="8"/>
  <c r="E32" i="8"/>
  <c r="E41" i="8"/>
  <c r="E45" i="8"/>
  <c r="E51" i="8"/>
  <c r="E29" i="8"/>
  <c r="E33" i="8"/>
  <c r="E52" i="8"/>
  <c r="F66" i="6"/>
  <c r="K56" i="1"/>
  <c r="K58" i="1"/>
  <c r="E30" i="14"/>
  <c r="F65" i="5"/>
  <c r="H25" i="10"/>
  <c r="H27" i="10"/>
  <c r="H31" i="10"/>
  <c r="H35" i="10"/>
  <c r="F53" i="1"/>
  <c r="K28" i="3"/>
  <c r="I13" i="4"/>
  <c r="I14" i="4"/>
  <c r="K159" i="1"/>
  <c r="F46" i="1"/>
  <c r="F57" i="1"/>
  <c r="F77" i="1"/>
  <c r="F80" i="1" s="1"/>
  <c r="F24" i="6"/>
  <c r="F69" i="1" s="1"/>
  <c r="K69" i="1" s="1"/>
  <c r="K179" i="1"/>
  <c r="I24" i="7"/>
  <c r="F59" i="1"/>
  <c r="G37" i="10"/>
  <c r="K63" i="1"/>
  <c r="G48" i="10"/>
  <c r="H34" i="10"/>
  <c r="I179" i="1"/>
  <c r="H12" i="4" s="1"/>
  <c r="I12" i="4" s="1"/>
  <c r="H36" i="10"/>
  <c r="H32" i="10"/>
  <c r="H28" i="10"/>
  <c r="H24" i="10"/>
  <c r="F24" i="13"/>
  <c r="H30" i="10"/>
  <c r="H26" i="10"/>
  <c r="H33" i="10"/>
  <c r="H29" i="10"/>
  <c r="D30" i="14"/>
  <c r="I97" i="1" l="1"/>
  <c r="K97" i="1" s="1"/>
  <c r="I100" i="1"/>
  <c r="K100" i="1" s="1"/>
  <c r="F183" i="1"/>
  <c r="I98" i="1"/>
  <c r="K98" i="1" s="1"/>
  <c r="I101" i="1"/>
  <c r="K101" i="1" s="1"/>
  <c r="I121" i="1"/>
  <c r="K121" i="1" s="1"/>
  <c r="I99" i="1"/>
  <c r="K99" i="1" s="1"/>
  <c r="I120" i="1"/>
  <c r="K120" i="1" s="1"/>
  <c r="I52" i="1"/>
  <c r="K52" i="1" s="1"/>
  <c r="I45" i="1"/>
  <c r="K45" i="1" s="1"/>
  <c r="F60" i="1"/>
  <c r="K163" i="1"/>
  <c r="K165" i="1" s="1"/>
  <c r="F30" i="14"/>
  <c r="E14" i="4"/>
  <c r="E15" i="4" s="1"/>
  <c r="F24" i="7"/>
  <c r="F72" i="1"/>
  <c r="F28" i="13"/>
  <c r="F30" i="13" s="1"/>
  <c r="I55" i="10"/>
  <c r="G55" i="10"/>
  <c r="G57" i="10" s="1"/>
  <c r="D15" i="10" s="1"/>
  <c r="K183" i="1"/>
  <c r="H37" i="10"/>
  <c r="I37" i="10" s="1"/>
  <c r="E21" i="4"/>
  <c r="I15" i="4"/>
  <c r="K59" i="1" l="1"/>
  <c r="E20" i="4"/>
  <c r="I17" i="1"/>
  <c r="K17" i="1" s="1"/>
  <c r="I113" i="1"/>
  <c r="K113" i="1" s="1"/>
  <c r="K116" i="1" s="1"/>
  <c r="I95" i="1"/>
  <c r="K95" i="1" s="1"/>
  <c r="I50" i="1"/>
  <c r="K50" i="1" s="1"/>
  <c r="K53" i="1" s="1"/>
  <c r="I15" i="1"/>
  <c r="K15" i="1" s="1"/>
  <c r="I108" i="1"/>
  <c r="K108" i="1" s="1"/>
  <c r="K109" i="1" s="1"/>
  <c r="I94" i="1"/>
  <c r="K94" i="1" s="1"/>
  <c r="I43" i="1"/>
  <c r="K43" i="1" s="1"/>
  <c r="I14" i="1"/>
  <c r="K14" i="1" s="1"/>
  <c r="I103" i="1"/>
  <c r="K103" i="1" s="1"/>
  <c r="I78" i="1"/>
  <c r="K78" i="1" s="1"/>
  <c r="I96" i="1"/>
  <c r="K96" i="1" s="1"/>
  <c r="I74" i="1"/>
  <c r="K74" i="1" s="1"/>
  <c r="I16" i="1"/>
  <c r="K16" i="1" s="1"/>
  <c r="D37" i="3"/>
  <c r="F20" i="1"/>
  <c r="K20" i="1" s="1"/>
  <c r="D14" i="10"/>
  <c r="D16" i="10" s="1"/>
  <c r="F131" i="1"/>
  <c r="F82" i="1"/>
  <c r="F145" i="1" s="1"/>
  <c r="K18" i="1" l="1"/>
  <c r="I27" i="5" s="1"/>
  <c r="I12" i="5"/>
  <c r="K57" i="1"/>
  <c r="K46" i="1"/>
  <c r="I46" i="1" s="1"/>
  <c r="K110" i="1"/>
  <c r="F138" i="1"/>
  <c r="K138" i="1" s="1"/>
  <c r="I21" i="5" l="1"/>
  <c r="K21" i="5" s="1"/>
  <c r="I123" i="1"/>
  <c r="K123" i="1" s="1"/>
  <c r="I79" i="1"/>
  <c r="K79" i="1" s="1"/>
  <c r="I126" i="1"/>
  <c r="K126" i="1" s="1"/>
  <c r="I125" i="1"/>
  <c r="K125" i="1" s="1"/>
  <c r="K60" i="1"/>
  <c r="I60" i="1" s="1"/>
  <c r="I141" i="1" s="1"/>
  <c r="K141" i="1" s="1"/>
  <c r="I13" i="5"/>
  <c r="I16" i="5"/>
  <c r="I17" i="5" s="1"/>
  <c r="K17" i="5" s="1"/>
  <c r="K77" i="1"/>
  <c r="I28" i="5"/>
  <c r="K28" i="5" s="1"/>
  <c r="F142" i="1"/>
  <c r="F147" i="1" s="1"/>
  <c r="K80" i="1" l="1"/>
  <c r="K127" i="1"/>
  <c r="I24" i="5" s="1"/>
  <c r="I25" i="5" s="1"/>
  <c r="K25" i="5" s="1"/>
  <c r="K30" i="5" s="1"/>
  <c r="G55" i="5" s="1"/>
  <c r="I67" i="1"/>
  <c r="K67" i="1" s="1"/>
  <c r="I65" i="1"/>
  <c r="K65" i="1" s="1"/>
  <c r="I64" i="1"/>
  <c r="K64" i="1" s="1"/>
  <c r="I140" i="1"/>
  <c r="K140" i="1" s="1"/>
  <c r="I66" i="1"/>
  <c r="K66" i="1" s="1"/>
  <c r="I139" i="1"/>
  <c r="K139" i="1" s="1"/>
  <c r="K142" i="1" s="1"/>
  <c r="K72" i="1" l="1"/>
  <c r="K82" i="1" s="1"/>
  <c r="K145" i="1" s="1"/>
  <c r="J35" i="4" s="1"/>
  <c r="I33" i="5"/>
  <c r="I34" i="5" s="1"/>
  <c r="K34" i="5" s="1"/>
  <c r="J36" i="4"/>
  <c r="G63" i="5"/>
  <c r="H63" i="5" s="1"/>
  <c r="G60" i="5"/>
  <c r="H60" i="5" s="1"/>
  <c r="G59" i="5"/>
  <c r="H59" i="5" s="1"/>
  <c r="H61" i="5" s="1"/>
  <c r="G56" i="5"/>
  <c r="H56" i="5" s="1"/>
  <c r="H55" i="5"/>
  <c r="K147" i="1" l="1"/>
  <c r="K11" i="1" s="1"/>
  <c r="I37" i="5"/>
  <c r="I38" i="5" s="1"/>
  <c r="K38" i="5" s="1"/>
  <c r="J7" i="4"/>
  <c r="J16" i="4" s="1"/>
  <c r="I27" i="4" s="1"/>
  <c r="I31" i="4" s="1"/>
  <c r="J31" i="4" s="1"/>
  <c r="J33" i="4" s="1"/>
  <c r="H57" i="5"/>
  <c r="H65" i="5" s="1"/>
  <c r="K40" i="5"/>
  <c r="J59" i="5" s="1"/>
  <c r="K59" i="5" s="1"/>
  <c r="J37" i="4"/>
  <c r="J38" i="4" s="1"/>
  <c r="J39" i="4"/>
  <c r="J63" i="5" l="1"/>
  <c r="K63" i="5" s="1"/>
  <c r="D100" i="5" s="1"/>
  <c r="J60" i="5"/>
  <c r="K60" i="5" s="1"/>
  <c r="D97" i="5" s="1"/>
  <c r="J56" i="5"/>
  <c r="K56" i="5" s="1"/>
  <c r="D93" i="5" s="1"/>
  <c r="J55" i="5"/>
  <c r="K55" i="5" s="1"/>
  <c r="D92" i="5" s="1"/>
  <c r="J40" i="4"/>
  <c r="F96" i="5" s="1"/>
  <c r="K61" i="5"/>
  <c r="D96" i="5"/>
  <c r="D98" i="5" s="1"/>
  <c r="D94" i="5" l="1"/>
  <c r="D102" i="5" s="1"/>
  <c r="K57" i="5"/>
  <c r="K65" i="5" s="1"/>
  <c r="F97" i="5"/>
  <c r="I97" i="5" s="1"/>
  <c r="H23" i="3" s="1"/>
  <c r="F100" i="5"/>
  <c r="G100" i="5" s="1"/>
  <c r="F93" i="5"/>
  <c r="G93" i="5" s="1"/>
  <c r="G96" i="5"/>
  <c r="I96" i="5"/>
  <c r="K96" i="5" s="1"/>
  <c r="E22" i="3" s="1"/>
  <c r="F94" i="5" l="1"/>
  <c r="F29" i="1" s="1"/>
  <c r="F98" i="5"/>
  <c r="G97" i="5"/>
  <c r="G98" i="5" s="1"/>
  <c r="I100" i="5"/>
  <c r="H26" i="3" s="1"/>
  <c r="G92" i="5"/>
  <c r="G94" i="5" s="1"/>
  <c r="I92" i="5"/>
  <c r="K92" i="5" s="1"/>
  <c r="E18" i="3" s="1"/>
  <c r="I93" i="5"/>
  <c r="K93" i="5" s="1"/>
  <c r="E19" i="3" s="1"/>
  <c r="K97" i="5"/>
  <c r="E23" i="3" s="1"/>
  <c r="E24" i="3" s="1"/>
  <c r="H22" i="3"/>
  <c r="H24" i="3" s="1"/>
  <c r="I98" i="5"/>
  <c r="F102" i="5" l="1"/>
  <c r="E20" i="3"/>
  <c r="K98" i="5"/>
  <c r="G102" i="5"/>
  <c r="K100" i="5"/>
  <c r="E26" i="3" s="1"/>
  <c r="K94" i="5"/>
  <c r="F28" i="1" s="1"/>
  <c r="F30" i="1" s="1"/>
  <c r="H18" i="3"/>
  <c r="I94" i="5"/>
  <c r="I102" i="5" s="1"/>
  <c r="H19" i="3"/>
  <c r="H20" i="3" l="1"/>
  <c r="H28" i="3" s="1"/>
  <c r="E28" i="3"/>
  <c r="F16" i="3" s="1"/>
  <c r="K102" i="5"/>
  <c r="F26" i="3" l="1"/>
  <c r="F19" i="3"/>
  <c r="J19" i="3" s="1"/>
  <c r="F23" i="3"/>
  <c r="G23" i="3" s="1"/>
  <c r="I23" i="3" s="1"/>
  <c r="F18" i="3"/>
  <c r="G18" i="3" s="1"/>
  <c r="I18" i="3" s="1"/>
  <c r="F22" i="3"/>
  <c r="G22" i="3" s="1"/>
  <c r="I22" i="3" s="1"/>
  <c r="J16" i="3"/>
  <c r="G16" i="3"/>
  <c r="I16" i="3" s="1"/>
  <c r="G26" i="3" l="1"/>
  <c r="I26" i="3" s="1"/>
  <c r="J26" i="3"/>
  <c r="F28" i="3"/>
  <c r="J18" i="3"/>
  <c r="J20" i="3" s="1"/>
  <c r="J22" i="3"/>
  <c r="G24" i="3"/>
  <c r="G19" i="3"/>
  <c r="I19" i="3" s="1"/>
  <c r="L19" i="3" s="1"/>
  <c r="J23" i="3"/>
  <c r="L23" i="3" s="1"/>
  <c r="F21" i="1"/>
  <c r="K21" i="1" s="1"/>
  <c r="K23" i="1" s="1"/>
  <c r="I24" i="3"/>
  <c r="L16" i="3"/>
  <c r="L26" i="3" l="1"/>
  <c r="G20" i="3"/>
  <c r="G28" i="3" s="1"/>
  <c r="J24" i="3"/>
  <c r="I20" i="3"/>
  <c r="I28" i="3" s="1"/>
  <c r="L18" i="3"/>
  <c r="L20" i="3" s="1"/>
  <c r="J28" i="3"/>
  <c r="L22" i="3"/>
  <c r="L24" i="3" s="1"/>
  <c r="L28" i="3" l="1"/>
  <c r="D33" i="8"/>
  <c r="G33" i="8" s="1"/>
  <c r="I33" i="8" s="1"/>
  <c r="H56" i="8"/>
  <c r="D27" i="8"/>
  <c r="G27" i="8" s="1"/>
  <c r="I27" i="8" s="1"/>
  <c r="D28" i="8"/>
  <c r="G28" i="8" s="1"/>
  <c r="I28" i="8" s="1"/>
  <c r="D25" i="8"/>
  <c r="G25" i="8" s="1"/>
  <c r="I25" i="8" s="1"/>
  <c r="D32" i="8"/>
  <c r="G32" i="8" s="1"/>
  <c r="I32" i="8" s="1"/>
  <c r="D29" i="8"/>
  <c r="G29" i="8" s="1"/>
  <c r="I29" i="8" s="1"/>
  <c r="D23" i="8"/>
  <c r="G23" i="8" s="1"/>
  <c r="D31" i="8"/>
  <c r="G31" i="8" s="1"/>
  <c r="I31" i="8" s="1"/>
  <c r="D24" i="8"/>
  <c r="G24" i="8" s="1"/>
  <c r="I24" i="8" s="1"/>
  <c r="D30" i="8"/>
  <c r="G30" i="8" s="1"/>
  <c r="I30" i="8" s="1"/>
  <c r="D26" i="8"/>
  <c r="G26" i="8" s="1"/>
  <c r="I26" i="8" s="1"/>
  <c r="D34" i="8"/>
  <c r="G34" i="8" s="1"/>
  <c r="I34" i="8" s="1"/>
  <c r="I23" i="8" l="1"/>
  <c r="G35" i="8"/>
  <c r="I35" i="8" l="1"/>
  <c r="D38" i="8" s="1"/>
  <c r="G38" i="8" s="1"/>
  <c r="I38" i="8" s="1"/>
  <c r="D41" i="8" l="1"/>
  <c r="H41" i="8"/>
  <c r="H44" i="8" l="1"/>
  <c r="H47" i="8"/>
  <c r="H52" i="8"/>
  <c r="H48" i="8"/>
  <c r="H45" i="8"/>
  <c r="H43" i="8"/>
  <c r="H42" i="8"/>
  <c r="H46" i="8"/>
  <c r="H50" i="8"/>
  <c r="H49" i="8"/>
  <c r="H51" i="8"/>
  <c r="G41" i="8"/>
  <c r="I41" i="8"/>
  <c r="D42" i="8" s="1"/>
  <c r="H55" i="8" l="1"/>
  <c r="H57" i="8" s="1"/>
  <c r="G42" i="8"/>
  <c r="I42" i="8"/>
  <c r="D43" i="8" s="1"/>
  <c r="G43" i="8" l="1"/>
  <c r="I43" i="8"/>
  <c r="D44" i="8" s="1"/>
  <c r="I44" i="8" l="1"/>
  <c r="D45" i="8" s="1"/>
  <c r="G44" i="8"/>
  <c r="I45" i="8" l="1"/>
  <c r="D46" i="8" s="1"/>
  <c r="G45" i="8"/>
  <c r="G46" i="8" l="1"/>
  <c r="I46" i="8"/>
  <c r="D47" i="8" s="1"/>
  <c r="I47" i="8" l="1"/>
  <c r="D48" i="8" s="1"/>
  <c r="G47" i="8"/>
  <c r="G48" i="8" l="1"/>
  <c r="I48" i="8"/>
  <c r="D49" i="8" s="1"/>
  <c r="G49" i="8" l="1"/>
  <c r="I49" i="8"/>
  <c r="D50" i="8" s="1"/>
  <c r="I50" i="8" l="1"/>
  <c r="D51" i="8" s="1"/>
  <c r="G50" i="8"/>
  <c r="I51" i="8" l="1"/>
  <c r="D52" i="8" s="1"/>
  <c r="G51" i="8"/>
  <c r="G52" i="8" l="1"/>
  <c r="G53" i="8" s="1"/>
  <c r="I52" i="8"/>
</calcChain>
</file>

<file path=xl/sharedStrings.xml><?xml version="1.0" encoding="utf-8"?>
<sst xmlns="http://schemas.openxmlformats.org/spreadsheetml/2006/main" count="1505" uniqueCount="921">
  <si>
    <t>The FERC's annual charges for the year assessed the Transmission Owner for service under this tariff.  To the extent the charges are separately identified on the FERC Form 1, page 350, column 1, the line number will be added to the source in Column 2 for reference.  Line item references can change from year to year.  Items not specifically identified in the FERC Form 1, page 350 will be obtained from Company books and records.</t>
  </si>
  <si>
    <t>Long Term Interest and Fees (117, sum of 62.c through 67.c)</t>
  </si>
  <si>
    <t>Cash Working Capital assigned to transmission is one-eighth of O&amp;M allocated to transmission at page 3, line 17, column 5 minus amortization of Regulatory Asset at page 3, line 14, column 5.  Prepayments are the electric related prepayments booked to Account No. 165 and reported on page 111, line 57 in the Form 1.</t>
  </si>
  <si>
    <t>(Col. 3 * Col. 4)</t>
  </si>
  <si>
    <t>(Note E)</t>
  </si>
  <si>
    <t>(Col. 6 * Col. 7)</t>
  </si>
  <si>
    <t>Page 2 of 3</t>
  </si>
  <si>
    <t>1a</t>
  </si>
  <si>
    <t>1b</t>
  </si>
  <si>
    <t>3a</t>
  </si>
  <si>
    <t>3b</t>
  </si>
  <si>
    <t>Total Schedule 12</t>
  </si>
  <si>
    <t>Total Zonal</t>
  </si>
  <si>
    <t>Other</t>
  </si>
  <si>
    <t>Annual Totals</t>
  </si>
  <si>
    <t>Notes</t>
  </si>
  <si>
    <t>General and Intangible Depreciation and Amortization Expense includes all expense not directly associated with a project, which is entered on page 3 , column 9.</t>
  </si>
  <si>
    <t>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t>
  </si>
  <si>
    <t>Project Net Plant is the Project Gross Plant Identified in Column 3 less the associated Accumulated Depreciation plus CWIP in rate base if applicable and Unamortized Abandoned Plant.</t>
  </si>
  <si>
    <t>True-Up Adjustment is calculated on the Project True-up Schedule for the relevant true-up year.</t>
  </si>
  <si>
    <t>Page 3 of 3</t>
  </si>
  <si>
    <t>Project Depreciation/Amortization Expense</t>
  </si>
  <si>
    <t>Annual Revenue Requirement</t>
  </si>
  <si>
    <t>Incentive Return in Basis Points</t>
  </si>
  <si>
    <t>Incentive Return</t>
  </si>
  <si>
    <t>Ceiling Rate</t>
  </si>
  <si>
    <t>Competitive Concession</t>
  </si>
  <si>
    <t>Net Revenue Requirement</t>
  </si>
  <si>
    <t>True-Up Adjustment</t>
  </si>
  <si>
    <t>(9)</t>
  </si>
  <si>
    <t>(10)</t>
  </si>
  <si>
    <t>(11)</t>
  </si>
  <si>
    <t>(12)</t>
  </si>
  <si>
    <t>(13)</t>
  </si>
  <si>
    <t>(14)</t>
  </si>
  <si>
    <t>(15)</t>
  </si>
  <si>
    <t>(16)</t>
  </si>
  <si>
    <t>(12a)</t>
  </si>
  <si>
    <t>(Note F)</t>
  </si>
  <si>
    <t>(Sum Col. 5, 8 &amp; 9)</t>
  </si>
  <si>
    <t>(Note G)</t>
  </si>
  <si>
    <t>(Sum Col. 10 &amp; 12)</t>
  </si>
  <si>
    <t>(Note H)</t>
  </si>
  <si>
    <t>(Sum Col. 10 &amp; 12 Less Col. 13)</t>
  </si>
  <si>
    <t>Total Annual Revenue Requirement</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</si>
  <si>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</si>
  <si>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RTEP Project Number Or Other Identifier</t>
  </si>
  <si>
    <t>Rate Base</t>
  </si>
  <si>
    <t>100 Basis Point Incentive Return</t>
  </si>
  <si>
    <t>Long Term Debt</t>
  </si>
  <si>
    <t>Preferred Stock</t>
  </si>
  <si>
    <t>Common Stock</t>
  </si>
  <si>
    <t>Total (sum lines 3-5)</t>
  </si>
  <si>
    <t>100 Basis Point Incentive Return multiplied by Rate Base (line 1 * line 6)</t>
  </si>
  <si>
    <t>INCOME TAXES</t>
  </si>
  <si>
    <t>CIT=(T/1-T) * (1-(WCLTD/R)) =</t>
  </si>
  <si>
    <t>Amortized Investment Tax Credit (266.8f) (enter negative)</t>
  </si>
  <si>
    <t>Excess Deferred Income Taxes (enter negative)</t>
  </si>
  <si>
    <t>Tax Effect of Permanent Differences (Note B)</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</si>
  <si>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</si>
  <si>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</si>
  <si>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</si>
  <si>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</si>
  <si>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Notes:</t>
  </si>
  <si>
    <t>Attachment 2</t>
  </si>
  <si>
    <t>Page 1 of 1</t>
  </si>
  <si>
    <t>Attachment 3</t>
  </si>
  <si>
    <t>Formula Rate True-Up</t>
  </si>
  <si>
    <t>Line</t>
  </si>
  <si>
    <t>True-Up Year</t>
  </si>
  <si>
    <t>Project # Or Other Identifier</t>
  </si>
  <si>
    <t>Projected True-Up Year Revenue Requirement Calculation</t>
  </si>
  <si>
    <t>Actual True-Up Year Revenue Req.</t>
  </si>
  <si>
    <t>Annual True-Up Calculation</t>
  </si>
  <si>
    <t>% of Total Revenue  Requirement</t>
  </si>
  <si>
    <t>4a</t>
  </si>
  <si>
    <t>4b</t>
  </si>
  <si>
    <t>6a</t>
  </si>
  <si>
    <t>6b</t>
  </si>
  <si>
    <t>Prior Period Adjustment</t>
  </si>
  <si>
    <t>Adjustment Amount</t>
  </si>
  <si>
    <t>Prior Period Adjustment (Note 5)</t>
  </si>
  <si>
    <t>Description of Adjustment</t>
  </si>
  <si>
    <t>Attachment 11</t>
  </si>
  <si>
    <t>1)</t>
  </si>
  <si>
    <t>2)</t>
  </si>
  <si>
    <t>3)</t>
  </si>
  <si>
    <t>4)</t>
  </si>
  <si>
    <t>5)</t>
  </si>
  <si>
    <t>The revenue received is the total amount of revenue distributed to company in the  year as shown on pages 328-330 of the Form No 1. The Revenue Received is input on line 2, Col. 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</si>
  <si>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</si>
  <si>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Corrections to true-ups for previous rate years including interest will be computed on Attachment 11 and entered on the appropriate line 3-8 above.</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</si>
  <si>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50% Equity and 50% debt will be used until the first transmission asset is placed in service, or until otherwise authorized by the Commission.</t>
  </si>
  <si>
    <t>W</t>
  </si>
  <si>
    <t>Allocator (W)</t>
  </si>
  <si>
    <t>DA = Direct Assignment; GP = Gross Plant Allocator (page 2, line 5); N/A = Not Applicable; NP = Net Plant Allocator (page 2, line 17); TP = Transmission Plant Allocator (page 4, line 5); WS = Wage and Salary Allocator (page 4, line 11).</t>
  </si>
  <si>
    <t>INTANGIBLE PLANT</t>
  </si>
  <si>
    <t>Organization</t>
  </si>
  <si>
    <t>Franchises and Consents</t>
  </si>
  <si>
    <t>Overhead Conductors &amp; Devices</t>
  </si>
  <si>
    <t>Roads and Trails</t>
  </si>
  <si>
    <t>Computer Hardware</t>
  </si>
  <si>
    <t>Initial Annual Depreciation Rates</t>
  </si>
  <si>
    <t>(Notes A and B)</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</si>
  <si>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 G, H and I.</t>
  </si>
  <si>
    <t>Net Under/(Over) Collection   (F)-(E)</t>
  </si>
  <si>
    <t>Page 1 of 2</t>
  </si>
  <si>
    <t>Rate Base Worksheet</t>
  </si>
  <si>
    <t>Attachment 4</t>
  </si>
  <si>
    <t>Line No</t>
  </si>
  <si>
    <t>Month</t>
  </si>
  <si>
    <t>General &amp; Intangible</t>
  </si>
  <si>
    <t>CWIP in Rate Base</t>
  </si>
  <si>
    <t>Held for Future Use</t>
  </si>
  <si>
    <t>Materials &amp; Supplies</t>
  </si>
  <si>
    <t>Prepayments</t>
  </si>
  <si>
    <t>Gross Plant in Service</t>
  </si>
  <si>
    <t>CWIP</t>
  </si>
  <si>
    <t>LHFFU</t>
  </si>
  <si>
    <t>Working Capital</t>
  </si>
  <si>
    <t>Accumulated Depreciation</t>
  </si>
  <si>
    <t>(a)</t>
  </si>
  <si>
    <t>(b)</t>
  </si>
  <si>
    <t>(d)</t>
  </si>
  <si>
    <t xml:space="preserve">(c) </t>
  </si>
  <si>
    <t xml:space="preserve">(e) </t>
  </si>
  <si>
    <t>(f)</t>
  </si>
  <si>
    <t>(g)</t>
  </si>
  <si>
    <t>(h)</t>
  </si>
  <si>
    <t>(i)</t>
  </si>
  <si>
    <t>207.58.g for end of year, records for other months</t>
  </si>
  <si>
    <t>205.5.g &amp; 207.99.g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</si>
  <si>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</si>
  <si>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</si>
  <si>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</si>
  <si>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</si>
  <si>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(Note A)</t>
  </si>
  <si>
    <t>December Prior Year</t>
  </si>
  <si>
    <t>January</t>
  </si>
  <si>
    <t>February</t>
  </si>
  <si>
    <t>March</t>
  </si>
  <si>
    <t>April</t>
  </si>
  <si>
    <t>May</t>
  </si>
  <si>
    <t>June</t>
  </si>
  <si>
    <t>July</t>
  </si>
  <si>
    <t>August</t>
  </si>
  <si>
    <t>September</t>
  </si>
  <si>
    <t>October</t>
  </si>
  <si>
    <t>November</t>
  </si>
  <si>
    <t>December</t>
  </si>
  <si>
    <t>Average of the 13 Monthly Balances</t>
  </si>
  <si>
    <t>Adjustments to Rate Base</t>
  </si>
  <si>
    <t>Unamortized Regulatory Asset</t>
  </si>
  <si>
    <t>Unamortized Abandoned Plant</t>
  </si>
  <si>
    <t>Account No. 281 Accumulated Deferred Income Taxes (Note E)</t>
  </si>
  <si>
    <t>Account No. 282 Accumulated Deferred Income Taxes (Note E)</t>
  </si>
  <si>
    <t>Account No. 283 Accumulated Deferred Income Taxes (Note E)</t>
  </si>
  <si>
    <t>Account No. 190 Accumulated Deferred Income Taxes (Note E)</t>
  </si>
  <si>
    <t>Note C</t>
  </si>
  <si>
    <t>Note D</t>
  </si>
  <si>
    <t>272.8.b &amp; 273.8.k</t>
  </si>
  <si>
    <t>274.2.b &amp; 275.2.k</t>
  </si>
  <si>
    <t>276.9.b &amp; 277.9.k</t>
  </si>
  <si>
    <t>234.8.b &amp; c</t>
  </si>
  <si>
    <t>Consistent with 266.8.b &amp; 267.8.h</t>
  </si>
  <si>
    <t>Reconciliation of CWIP in Rate Base to FERC Form 1 - Note B</t>
  </si>
  <si>
    <t>Total CWIP</t>
  </si>
  <si>
    <t>Less: CWIP and AFUDC Excluded from Rate Base</t>
  </si>
  <si>
    <t>CWIP allowed in Rate Base</t>
  </si>
  <si>
    <t>(c) = (a) - (b)</t>
  </si>
  <si>
    <t>216.b for end of year, records for other months</t>
  </si>
  <si>
    <t>Company records</t>
  </si>
  <si>
    <t>Unfunded Reserves   (Notes A and F and G)</t>
  </si>
  <si>
    <t>Enter 1 if NOT in a trust or reserved account, enter zero (0) if included in a trust or reserved account</t>
  </si>
  <si>
    <t>Enter 1 if the accrual account is included in the formula rate, enter (0) if the accrual account is NOT included in the formula rate</t>
  </si>
  <si>
    <t>Enter the percentage paid for by customers less the percent associated with an offsetting liability on the balance sheet (Note H)</t>
  </si>
  <si>
    <t>Allocation (Plant or Labor Allocator)</t>
  </si>
  <si>
    <t>List of all reserves</t>
  </si>
  <si>
    <t>Amount</t>
  </si>
  <si>
    <t>Reserve 1</t>
  </si>
  <si>
    <t>Reserve 2</t>
  </si>
  <si>
    <t>42a</t>
  </si>
  <si>
    <t>42b</t>
  </si>
  <si>
    <t>Recovery of abandoned plant is limited to any abandoned plant recovery authorized by FERC.</t>
  </si>
  <si>
    <t>ADIT is computed using the average of the beginning of the year and the end of the year balances. Electric ADIT only, Excludes ARO-related ADIT.</t>
  </si>
  <si>
    <t>( Line 10 + Line 11)</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</si>
  <si>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 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</si>
  <si>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The inputs in Column (f) are the percentage of the unfunded reserve that was created by an offsetting liability. The percentage shown in Column (f) is then equal to the percentage that customers have contributed to the unfunded reserve.</t>
  </si>
  <si>
    <t>Page 2 of 2</t>
  </si>
  <si>
    <t>Calculate using 13 month average balance, except ADIT which is calculated based on the average of the beginning of the year and the end of the year balances</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</si>
  <si>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</si>
  <si>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Attachment 7</t>
  </si>
  <si>
    <t>Recovery of a Regulatory Asset is permitted only for pre-commercial and formation expenses, and is subject to FERC approval before the amortization of the Regulatory Asset can be included in rates. Recovery of any other regulatory assets requires authorization from the Commission.</t>
  </si>
  <si>
    <t>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t>
  </si>
  <si>
    <t>Note B - page 2, column C</t>
  </si>
  <si>
    <t>Amount Allocated, col. c x col. d x col. e x col. f x col. g</t>
  </si>
  <si>
    <t>Attachment 5</t>
  </si>
  <si>
    <t>Return on Rate Base Worksheet</t>
  </si>
  <si>
    <t>RETURN ON RATE BASE ( R )</t>
  </si>
  <si>
    <t>Preferred Dividends (118.29c) (positive number)</t>
  </si>
  <si>
    <t xml:space="preserve">(Sum of Lines 3 through 6)   </t>
  </si>
  <si>
    <t>(Sum of Lines 8 through 10)</t>
  </si>
  <si>
    <t xml:space="preserve">( c ) </t>
  </si>
  <si>
    <t xml:space="preserve">(d) </t>
  </si>
  <si>
    <t xml:space="preserve">( e ) </t>
  </si>
  <si>
    <t>Monthly Balances for Capital Structure</t>
  </si>
  <si>
    <t>Long Term Debt (112.24.c)</t>
  </si>
  <si>
    <t>Preferred Stock (112.3.c)</t>
  </si>
  <si>
    <t>Undistributed Sub Earnings 216.1 (112.12.c)</t>
  </si>
  <si>
    <t>Accum Other Comp. Income 219 (112.15.c)</t>
  </si>
  <si>
    <t>December (Prior Year)</t>
  </si>
  <si>
    <t>Long Term debt balance will reflect the 13 month average of the balances, of which the 1st and 13th are found on page 112 lines 18.c to 21.c in the Form No. 1, the cost is calculated by dividing line 1 by the Long Term Debt balance on line 8.</t>
  </si>
  <si>
    <t>Preferred Stock balance will reflect the 13 month average of the balances, of which the 1st and 13th are found on page 112 line 3.c in the Form No. 1</t>
  </si>
  <si>
    <t>Common Stock balance will reflect the 13 month average of the balances, of which the 1st and 13th are found on Form 1 page 112 line 16.c less lines 3.c , 12.c, and 15.c</t>
  </si>
  <si>
    <t>=WCLTD</t>
  </si>
  <si>
    <t>=R</t>
  </si>
  <si>
    <t>Proprietary Capital (112.16.c)</t>
  </si>
  <si>
    <t>Attachment 6</t>
  </si>
  <si>
    <t>Interest on True-Up</t>
  </si>
  <si>
    <t>Projected Revenue Requirement (Note A)</t>
  </si>
  <si>
    <t>Less</t>
  </si>
  <si>
    <t>Actual Net Revenue Requirement (Note B)</t>
  </si>
  <si>
    <t>Equals</t>
  </si>
  <si>
    <t>Over (Under) Recovery</t>
  </si>
  <si>
    <t>Interest Rate on Amount of Refunds or Surcharges</t>
  </si>
  <si>
    <t>Over (Under) Recovery Plus Interest</t>
  </si>
  <si>
    <t>Monthly Interest Rate on Attachment 6a</t>
  </si>
  <si>
    <t>Months</t>
  </si>
  <si>
    <t>Calculated Interest</t>
  </si>
  <si>
    <t>Surcharge (Refund) Owed</t>
  </si>
  <si>
    <t>Calculation of Interest</t>
  </si>
  <si>
    <t>Monthly</t>
  </si>
  <si>
    <t>January through December</t>
  </si>
  <si>
    <t>Annual</t>
  </si>
  <si>
    <t>Over (Under) Recovery Plus Interest Amortized and Recovered Over 12 Months</t>
  </si>
  <si>
    <t>Total Amount of True-Up Adjustment</t>
  </si>
  <si>
    <t>Less Over (Under) Recovery</t>
  </si>
  <si>
    <t>Total Interest</t>
  </si>
  <si>
    <t>Amortization</t>
  </si>
  <si>
    <t>This Attachment is used to compute the interest rate to be applied to each year's revenue requirement true-up.</t>
  </si>
  <si>
    <t>Rate Year Plus 1  January</t>
  </si>
  <si>
    <t>Rate Year Plus 1  February</t>
  </si>
  <si>
    <t>Rate Year Plus 1  March</t>
  </si>
  <si>
    <t>Rate Year Plus 1  April</t>
  </si>
  <si>
    <t>Rate Year Plus 1  May</t>
  </si>
  <si>
    <t>Average Rate</t>
  </si>
  <si>
    <t>Monthly Average Rate</t>
  </si>
  <si>
    <t>Note A - Lines 1-17 are the FERC interest rates under section 35.19a of the regulations for the period shown. Line 18 is the average of lines 1-17.</t>
  </si>
  <si>
    <t>Attachment 6a</t>
  </si>
  <si>
    <t>True-Up Interest Rate Calculator</t>
  </si>
  <si>
    <t>Applicable FERC Interest Rate (Note A):</t>
  </si>
  <si>
    <t>Cost of Debt Prior to Issuing Non-Construction Financing</t>
  </si>
  <si>
    <t>Attachment 8</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</si>
  <si>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</si>
  <si>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</si>
  <si>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</si>
  <si>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Any hypothetical amounts in a filed template will be removed and replaced with actual amounts in the first year actual construction loans are borrowed or projected to be borrowed without the need for a section 205 filing to modify the template.</t>
  </si>
  <si>
    <t>Attachment 1, Line 2, Col. 12</t>
  </si>
  <si>
    <t>Attachment 3, Line 3, Col. G+H</t>
  </si>
  <si>
    <t xml:space="preserve">Calculate rate base using 13 month average balance, except ADIT.  The calculation of ADIT in the annual true-up calculation will use the beginning-of-year and end-of-year balances, and will be performed in accordance with IRS regulation Section 1.167(l)-1(h)(6).  The calculation of ADIT in the annual projection will be performed in accordance with IRS Regulation Section 1.167(l)-1(h)(6). </t>
  </si>
  <si>
    <t>(Sum of Lines 14 through 15)" Ties to 321.97b</t>
  </si>
  <si>
    <t>(Sum of Lines 19 through 21)</t>
  </si>
  <si>
    <t>(Sum of Lines 7 through 10)</t>
  </si>
  <si>
    <t>(line 3 divided by line 1, col 3)</t>
  </si>
  <si>
    <t>(line 5 divided by line 1, col 3)</t>
  </si>
  <si>
    <t>(line 7 divided by line 1, col 3)</t>
  </si>
  <si>
    <t>(line 9 divided by line 1, col 3)</t>
  </si>
  <si>
    <t>Sum of lines 4, 6, 8, and 10</t>
  </si>
  <si>
    <t>(line 12 divided by line 2, col 3)</t>
  </si>
  <si>
    <t>(line 14 divided by line 2, col 3)</t>
  </si>
  <si>
    <t>Sum of lines 13 and 15</t>
  </si>
  <si>
    <t>(Page 1, line 11)</t>
  </si>
  <si>
    <t>(Page 1, line 16)</t>
  </si>
  <si>
    <t>1 / (1 - T)</t>
  </si>
  <si>
    <t>Line 7 times Line 10</t>
  </si>
  <si>
    <t>Income Tax Calculation</t>
  </si>
  <si>
    <t>Line 13 times Line 14</t>
  </si>
  <si>
    <t>ITC adjustment</t>
  </si>
  <si>
    <t>Line 13 times Line 15</t>
  </si>
  <si>
    <t>Line 13 times Line 16</t>
  </si>
  <si>
    <t>Permanent Differences Tax Adjustment</t>
  </si>
  <si>
    <t>Excess Deferred Income Tax Adjustment</t>
  </si>
  <si>
    <t>Sum of Lines 17 through 20</t>
  </si>
  <si>
    <t>Line 3</t>
  </si>
  <si>
    <t>Return</t>
  </si>
  <si>
    <t>Income Tax</t>
  </si>
  <si>
    <t>Line 1</t>
  </si>
  <si>
    <t>13-Month Average</t>
  </si>
  <si>
    <t xml:space="preserve">Less Account 216.1 Undistributed Subsidiary Earnings (Line 25 (d))     </t>
  </si>
  <si>
    <t xml:space="preserve">Less Account 219 Accum. Other Comprehensive Income (Line 25 (e))        </t>
  </si>
  <si>
    <t>Proprietary Capital (Line 25 (c))</t>
  </si>
  <si>
    <t>Total Loan Amount ($000)</t>
  </si>
  <si>
    <t>Interest Rate Information</t>
  </si>
  <si>
    <t>Interest rate on Construction Debt for Rate Year - Line 19 (g)</t>
  </si>
  <si>
    <t>Rate Year Debt Fee expense - Line 35 (e)</t>
  </si>
  <si>
    <t>Commitment Fee Rate (%)</t>
  </si>
  <si>
    <t>Projected Average Drawn Rate for Rate Year (%) - Note A</t>
  </si>
  <si>
    <t>Month During Rate Year</t>
  </si>
  <si>
    <t>(c)</t>
  </si>
  <si>
    <t>(e)</t>
  </si>
  <si>
    <t>Principal Drawn ($000)</t>
  </si>
  <si>
    <t>Commitment Fee &amp; Utilization Fee ($000)</t>
  </si>
  <si>
    <t>Interest Expense ($000)</t>
  </si>
  <si>
    <t>Effective Annual Interest Rate (%)</t>
  </si>
  <si>
    <t>Unutilized Loan Balance ($000)</t>
  </si>
  <si>
    <t>Example Fee Calculation - All amounts represent actual rate year expenses.</t>
  </si>
  <si>
    <t xml:space="preserve">Origination Fees           </t>
  </si>
  <si>
    <t>Underwriting Discount</t>
  </si>
  <si>
    <t>Arrangement Fee</t>
  </si>
  <si>
    <t>Upfront Fee</t>
  </si>
  <si>
    <t>Rating Agency Fee</t>
  </si>
  <si>
    <t>Legal Fees</t>
  </si>
  <si>
    <t>Total Fees</t>
  </si>
  <si>
    <t>13 Month Average Debt balance - Line 19 (c)</t>
  </si>
  <si>
    <t>Rate Year cost of fees</t>
  </si>
  <si>
    <t>Proxy Debt rate. Used prior to issuance of construction financing and supported in initial section 205 filing.</t>
  </si>
  <si>
    <t>Projected rate will be Average LIBOR for rate year + spread. Spread will be supported in initial section 205 filing. LIBOR will be updated based on information in the Wall Street Journal as of the 15th day of the month prior to population of this template.</t>
  </si>
  <si>
    <t>LIBOR</t>
  </si>
  <si>
    <t>Spread</t>
  </si>
  <si>
    <t>Rate/Fees</t>
  </si>
  <si>
    <t>Gross Fee Amount ($000)</t>
  </si>
  <si>
    <t>Year Fee Incurred</t>
  </si>
  <si>
    <t>Fee Amortization Period (years)</t>
  </si>
  <si>
    <t>Rate Year Amortized Fee Amount, col. b / col. d</t>
  </si>
  <si>
    <t>Prior Years Accumulated Fee Amortization</t>
  </si>
  <si>
    <t>Unamortized Balance - End of Rate Year</t>
  </si>
  <si>
    <t>Line of Credit Fees (68.c)</t>
  </si>
  <si>
    <t>Total Interest and Fees</t>
  </si>
  <si>
    <t>13 Month Average Long-Term Debt - Note A</t>
  </si>
  <si>
    <t>True-Up Cost of Debt (Line 3 / Line 17)</t>
  </si>
  <si>
    <t>Attachment 9</t>
  </si>
  <si>
    <t>True-Up - Construction Financing Cost of Debt</t>
  </si>
  <si>
    <t>One time up-front debt fees, including origination fees will be amortized and included in the cost of debt.</t>
  </si>
  <si>
    <t>Attachment 10</t>
  </si>
  <si>
    <t>Depreciation Rates</t>
  </si>
  <si>
    <t>INITIAL PROPOSED TRANSMISSION AND GENERAL PLANT DEPRECIATION RATES</t>
  </si>
  <si>
    <t>GENERAL PLANT</t>
  </si>
  <si>
    <t>Structures &amp; Improvements</t>
  </si>
  <si>
    <t>Station Equipment</t>
  </si>
  <si>
    <t>Towers &amp; Fixtures</t>
  </si>
  <si>
    <t>Poles &amp; Fixtures</t>
  </si>
  <si>
    <t>Underground Conduit</t>
  </si>
  <si>
    <t>Underground Conductor and Devices</t>
  </si>
  <si>
    <t>Office Furniture &amp; Equipment</t>
  </si>
  <si>
    <t>Transportation Equipment</t>
  </si>
  <si>
    <t>Stores Equipment</t>
  </si>
  <si>
    <t>Communication Equipment</t>
  </si>
  <si>
    <t>These depreciation rates will not be changed absent a FERC order.</t>
  </si>
  <si>
    <t>Prior Period Adjustments</t>
  </si>
  <si>
    <t>Calendar Year</t>
  </si>
  <si>
    <t>Description</t>
  </si>
  <si>
    <t>Revenue Impact of Correction</t>
  </si>
  <si>
    <t>Revenue 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</si>
  <si>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</si>
  <si>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</si>
  <si>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</si>
  <si>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</si>
  <si>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</si>
  <si>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</si>
  <si>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</si>
  <si>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</si>
  <si>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Interest on Correction</t>
  </si>
  <si>
    <t>The interest rate on corrections will be the average monthly FERC interest rate for the period from the beginning of the year being corrected through the most recent  month available as of the time the correction is computed and included in an annual filing.</t>
  </si>
  <si>
    <t>For each project listed on this Attachment 1 that is a Required Transmission Enhancement, the net revenue requirement shown in Column (16) is: (i) the annual transmission revenue requirement for purposes of determining the PJM OATT Schedule 12 Transmission Enhancement Charges associated with that Required Transmission Enhancement, and (ii) the Annual Revenue Requirement for purposes of Schedule 12, Appendix A for that Required Transmission Enhancement.</t>
  </si>
  <si>
    <t>1.95% **</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</si>
  <si>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</si>
  <si>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Line 4 + 5</t>
  </si>
  <si>
    <t>Line 7</t>
  </si>
  <si>
    <t>Note A</t>
  </si>
  <si>
    <t>Note B</t>
  </si>
  <si>
    <t>Line 12 x 14 x 15</t>
  </si>
  <si>
    <t>Line 2 + 7</t>
  </si>
  <si>
    <t>Line 12 + 16</t>
  </si>
  <si>
    <t>Attachment 12</t>
  </si>
  <si>
    <t>Revenue Credit Detail</t>
  </si>
  <si>
    <t>Less: Non Transmission</t>
  </si>
  <si>
    <t>Transmission-related</t>
  </si>
  <si>
    <t>Account 454 - Rent from Electric Property</t>
  </si>
  <si>
    <t>Joint pole attachments - telephone</t>
  </si>
  <si>
    <t>Joint pole attachments - cable</t>
  </si>
  <si>
    <t>Underground rentals</t>
  </si>
  <si>
    <t>Transmission tower wireless rentals</t>
  </si>
  <si>
    <t>Other rentals</t>
  </si>
  <si>
    <t>Account 454 Revenue Credit</t>
  </si>
  <si>
    <t>Account 456.1 Other Operating Revenues</t>
  </si>
  <si>
    <t>PJM NITS</t>
  </si>
  <si>
    <t>PJM Point to Point</t>
  </si>
  <si>
    <t>Over/Under recovery deferral</t>
  </si>
  <si>
    <t>Form 1 300.19.b</t>
  </si>
  <si>
    <t>(Line 15 - line 16)</t>
  </si>
  <si>
    <t>(Line 8 + line 18)</t>
  </si>
  <si>
    <t>N/A</t>
  </si>
  <si>
    <t>Total Annual Revenue Requirements</t>
  </si>
  <si>
    <t>Production</t>
  </si>
  <si>
    <t>Total True-Up        (G) + (H) + (I)</t>
  </si>
  <si>
    <t>Allocation of Revenue Received                                                            (E, Line 2) x (D)</t>
  </si>
  <si>
    <t xml:space="preserve">Allocated </t>
  </si>
  <si>
    <t>No.</t>
  </si>
  <si>
    <t>Total (W&amp;S Allocator is 1 if lines 7-10 are zero)</t>
  </si>
  <si>
    <t>GENERAL AND INTANGIBLE (G&amp;I) DEPRECIATION EXPENSE</t>
  </si>
  <si>
    <t>Total G&amp;I Depreciation Expense</t>
  </si>
  <si>
    <t>Annual Allocation Factor for G,I &amp; C Depreciation Expense</t>
  </si>
  <si>
    <t>Page 1 of 5</t>
  </si>
  <si>
    <t>Source</t>
  </si>
  <si>
    <t>(1)</t>
  </si>
  <si>
    <t>(2)</t>
  </si>
  <si>
    <t>(3)</t>
  </si>
  <si>
    <t>(4)</t>
  </si>
  <si>
    <t>(5)</t>
  </si>
  <si>
    <t>Total</t>
  </si>
  <si>
    <t>Allocator</t>
  </si>
  <si>
    <t>TP</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</si>
  <si>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</si>
  <si>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Unamortized Abandoned Plant and Amortization of Abandoned Plant will be zero until the Commission accepts or approves recovery of the cost of Abandoned Plant. Utility must submit a Section 205 filing to recover the cost of abandoned plant.</t>
  </si>
  <si>
    <t>Schedule 12 ATRR Without Incentives</t>
  </si>
  <si>
    <t>FERC Approved Incentives on Schedule 12 projects</t>
  </si>
  <si>
    <t>Schedule 12 Revenue Requirement</t>
  </si>
  <si>
    <t>DA</t>
  </si>
  <si>
    <t>Line No.</t>
  </si>
  <si>
    <t>Formula Rate - Non-Levelized</t>
  </si>
  <si>
    <t>A.</t>
  </si>
  <si>
    <t>Line 9</t>
  </si>
  <si>
    <t>PJM Regional Service</t>
  </si>
  <si>
    <t>Page 2 of 5</t>
  </si>
  <si>
    <t>Company Total</t>
  </si>
  <si>
    <t>Transmission</t>
  </si>
  <si>
    <t>(Col 3 times Col 4)</t>
  </si>
  <si>
    <t>GP=</t>
  </si>
  <si>
    <t>219.20-24.c for end of year, records for other months</t>
  </si>
  <si>
    <t>NP=</t>
  </si>
  <si>
    <t>NP</t>
  </si>
  <si>
    <t>GP</t>
  </si>
  <si>
    <t>Page 3 of 5</t>
  </si>
  <si>
    <t>O&amp;M</t>
  </si>
  <si>
    <t>321.112.b</t>
  </si>
  <si>
    <t>PLANT RELATED</t>
  </si>
  <si>
    <t>Page 4 of 5</t>
  </si>
  <si>
    <t>SUPPORTING CALCULATIONS AND NOTES</t>
  </si>
  <si>
    <t>TRANSMISSION PLANT INCLUDED IN ISO RATES</t>
  </si>
  <si>
    <t>(Note S)</t>
  </si>
  <si>
    <t>(Note P)</t>
  </si>
  <si>
    <t xml:space="preserve">TP = </t>
  </si>
  <si>
    <t>$</t>
  </si>
  <si>
    <t>A</t>
  </si>
  <si>
    <t>Allocation</t>
  </si>
  <si>
    <t>=</t>
  </si>
  <si>
    <t>WS</t>
  </si>
  <si>
    <t>W&amp;S Allocator</t>
  </si>
  <si>
    <t>($ / Allocation)</t>
  </si>
  <si>
    <t>Weighted</t>
  </si>
  <si>
    <t>%</t>
  </si>
  <si>
    <t>WCLTD</t>
  </si>
  <si>
    <t>R</t>
  </si>
  <si>
    <t>Cost</t>
  </si>
  <si>
    <t>Page 5 of 5</t>
  </si>
  <si>
    <t>B</t>
  </si>
  <si>
    <t>Company will not have any grandfathered agreements. Therefore, this line shall remain zero.</t>
  </si>
  <si>
    <t>Plant In Service, Accumulated Depreciation, and Depreciation Expenses shall exclude Asset Retirement Obligation amounts.</t>
  </si>
  <si>
    <t>C</t>
  </si>
  <si>
    <t>D</t>
  </si>
  <si>
    <t>Rate Formula Template - Attachment H-27A</t>
  </si>
  <si>
    <t>Attachment H-27A, Page, Line, Col.</t>
  </si>
  <si>
    <t>Attach H-27A, p 2, line 2, col 5 plus line 25, col 5 (Note A)</t>
  </si>
  <si>
    <t>Attach H-27A, p 2, line 14, col 5 plus line 25 &amp; 27, col 5 (Note B)</t>
  </si>
  <si>
    <t>Attach H-27A, p 3, line 17, col 5</t>
  </si>
  <si>
    <t>Attach H-27A, p 3, line 20, col 5 (Note C)</t>
  </si>
  <si>
    <t>Attach H-27A, p 3, line 32, col 5</t>
  </si>
  <si>
    <t>Attach H-27A, p 1, line 6 col 5</t>
  </si>
  <si>
    <t>Attach H-27A, p 3, line 46, col 5</t>
  </si>
  <si>
    <t>Attach H-27A, p 3, line 48, col 5</t>
  </si>
  <si>
    <t>This worksheet is used to compute project specific revenue requirements for any projects for which such calculation is required by PJM. Other projects which comprise the remaining revenue requirement on Attachment H-27A will not be entered on this schedule.</t>
  </si>
  <si>
    <t>Gross Transmission Plant is that identified on page 2 line 2 of Attachment H-27A inclusive of any CWIP or unamortized abandoned plant included in rate base when authorized by FERC order.</t>
  </si>
  <si>
    <t>Net Plant is that identified on page 2 line 14 of Attachment H-27A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</si>
  <si>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H-27A, page 3, line 19, plus amortization of Abandoned Plant at Attachment H-27A, page 3, line 21.</t>
  </si>
  <si>
    <t>Attachment H-27A, Page 2, Line 35, Col.5</t>
  </si>
  <si>
    <t xml:space="preserve">(Notes Q &amp; R from Attachment H-27A) </t>
  </si>
  <si>
    <t>(Notes Q, R, &amp; T from Attachment H-27A)</t>
  </si>
  <si>
    <t>FIT, SIT &amp; p are as given in Attachment H-27A footnote N.</t>
  </si>
  <si>
    <t>Attachment H-27A, Page 3, Line 39</t>
  </si>
  <si>
    <t>Attachment H-27A, Page 3, Line 40</t>
  </si>
  <si>
    <t>Attachment H-27A, Page 3, Line 41</t>
  </si>
  <si>
    <t>Cost = Attachment H-27A, Page 4, Line 17, plus 100 bp</t>
  </si>
  <si>
    <t>The Tax Effect of Permanent Differences captures the differences in the income taxes due under the Federal and State calculations and the income taxes calculated in Attachment H-27A that are not the result of a timing difference.</t>
  </si>
  <si>
    <t>Remaining Attachment H-27A</t>
  </si>
  <si>
    <t>Line 25 (a), Note A and Attachment H-27A Note Q</t>
  </si>
  <si>
    <t>Line 25 (b), Note B and Attachment H-27A Note Q</t>
  </si>
  <si>
    <t>Note B - Actual Net ATRR for the true-up year from Page 1, Line 9 of True-Up Attachment H-27A.</t>
  </si>
  <si>
    <t>Note A - Projected ATRR for the true-up year from Page 1, Line 1 of Projection Attachment H-27A minus Line 6 of Projection Attachment H-27A.</t>
  </si>
  <si>
    <t>This Attachment 8 is to be utilized to determine the cost of debt prior to issuing non-construction financing.  Once non-construction financing is issued the cost of debt shall be determined using the methodology described in Note Q on Attachment H-27A.</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</si>
  <si>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H-27A.</t>
  </si>
  <si>
    <t>1.85% *</t>
  </si>
  <si>
    <t>6.67% *</t>
  </si>
  <si>
    <t>1.43% *</t>
  </si>
  <si>
    <t>2.82% *</t>
  </si>
  <si>
    <t>2.69% *</t>
  </si>
  <si>
    <t>1.67% *</t>
  </si>
  <si>
    <t>2.28% *</t>
  </si>
  <si>
    <t>2.61% *</t>
  </si>
  <si>
    <t>12.50% *</t>
  </si>
  <si>
    <t>10.00% *</t>
  </si>
  <si>
    <t>25.00% *</t>
  </si>
  <si>
    <t>Identified in FERC Form 1, or Company records if not so indicated on the FERC Form 1, as being transmission related.</t>
  </si>
  <si>
    <t>Page 3, Line 8-Add back Regulatory Commission Expenses directly related to transmission service, ISO filings, or transmission siting itemized at 351.h.</t>
  </si>
  <si>
    <t>E</t>
  </si>
  <si>
    <t>F</t>
  </si>
  <si>
    <t>G</t>
  </si>
  <si>
    <t>H</t>
  </si>
  <si>
    <t>I</t>
  </si>
  <si>
    <t>J</t>
  </si>
  <si>
    <t>K</t>
  </si>
  <si>
    <t>M</t>
  </si>
  <si>
    <t>N</t>
  </si>
  <si>
    <t>O</t>
  </si>
  <si>
    <t>Removes transmission plant determined by Commission order to be state-jurisdictional according to the seven-factor test (until Form 1 balances are adjusted to reflect application of seven-factor test).</t>
  </si>
  <si>
    <t>P</t>
  </si>
  <si>
    <t>Q</t>
  </si>
  <si>
    <t>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</si>
  <si>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Includes only income related to transmission facilities, such as pole attachments, rentals and special use from general ledger.</t>
  </si>
  <si>
    <t>Add back any lease expense of transmission assets used to provide service under this tariff included in account 565. Amount to be obtained from company books and records.</t>
  </si>
  <si>
    <t>S</t>
  </si>
  <si>
    <t>T</t>
  </si>
  <si>
    <t>U</t>
  </si>
  <si>
    <t>V</t>
  </si>
  <si>
    <t>Inputs Required:</t>
  </si>
  <si>
    <t xml:space="preserve">FIT = </t>
  </si>
  <si>
    <t xml:space="preserve">SIT = </t>
  </si>
  <si>
    <t xml:space="preserve">p = </t>
  </si>
  <si>
    <t>Page 1 of 3</t>
  </si>
  <si>
    <t>Project Revenue Requirement Worksheet</t>
  </si>
  <si>
    <t>Attachment 1</t>
  </si>
  <si>
    <t>Line 
No.</t>
  </si>
  <si>
    <t>Gross Transmission Plant plus CWIP</t>
  </si>
  <si>
    <t>Net Transmission Plant plus CWIP and Abandoned Plant</t>
  </si>
  <si>
    <t>O&amp;M EXPENSE</t>
  </si>
  <si>
    <t>Total O&amp;M Allocated to Transmission</t>
  </si>
  <si>
    <t>Annual Allocation Factor for O&amp;M</t>
  </si>
  <si>
    <t>Total Other Taxes</t>
  </si>
  <si>
    <t>TAXES OTHER THAN INCOME TAXES</t>
  </si>
  <si>
    <t>Annual Allocation Factor for Other Taxes</t>
  </si>
  <si>
    <t>Less Revenue Credits</t>
  </si>
  <si>
    <t>Annual Allocation Factor for Revenue Credits</t>
  </si>
  <si>
    <t>Annual Allocation Factor for Expense</t>
  </si>
  <si>
    <t xml:space="preserve">INCOME TAXES </t>
  </si>
  <si>
    <t>Total Income Taxes</t>
  </si>
  <si>
    <t>Annual Allocation Factor for Income Taxes</t>
  </si>
  <si>
    <t>RETURN</t>
  </si>
  <si>
    <t>Return on Rate Base</t>
  </si>
  <si>
    <t>Annual Allocation Factor for Return on Rate Base</t>
  </si>
  <si>
    <t>Annual Allocation Factor for Return</t>
  </si>
  <si>
    <t>Any hypothetical amounts or project names in a filed template will be removed and replaced with actual amounts in the first year actual values are available without the need for a section 205 filing to modify the template.</t>
  </si>
  <si>
    <t>(6)</t>
  </si>
  <si>
    <t>(7)</t>
  </si>
  <si>
    <t>(8)</t>
  </si>
  <si>
    <t>Project Name</t>
  </si>
  <si>
    <t>PJM Category</t>
  </si>
  <si>
    <t>Project Gross Plant</t>
  </si>
  <si>
    <t>Annual Expense Charge</t>
  </si>
  <si>
    <t>Project Net Plant</t>
  </si>
  <si>
    <t>Annual Return Charge</t>
  </si>
  <si>
    <t>(Note D)</t>
  </si>
  <si>
    <t>321.97.b less line 14</t>
  </si>
  <si>
    <t>Company books and records</t>
  </si>
  <si>
    <t>Land Rights</t>
  </si>
  <si>
    <t>Computer Software</t>
  </si>
  <si>
    <t>An over or under collection will be recovered pro rata over year collected, held for one year and returned pro rata over next year</t>
  </si>
  <si>
    <t>TRANSMISSION PLANT</t>
  </si>
  <si>
    <t>-</t>
  </si>
  <si>
    <t>Attachment 1, Line 2, Col. 16 less Col. 12</t>
  </si>
  <si>
    <t>Attachment 12, Line 8, Col. C (Note U)</t>
  </si>
  <si>
    <t>Attachment 12, Line 18, Col. C (Note A)</t>
  </si>
  <si>
    <t xml:space="preserve">Less Preferred Stock (Line 9) </t>
  </si>
  <si>
    <t>Line 7, Note C  and Attachment H-27A Notes Q and T</t>
  </si>
  <si>
    <t>Long Term debt balance will reflect the 13 month average of the balances, of which the 1st and 13th are found on page 112 lines 18.c to 21.c in the Form No. 1, the cost is calculated by dividing line 3 by the Long Term Debt balance on line 17.</t>
  </si>
  <si>
    <t>Rate Year</t>
  </si>
  <si>
    <t>Rate Yr. + 1</t>
  </si>
  <si>
    <t>Rate Yr. + 2</t>
  </si>
  <si>
    <t>351.h (Note I)</t>
  </si>
  <si>
    <t>263.i</t>
  </si>
  <si>
    <t>266.8f (enter negative) (Note D)</t>
  </si>
  <si>
    <t>(Note I)</t>
  </si>
  <si>
    <t>(Sum Col. 14 &amp; 15)</t>
  </si>
  <si>
    <t>(Attachment H-27A, page 3, line 48, col 5)</t>
  </si>
  <si>
    <t>(Attachment H-27A, page 3, line 46, col 5)</t>
  </si>
  <si>
    <t>Sum of Lines 23 and 24</t>
  </si>
  <si>
    <t>Line 22 less Line 25</t>
  </si>
  <si>
    <t>Line 26 divided by Line 27</t>
  </si>
  <si>
    <t>From the Attachment 1, lines 1a through 6, col. 16 from the template in which the true-up year revenue requirement was initially projected.</t>
  </si>
  <si>
    <t>From True-Up revenue requirement template Attachment 1, lines 1a through 6, col. 14.</t>
  </si>
  <si>
    <t>Long-term interest will exclude any short-term interest included in FERC Account 430, Interest on Debt to Associated Companies</t>
  </si>
  <si>
    <t>Long Term Interest (117, sum of 62.c through 67.c) (Note D)</t>
  </si>
  <si>
    <t>Total Cost of Debt - Sum of Lines 1 and 2</t>
  </si>
  <si>
    <t xml:space="preserve">   Total Issuance Expense / Origination Fees - Sum of Lines 20-25</t>
  </si>
  <si>
    <t>214.47.d for end of year, records for other months</t>
  </si>
  <si>
    <t>Balance of Account 255 will be reduced by prior flow throughs and excluded if the utility chooses to utilize amortization of tax credits against taxable income.</t>
  </si>
  <si>
    <t>Account No. 255 Accumulated Deferred Investment Credit (Note I)</t>
  </si>
  <si>
    <t xml:space="preserve">Less Transmission plant excluded from ISO rates
</t>
  </si>
  <si>
    <t>Less Transmission plant included in OATT Ancillary Service rates</t>
  </si>
  <si>
    <t>( Sum of Lines 42 through 45)</t>
  </si>
  <si>
    <t>(b.i)</t>
  </si>
  <si>
    <t>(b.ii)</t>
  </si>
  <si>
    <t xml:space="preserve">FERC balance sheet account where reserves are recorded </t>
  </si>
  <si>
    <t>FERC income statement account where expenses are recorded</t>
  </si>
  <si>
    <t>Total Annual Amount Due from / (to) Customers</t>
  </si>
  <si>
    <t>Corporations</t>
  </si>
  <si>
    <t>Individuals</t>
  </si>
  <si>
    <t>Funds</t>
  </si>
  <si>
    <t>Mutual</t>
  </si>
  <si>
    <t>Pensions, IRAs</t>
  </si>
  <si>
    <t>Keogh Plans</t>
  </si>
  <si>
    <t>UBTI</t>
  </si>
  <si>
    <t>Entities</t>
  </si>
  <si>
    <t>Subchapter C</t>
  </si>
  <si>
    <t>Average</t>
  </si>
  <si>
    <t xml:space="preserve">Weighted Average Federal Income Tax Rate </t>
  </si>
  <si>
    <t xml:space="preserve">Weighted </t>
  </si>
  <si>
    <t>Line 1 x Line 2</t>
  </si>
  <si>
    <t xml:space="preserve">Weighted Average </t>
  </si>
  <si>
    <t/>
  </si>
  <si>
    <t>Sum of Line 3, Col. (c)-(h)</t>
  </si>
  <si>
    <t>Line 5 x Line 6</t>
  </si>
  <si>
    <t>Sum of Line 7, Col. (c)-(h)</t>
  </si>
  <si>
    <t>Allocated Income Percentage</t>
  </si>
  <si>
    <t>T=1 - {[(1 - SIT) * (1 - FIT)] / (1 - SIT * FIT * p)}</t>
  </si>
  <si>
    <t>Weighted Average State Income Tax Rate</t>
  </si>
  <si>
    <t>FIT is the weighted average Federal income tax rate and SIT is the weighted average State income tax rate, both from Attachment 7, and p is the "the percentage of federal income tax deductible for state income taxes".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</si>
  <si>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Weighted Average Federal and State Income Tax Rates</t>
  </si>
  <si>
    <t>Weighted Marginal Federal Income Tax Rate</t>
  </si>
  <si>
    <t>Weighted Marginal State Income Tax Rate</t>
  </si>
  <si>
    <t>All 454 and 456.1 revenues will be detailed from Company books and records or FERC Form 1, and additional rows added if necessary.  Non-transmission-related amounts will be deducted to determine transmission-related amounts.</t>
  </si>
  <si>
    <t>Total Interest on True-Up - Attachment 6</t>
  </si>
  <si>
    <t>Non-Taxpaying</t>
  </si>
  <si>
    <t>T=1 - {[(1 - SIT) * (1 - FIT)] / (1 - SIT * FIT * p)} =</t>
  </si>
  <si>
    <t>(Sum of Lines 1, 4, 10, 12, and 16 less Sum of Lines 2, 3, and 5 through 8)</t>
  </si>
  <si>
    <t>This percentage is developed based on the distributive income allocated to each category of partners rather than their respective ownership percentages.</t>
  </si>
  <si>
    <t>Includes only FICA, unemployment, highway, property, and other assessments charged in the current year.  Taxes related to income are excluded. Gross receipts taxes are not included in transmission revenue requirement in the Rate Formula Template, since they are recovered elsewhere. Enter the line number on page 262-63 upon which each item is identified.  To the extent individual types of taxes are separately identified on the FERC Form 1, page 262, column a, the line number will be added to the source in Column 2 for reference.  Line item references can change from year to year.  Items not specifically identified in the FERC Form 1, page 262-63 will be obtained from Company books and records.</t>
  </si>
  <si>
    <t>Less EPRI and EEI Dues</t>
  </si>
  <si>
    <t>(Attachment 2, Line 28 Incentive Return * Col. 6) (Note G)</t>
  </si>
  <si>
    <t>Recovery of Regulatory Asset permitted only for pre-commercial and formation expenses as authorized by the Commission. Recovery of any other regulatory assets requires authorization from the Commission. A carrying charge will be applied to the Regulatory Asset prior to the rate year when costs are first recovered.  This carrying charge shall not result in a higher amount of interest than is allowed for construction expenditures that accrue an AFUDC, and interest will be compounded no more than on a semi-annual basis.</t>
  </si>
  <si>
    <t>Line 5 includes a 100 basis point increase in ROE that is used only to determine the increase in return and income taxes associated with a 100 basis point increase in ROE. Any ROE actual incentive must be approved by the Commission.  For example, if the Commission were to grant a 150 basis point ROE incentive, the increase in return and taxes for a 100 basis point increase in ROE would be multiplied by 1.5 on Attachment 1 column 12.  Per the Commission’s order in 158 FERC ¶ 61,060 at PP 32-35, NTD shall not recover a 50 basis point ROE incentive for the risks and challenges associated with the Artificial Island Project facilities, PJM Upgrade Projects b2633.1 and b2633.2.</t>
  </si>
  <si>
    <r>
      <rPr>
        <sz val="9"/>
        <rFont val="Times New Roman"/>
        <family val="1"/>
      </rPr>
      <t>Utilizing FERC Form 1 Data</t>
    </r>
  </si>
  <si>
    <r>
      <rPr>
        <sz val="9"/>
        <rFont val="Times New Roman"/>
        <family val="1"/>
      </rPr>
      <t>For the 12 months ended</t>
    </r>
  </si>
  <si>
    <r>
      <rPr>
        <sz val="9"/>
        <rFont val="Times New Roman"/>
        <family val="1"/>
      </rPr>
      <t>GROSS REVENUE REQUIREMENT, without incentives</t>
    </r>
  </si>
  <si>
    <r>
      <rPr>
        <sz val="9"/>
        <rFont val="Times New Roman"/>
        <family val="1"/>
      </rPr>
      <t>(Page 3, Line 49)</t>
    </r>
  </si>
  <si>
    <r>
      <rPr>
        <sz val="9"/>
        <rFont val="Times New Roman"/>
        <family val="1"/>
      </rPr>
      <t>REVENUE CREDITS</t>
    </r>
  </si>
  <si>
    <r>
      <rPr>
        <sz val="9"/>
        <rFont val="Times New Roman"/>
        <family val="1"/>
      </rPr>
      <t>(Note A)</t>
    </r>
  </si>
  <si>
    <r>
      <rPr>
        <sz val="9"/>
        <rFont val="Times New Roman"/>
        <family val="1"/>
      </rPr>
      <t>Account No. 454</t>
    </r>
  </si>
  <si>
    <r>
      <rPr>
        <sz val="9"/>
        <rFont val="Times New Roman"/>
        <family val="1"/>
      </rPr>
      <t>(Page 4, Line 20)</t>
    </r>
  </si>
  <si>
    <r>
      <rPr>
        <sz val="9"/>
        <rFont val="Times New Roman"/>
        <family val="1"/>
      </rPr>
      <t>Account No. 456.1</t>
    </r>
  </si>
  <si>
    <r>
      <rPr>
        <sz val="9"/>
        <rFont val="Times New Roman"/>
        <family val="1"/>
      </rPr>
      <t>(Page 4, Line 21)</t>
    </r>
  </si>
  <si>
    <r>
      <rPr>
        <sz val="9"/>
        <rFont val="Times New Roman"/>
        <family val="1"/>
      </rPr>
      <t>Revenues from Grandfathered Interzonal Transactions</t>
    </r>
  </si>
  <si>
    <r>
      <rPr>
        <sz val="9"/>
        <rFont val="Times New Roman"/>
        <family val="1"/>
      </rPr>
      <t>(Note B)</t>
    </r>
  </si>
  <si>
    <r>
      <rPr>
        <sz val="9"/>
        <rFont val="Times New Roman"/>
        <family val="1"/>
      </rPr>
      <t>Revenues from service provided by the ISO at a discount</t>
    </r>
  </si>
  <si>
    <r>
      <rPr>
        <sz val="9"/>
        <rFont val="Times New Roman"/>
        <family val="1"/>
      </rPr>
      <t>TOTAL REVENUE CREDITS</t>
    </r>
  </si>
  <si>
    <r>
      <rPr>
        <sz val="9"/>
        <rFont val="Times New Roman"/>
        <family val="1"/>
      </rPr>
      <t>(Sum of Lines 2 through 5)</t>
    </r>
  </si>
  <si>
    <r>
      <rPr>
        <sz val="9"/>
        <rFont val="Times New Roman"/>
        <family val="1"/>
      </rPr>
      <t>Prior Period Adjustments</t>
    </r>
  </si>
  <si>
    <r>
      <rPr>
        <sz val="9"/>
        <rFont val="Times New Roman"/>
        <family val="1"/>
      </rPr>
      <t>Attachment 11, Line 18, Col. B</t>
    </r>
  </si>
  <si>
    <r>
      <rPr>
        <sz val="9"/>
        <rFont val="Times New Roman"/>
        <family val="1"/>
      </rPr>
      <t>True-up Adjustment with Interest</t>
    </r>
  </si>
  <si>
    <r>
      <rPr>
        <sz val="9"/>
        <rFont val="Times New Roman"/>
        <family val="1"/>
      </rPr>
      <t>NET ANNUAL TRANSMISSION REVENUE REQUIREMENT</t>
    </r>
  </si>
  <si>
    <r>
      <rPr>
        <sz val="9"/>
        <rFont val="Times New Roman"/>
        <family val="1"/>
      </rPr>
      <t>(Line 1 less Line 6 plus Lines 7 and 8)</t>
    </r>
  </si>
  <si>
    <r>
      <rPr>
        <sz val="9"/>
        <rFont val="Times New Roman"/>
        <family val="1"/>
      </rPr>
      <t>Rate Calculations</t>
    </r>
  </si>
  <si>
    <r>
      <rPr>
        <b/>
        <sz val="9"/>
        <rFont val="Times New Roman"/>
        <family val="1"/>
      </rPr>
      <t>RATE BASE: (Note R)</t>
    </r>
  </si>
  <si>
    <r>
      <rPr>
        <sz val="9"/>
        <rFont val="Times New Roman"/>
        <family val="1"/>
      </rPr>
      <t>GROSS PLANT IN SERVICE</t>
    </r>
  </si>
  <si>
    <r>
      <rPr>
        <sz val="9"/>
        <rFont val="Times New Roman"/>
        <family val="1"/>
      </rPr>
      <t>Note C</t>
    </r>
  </si>
  <si>
    <r>
      <rPr>
        <sz val="9"/>
        <rFont val="Times New Roman"/>
        <family val="1"/>
      </rPr>
      <t>Production</t>
    </r>
  </si>
  <si>
    <r>
      <rPr>
        <sz val="9"/>
        <rFont val="Times New Roman"/>
        <family val="1"/>
      </rPr>
      <t>205.46.g for end of year, records for other months</t>
    </r>
  </si>
  <si>
    <r>
      <rPr>
        <sz val="9"/>
        <rFont val="Times New Roman"/>
        <family val="1"/>
      </rPr>
      <t>Transmission</t>
    </r>
  </si>
  <si>
    <r>
      <rPr>
        <sz val="9"/>
        <rFont val="Times New Roman"/>
        <family val="1"/>
      </rPr>
      <t>Attachment 4, Line 14, Col. (b)</t>
    </r>
  </si>
  <si>
    <r>
      <rPr>
        <sz val="9"/>
        <rFont val="Times New Roman"/>
        <family val="1"/>
      </rPr>
      <t>Distribution</t>
    </r>
  </si>
  <si>
    <r>
      <rPr>
        <sz val="9"/>
        <rFont val="Times New Roman"/>
        <family val="1"/>
      </rPr>
      <t>207.75.g for end of year, records for other months</t>
    </r>
  </si>
  <si>
    <r>
      <rPr>
        <sz val="9"/>
        <rFont val="Times New Roman"/>
        <family val="1"/>
      </rPr>
      <t>General &amp; Intangible</t>
    </r>
  </si>
  <si>
    <r>
      <rPr>
        <sz val="9"/>
        <rFont val="Times New Roman"/>
        <family val="1"/>
      </rPr>
      <t>Attachment 4, Line 14, Col. (c)</t>
    </r>
  </si>
  <si>
    <r>
      <rPr>
        <sz val="9"/>
        <rFont val="Times New Roman"/>
        <family val="1"/>
      </rPr>
      <t>TOTAL GROSS PLANT</t>
    </r>
  </si>
  <si>
    <r>
      <rPr>
        <sz val="9"/>
        <rFont val="Times New Roman"/>
        <family val="1"/>
      </rPr>
      <t>(Sum of Lines 1 through 4)</t>
    </r>
  </si>
  <si>
    <r>
      <rPr>
        <sz val="9"/>
        <rFont val="Times New Roman"/>
        <family val="1"/>
      </rPr>
      <t>ACCUMULATED DEPRECIATION</t>
    </r>
  </si>
  <si>
    <r>
      <rPr>
        <sz val="9"/>
        <rFont val="Times New Roman"/>
        <family val="1"/>
      </rPr>
      <t>Attachment 4, Line 14, Col. (h)</t>
    </r>
  </si>
  <si>
    <r>
      <rPr>
        <sz val="9"/>
        <rFont val="Times New Roman"/>
        <family val="1"/>
      </rPr>
      <t>219.26.c for end of year, records for other months</t>
    </r>
  </si>
  <si>
    <r>
      <rPr>
        <sz val="9"/>
        <rFont val="Times New Roman"/>
        <family val="1"/>
      </rPr>
      <t>Attachment 4, Line 14, Col. (i)</t>
    </r>
  </si>
  <si>
    <r>
      <rPr>
        <sz val="9"/>
        <rFont val="Times New Roman"/>
        <family val="1"/>
      </rPr>
      <t>TOTAL ACCUM. DEPRECIATION</t>
    </r>
  </si>
  <si>
    <r>
      <rPr>
        <sz val="9"/>
        <rFont val="Times New Roman"/>
        <family val="1"/>
      </rPr>
      <t>(Sum of Lines 7 through 10)</t>
    </r>
  </si>
  <si>
    <r>
      <rPr>
        <sz val="9"/>
        <rFont val="Times New Roman"/>
        <family val="1"/>
      </rPr>
      <t>NET PLANT IN SERVICE</t>
    </r>
  </si>
  <si>
    <r>
      <rPr>
        <sz val="9"/>
        <rFont val="Times New Roman"/>
        <family val="1"/>
      </rPr>
      <t>(Line 1 - Line 7)</t>
    </r>
  </si>
  <si>
    <r>
      <rPr>
        <sz val="9"/>
        <rFont val="Times New Roman"/>
        <family val="1"/>
      </rPr>
      <t>(Line 2 - Line 8)</t>
    </r>
  </si>
  <si>
    <r>
      <rPr>
        <sz val="9"/>
        <rFont val="Times New Roman"/>
        <family val="1"/>
      </rPr>
      <t>(Line 3 - Line 9)</t>
    </r>
  </si>
  <si>
    <r>
      <rPr>
        <sz val="9"/>
        <rFont val="Times New Roman"/>
        <family val="1"/>
      </rPr>
      <t>(Line 4 - Line 10)</t>
    </r>
  </si>
  <si>
    <r>
      <rPr>
        <sz val="9"/>
        <rFont val="Times New Roman"/>
        <family val="1"/>
      </rPr>
      <t>TOTAL NET PLANT</t>
    </r>
  </si>
  <si>
    <r>
      <rPr>
        <sz val="9"/>
        <rFont val="Times New Roman"/>
        <family val="1"/>
      </rPr>
      <t>( Sum of Lines 13 through 16)</t>
    </r>
  </si>
  <si>
    <r>
      <rPr>
        <sz val="9"/>
        <rFont val="Times New Roman"/>
        <family val="1"/>
      </rPr>
      <t>ADJUSTMENTS TO RATE BASE</t>
    </r>
  </si>
  <si>
    <r>
      <rPr>
        <sz val="9"/>
        <rFont val="Times New Roman"/>
        <family val="1"/>
      </rPr>
      <t>Account No. 281 (enter negative)</t>
    </r>
  </si>
  <si>
    <r>
      <rPr>
        <sz val="9"/>
        <rFont val="Times New Roman"/>
        <family val="1"/>
      </rPr>
      <t>Attachment 4, Line 28, Col. (d) (Note D)</t>
    </r>
  </si>
  <si>
    <r>
      <rPr>
        <sz val="9"/>
        <rFont val="Times New Roman"/>
        <family val="1"/>
      </rPr>
      <t>Account No. 282 (enter negative)</t>
    </r>
  </si>
  <si>
    <r>
      <rPr>
        <sz val="9"/>
        <rFont val="Times New Roman"/>
        <family val="1"/>
      </rPr>
      <t>Attachment 4, Line 28, Col. (e) (Note D)</t>
    </r>
  </si>
  <si>
    <r>
      <rPr>
        <sz val="9"/>
        <rFont val="Times New Roman"/>
        <family val="1"/>
      </rPr>
      <t>Account No. 283 (enter negative)</t>
    </r>
  </si>
  <si>
    <r>
      <rPr>
        <sz val="9"/>
        <rFont val="Times New Roman"/>
        <family val="1"/>
      </rPr>
      <t>Attachment 4, Line 28, Col. (f) (Note D)</t>
    </r>
  </si>
  <si>
    <r>
      <rPr>
        <sz val="9"/>
        <rFont val="Times New Roman"/>
        <family val="1"/>
      </rPr>
      <t>Account No. 190</t>
    </r>
  </si>
  <si>
    <r>
      <rPr>
        <sz val="9"/>
        <rFont val="Times New Roman"/>
        <family val="1"/>
      </rPr>
      <t>Attachment 4, Line 28, Col. (g) (Note D)</t>
    </r>
  </si>
  <si>
    <r>
      <rPr>
        <sz val="9"/>
        <rFont val="Times New Roman"/>
        <family val="1"/>
      </rPr>
      <t>Account No. 255 (enter negative)</t>
    </r>
  </si>
  <si>
    <r>
      <rPr>
        <sz val="9"/>
        <rFont val="Times New Roman"/>
        <family val="1"/>
      </rPr>
      <t>Attachment 4, Line 28, Col. (h) (Note D)</t>
    </r>
  </si>
  <si>
    <r>
      <rPr>
        <sz val="9"/>
        <rFont val="Times New Roman"/>
        <family val="1"/>
      </rPr>
      <t>Unfunded Reserves (enter negative)</t>
    </r>
  </si>
  <si>
    <r>
      <rPr>
        <sz val="9"/>
        <rFont val="Times New Roman"/>
        <family val="1"/>
      </rPr>
      <t>Attachment 4, Line 43, Col. (h)</t>
    </r>
  </si>
  <si>
    <r>
      <rPr>
        <sz val="9"/>
        <rFont val="Times New Roman"/>
        <family val="1"/>
      </rPr>
      <t>CWIP</t>
    </r>
  </si>
  <si>
    <r>
      <rPr>
        <sz val="9"/>
        <rFont val="Times New Roman"/>
        <family val="1"/>
      </rPr>
      <t>Attachment 4, Line 14, Col. (d)</t>
    </r>
  </si>
  <si>
    <r>
      <rPr>
        <sz val="9"/>
        <rFont val="Times New Roman"/>
        <family val="1"/>
      </rPr>
      <t>Unamortized Regulatory Asset</t>
    </r>
  </si>
  <si>
    <r>
      <rPr>
        <sz val="9"/>
        <rFont val="Times New Roman"/>
        <family val="1"/>
      </rPr>
      <t>Attachment 4, Line 28, Col. (b) (Note E)</t>
    </r>
  </si>
  <si>
    <r>
      <rPr>
        <sz val="9"/>
        <rFont val="Times New Roman"/>
        <family val="1"/>
      </rPr>
      <t>Unamortized Abandoned Plant</t>
    </r>
  </si>
  <si>
    <r>
      <rPr>
        <sz val="9"/>
        <rFont val="Times New Roman"/>
        <family val="1"/>
      </rPr>
      <t>Attachment 4, Line 28, Col. (c) (Note F)</t>
    </r>
  </si>
  <si>
    <r>
      <rPr>
        <sz val="9"/>
        <rFont val="Times New Roman"/>
        <family val="1"/>
      </rPr>
      <t>TOTAL ADJUSTMENTS</t>
    </r>
  </si>
  <si>
    <r>
      <rPr>
        <sz val="9"/>
        <rFont val="Times New Roman"/>
        <family val="1"/>
      </rPr>
      <t>( Sum of Lines 19 through 27)</t>
    </r>
  </si>
  <si>
    <r>
      <rPr>
        <sz val="9"/>
        <rFont val="Times New Roman"/>
        <family val="1"/>
      </rPr>
      <t>LAND HELD FOR FUTURE USE</t>
    </r>
  </si>
  <si>
    <r>
      <rPr>
        <sz val="9"/>
        <rFont val="Times New Roman"/>
        <family val="1"/>
      </rPr>
      <t>Attachment 4, Line 14, Col. (e) (Note G)</t>
    </r>
  </si>
  <si>
    <r>
      <rPr>
        <sz val="9"/>
        <rFont val="Times New Roman"/>
        <family val="1"/>
      </rPr>
      <t>WORKING CAPITAL</t>
    </r>
  </si>
  <si>
    <r>
      <rPr>
        <sz val="9"/>
        <rFont val="Times New Roman"/>
        <family val="1"/>
      </rPr>
      <t>Note H</t>
    </r>
  </si>
  <si>
    <r>
      <rPr>
        <sz val="9"/>
        <rFont val="Times New Roman"/>
        <family val="1"/>
      </rPr>
      <t>Cash Working Capital</t>
    </r>
  </si>
  <si>
    <r>
      <rPr>
        <sz val="9"/>
        <rFont val="Times New Roman"/>
        <family val="1"/>
      </rPr>
      <t>1/8*(Page 3, Line 17 minus Page 3, Line 14)</t>
    </r>
  </si>
  <si>
    <r>
      <rPr>
        <sz val="9"/>
        <rFont val="Times New Roman"/>
        <family val="1"/>
      </rPr>
      <t>Materials &amp; Supplies</t>
    </r>
  </si>
  <si>
    <r>
      <rPr>
        <sz val="9"/>
        <rFont val="Times New Roman"/>
        <family val="1"/>
      </rPr>
      <t>Attachment 4, Line 14, Col. (f)</t>
    </r>
  </si>
  <si>
    <r>
      <rPr>
        <sz val="9"/>
        <rFont val="Times New Roman"/>
        <family val="1"/>
      </rPr>
      <t>Prepayments (Account 165)</t>
    </r>
  </si>
  <si>
    <r>
      <rPr>
        <sz val="9"/>
        <rFont val="Times New Roman"/>
        <family val="1"/>
      </rPr>
      <t>Attachment 4, Line 14, Col. (g)</t>
    </r>
  </si>
  <si>
    <r>
      <rPr>
        <sz val="9"/>
        <rFont val="Times New Roman"/>
        <family val="1"/>
      </rPr>
      <t>TOTAL WORKING CAPITAL</t>
    </r>
  </si>
  <si>
    <r>
      <rPr>
        <sz val="9"/>
        <rFont val="Times New Roman"/>
        <family val="1"/>
      </rPr>
      <t>( Sum of Lines 31 through 33)</t>
    </r>
  </si>
  <si>
    <r>
      <rPr>
        <sz val="9"/>
        <rFont val="Times New Roman"/>
        <family val="1"/>
      </rPr>
      <t>RATE BASE</t>
    </r>
  </si>
  <si>
    <r>
      <rPr>
        <sz val="9"/>
        <rFont val="Times New Roman"/>
        <family val="1"/>
      </rPr>
      <t>( Sum of Lines 17, 28, 29, and 34)</t>
    </r>
  </si>
  <si>
    <r>
      <rPr>
        <sz val="9"/>
        <rFont val="Times New Roman"/>
        <family val="1"/>
      </rPr>
      <t>Less Account 566 (Misc Trans Expense)</t>
    </r>
  </si>
  <si>
    <r>
      <rPr>
        <sz val="9"/>
        <rFont val="Times New Roman"/>
        <family val="1"/>
      </rPr>
      <t>321.97.b</t>
    </r>
  </si>
  <si>
    <r>
      <rPr>
        <sz val="9"/>
        <rFont val="Times New Roman"/>
        <family val="1"/>
      </rPr>
      <t>Less Account 565</t>
    </r>
  </si>
  <si>
    <r>
      <rPr>
        <sz val="9"/>
        <rFont val="Times New Roman"/>
        <family val="1"/>
      </rPr>
      <t>321.96.b</t>
    </r>
  </si>
  <si>
    <r>
      <rPr>
        <sz val="9"/>
        <rFont val="Times New Roman"/>
        <family val="1"/>
      </rPr>
      <t>A&amp;G</t>
    </r>
  </si>
  <si>
    <r>
      <rPr>
        <sz val="9"/>
        <rFont val="Times New Roman"/>
        <family val="1"/>
      </rPr>
      <t>323.197.b</t>
    </r>
  </si>
  <si>
    <r>
      <rPr>
        <sz val="9"/>
        <rFont val="Times New Roman"/>
        <family val="1"/>
      </rPr>
      <t>Less FERC Annual Fees</t>
    </r>
  </si>
  <si>
    <r>
      <rPr>
        <sz val="9"/>
        <rFont val="Times New Roman"/>
        <family val="1"/>
      </rPr>
      <t>Note J</t>
    </r>
  </si>
  <si>
    <r>
      <rPr>
        <sz val="9"/>
        <rFont val="Times New Roman"/>
        <family val="1"/>
      </rPr>
      <t>Less Reg. Commission Expense Account 928</t>
    </r>
  </si>
  <si>
    <r>
      <rPr>
        <sz val="9"/>
        <rFont val="Times New Roman"/>
        <family val="1"/>
      </rPr>
      <t>Less: Non-safety Advertising account 930.1</t>
    </r>
  </si>
  <si>
    <r>
      <rPr>
        <sz val="9"/>
        <rFont val="Times New Roman"/>
        <family val="1"/>
      </rPr>
      <t>Plus Transmission Related Reg. Comm. Exp.</t>
    </r>
  </si>
  <si>
    <r>
      <rPr>
        <sz val="9"/>
        <rFont val="Times New Roman"/>
        <family val="1"/>
      </rPr>
      <t>Note K</t>
    </r>
  </si>
  <si>
    <r>
      <rPr>
        <sz val="9"/>
        <rFont val="Times New Roman"/>
        <family val="1"/>
      </rPr>
      <t>Plus Transmission Lease Payments in Acct 565</t>
    </r>
  </si>
  <si>
    <r>
      <rPr>
        <sz val="9"/>
        <rFont val="Times New Roman"/>
        <family val="1"/>
      </rPr>
      <t>Note V</t>
    </r>
  </si>
  <si>
    <r>
      <rPr>
        <sz val="9"/>
        <rFont val="Times New Roman"/>
        <family val="1"/>
      </rPr>
      <t>Account 566</t>
    </r>
  </si>
  <si>
    <r>
      <rPr>
        <sz val="9"/>
        <rFont val="Times New Roman"/>
        <family val="1"/>
      </rPr>
      <t>Amortization of Regulatory Asset</t>
    </r>
  </si>
  <si>
    <r>
      <rPr>
        <sz val="9"/>
        <rFont val="Times New Roman"/>
        <family val="1"/>
      </rPr>
      <t>Note E</t>
    </r>
  </si>
  <si>
    <r>
      <rPr>
        <sz val="9"/>
        <rFont val="Times New Roman"/>
        <family val="1"/>
      </rPr>
      <t>Misc. Transmission Expense (less amort. of regulatory asset)</t>
    </r>
  </si>
  <si>
    <r>
      <rPr>
        <sz val="9"/>
        <rFont val="Times New Roman"/>
        <family val="1"/>
      </rPr>
      <t>Total Account 566</t>
    </r>
  </si>
  <si>
    <r>
      <rPr>
        <sz val="9"/>
        <rFont val="Times New Roman"/>
        <family val="1"/>
      </rPr>
      <t>TOTAL O&amp;M</t>
    </r>
  </si>
  <si>
    <r>
      <rPr>
        <sz val="9"/>
        <rFont val="Times New Roman"/>
        <family val="1"/>
      </rPr>
      <t>DEPRECIATION EXPENSE</t>
    </r>
  </si>
  <si>
    <r>
      <rPr>
        <sz val="9"/>
        <rFont val="Times New Roman"/>
        <family val="1"/>
      </rPr>
      <t>336.7.b&amp;d</t>
    </r>
  </si>
  <si>
    <r>
      <rPr>
        <sz val="9"/>
        <rFont val="Times New Roman"/>
        <family val="1"/>
      </rPr>
      <t>336.10.b&amp;d, 336.1.b&amp;d</t>
    </r>
  </si>
  <si>
    <r>
      <rPr>
        <sz val="9"/>
        <rFont val="Times New Roman"/>
        <family val="1"/>
      </rPr>
      <t>Amortization of Abandoned Plant</t>
    </r>
  </si>
  <si>
    <r>
      <rPr>
        <sz val="9"/>
        <rFont val="Times New Roman"/>
        <family val="1"/>
      </rPr>
      <t>Note F</t>
    </r>
  </si>
  <si>
    <r>
      <rPr>
        <sz val="9"/>
        <rFont val="Times New Roman"/>
        <family val="1"/>
      </rPr>
      <t>TOTAL DEPRECIATION</t>
    </r>
  </si>
  <si>
    <r>
      <rPr>
        <sz val="9"/>
        <rFont val="Times New Roman"/>
        <family val="1"/>
      </rPr>
      <t>TAXES OTHER THAN INCOME TAXES   (Note M)</t>
    </r>
  </si>
  <si>
    <r>
      <rPr>
        <sz val="9"/>
        <rFont val="Times New Roman"/>
        <family val="1"/>
      </rPr>
      <t>LABOR RELATED</t>
    </r>
  </si>
  <si>
    <r>
      <rPr>
        <sz val="9"/>
        <rFont val="Times New Roman"/>
        <family val="1"/>
      </rPr>
      <t>Payroll</t>
    </r>
  </si>
  <si>
    <r>
      <rPr>
        <sz val="9"/>
        <rFont val="Times New Roman"/>
        <family val="1"/>
      </rPr>
      <t>263.i</t>
    </r>
  </si>
  <si>
    <r>
      <rPr>
        <sz val="9"/>
        <rFont val="Times New Roman"/>
        <family val="1"/>
      </rPr>
      <t xml:space="preserve">Highway and vehicle
</t>
    </r>
  </si>
  <si>
    <r>
      <rPr>
        <sz val="9"/>
        <rFont val="Times New Roman"/>
        <family val="1"/>
      </rPr>
      <t>Property</t>
    </r>
  </si>
  <si>
    <r>
      <rPr>
        <sz val="9"/>
        <rFont val="Times New Roman"/>
        <family val="1"/>
      </rPr>
      <t>Gross Receipts</t>
    </r>
  </si>
  <si>
    <r>
      <rPr>
        <sz val="9"/>
        <rFont val="Times New Roman"/>
        <family val="1"/>
      </rPr>
      <t>Other</t>
    </r>
  </si>
  <si>
    <r>
      <rPr>
        <sz val="9"/>
        <rFont val="Times New Roman"/>
        <family val="1"/>
      </rPr>
      <t>Payments in lieu of taxes</t>
    </r>
  </si>
  <si>
    <r>
      <rPr>
        <sz val="9"/>
        <rFont val="Times New Roman"/>
        <family val="1"/>
      </rPr>
      <t>TOTAL OTHER TAXES</t>
    </r>
  </si>
  <si>
    <r>
      <rPr>
        <sz val="9"/>
        <rFont val="Times New Roman"/>
        <family val="1"/>
      </rPr>
      <t>( Sum of Lines 25 through 31)</t>
    </r>
  </si>
  <si>
    <r>
      <rPr>
        <sz val="9"/>
        <rFont val="Times New Roman"/>
        <family val="1"/>
      </rPr>
      <t>INCOME TAXES    (Note N)</t>
    </r>
  </si>
  <si>
    <r>
      <rPr>
        <sz val="9"/>
        <rFont val="Times New Roman"/>
        <family val="1"/>
      </rPr>
      <t>Note N</t>
    </r>
  </si>
  <si>
    <r>
      <rPr>
        <sz val="9"/>
        <rFont val="Times New Roman"/>
        <family val="1"/>
      </rPr>
      <t>CIT=(T/1-T) * (1-(WCLTD/R)) =</t>
    </r>
  </si>
  <si>
    <r>
      <rPr>
        <sz val="9"/>
        <rFont val="Times New Roman"/>
        <family val="1"/>
      </rPr>
      <t>WCLTD = Page 4, Line 15, R = Page 4, Line 18</t>
    </r>
  </si>
  <si>
    <r>
      <rPr>
        <sz val="9"/>
        <rFont val="Times New Roman"/>
        <family val="1"/>
      </rPr>
      <t>FIT &amp; SIT &amp; P</t>
    </r>
  </si>
  <si>
    <r>
      <rPr>
        <sz val="9"/>
        <rFont val="Times New Roman"/>
        <family val="1"/>
      </rPr>
      <t>1 / (1 - T)  = (from line 34)</t>
    </r>
  </si>
  <si>
    <r>
      <rPr>
        <sz val="9"/>
        <rFont val="Times New Roman"/>
        <family val="1"/>
      </rPr>
      <t>1 / (1 - T), T from Line 34</t>
    </r>
  </si>
  <si>
    <r>
      <rPr>
        <sz val="9"/>
        <rFont val="Times New Roman"/>
        <family val="1"/>
      </rPr>
      <t>Amortized Investment Tax Credit</t>
    </r>
  </si>
  <si>
    <r>
      <rPr>
        <sz val="9"/>
        <rFont val="Times New Roman"/>
        <family val="1"/>
      </rPr>
      <t>Excess Deferred Income Taxes</t>
    </r>
  </si>
  <si>
    <r>
      <rPr>
        <sz val="9"/>
        <rFont val="Times New Roman"/>
        <family val="1"/>
      </rPr>
      <t>Tax Effect of Permanent Differences</t>
    </r>
  </si>
  <si>
    <r>
      <rPr>
        <sz val="9"/>
        <rFont val="Times New Roman"/>
        <family val="1"/>
      </rPr>
      <t>Note O</t>
    </r>
  </si>
  <si>
    <r>
      <rPr>
        <sz val="9"/>
        <rFont val="Times New Roman"/>
        <family val="1"/>
      </rPr>
      <t>Income Tax Calculation</t>
    </r>
  </si>
  <si>
    <r>
      <rPr>
        <sz val="9"/>
        <rFont val="Times New Roman"/>
        <family val="1"/>
      </rPr>
      <t>(Line 35 times Line 48)</t>
    </r>
  </si>
  <si>
    <r>
      <rPr>
        <sz val="9"/>
        <rFont val="Times New Roman"/>
        <family val="1"/>
      </rPr>
      <t>ITC adjustment</t>
    </r>
  </si>
  <si>
    <r>
      <rPr>
        <sz val="9"/>
        <rFont val="Times New Roman"/>
        <family val="1"/>
      </rPr>
      <t>(Line 38 times Line 39)</t>
    </r>
  </si>
  <si>
    <r>
      <rPr>
        <sz val="9"/>
        <rFont val="Times New Roman"/>
        <family val="1"/>
      </rPr>
      <t>Excess Deferred Income Tax Adjustment</t>
    </r>
  </si>
  <si>
    <r>
      <rPr>
        <sz val="9"/>
        <rFont val="Times New Roman"/>
        <family val="1"/>
      </rPr>
      <t>(Line 38 times Line 40)</t>
    </r>
  </si>
  <si>
    <r>
      <rPr>
        <sz val="9"/>
        <rFont val="Times New Roman"/>
        <family val="1"/>
      </rPr>
      <t>Permanent Differences Tax Adjustment</t>
    </r>
  </si>
  <si>
    <r>
      <rPr>
        <sz val="9"/>
        <rFont val="Times New Roman"/>
        <family val="1"/>
      </rPr>
      <t>(Line 38 times Line 41)</t>
    </r>
  </si>
  <si>
    <r>
      <rPr>
        <sz val="9"/>
        <rFont val="Times New Roman"/>
        <family val="1"/>
      </rPr>
      <t>Total Income Taxes</t>
    </r>
  </si>
  <si>
    <r>
      <rPr>
        <sz val="9"/>
        <rFont val="Times New Roman"/>
        <family val="1"/>
      </rPr>
      <t>RETURN</t>
    </r>
  </si>
  <si>
    <r>
      <rPr>
        <sz val="9"/>
        <rFont val="Times New Roman"/>
        <family val="1"/>
      </rPr>
      <t>Rate Base times Return</t>
    </r>
  </si>
  <si>
    <r>
      <rPr>
        <sz val="9"/>
        <rFont val="Times New Roman"/>
        <family val="1"/>
      </rPr>
      <t>(Page 2, Line 35 times Page 4, Line 18)</t>
    </r>
  </si>
  <si>
    <r>
      <rPr>
        <sz val="9"/>
        <rFont val="Times New Roman"/>
        <family val="1"/>
      </rPr>
      <t>GROSS REVENUE REQUIREMENT</t>
    </r>
  </si>
  <si>
    <r>
      <rPr>
        <sz val="9"/>
        <rFont val="Times New Roman"/>
        <family val="1"/>
      </rPr>
      <t>( Sum of Lines  17, 22, 32, 46, and 48)</t>
    </r>
  </si>
  <si>
    <r>
      <rPr>
        <sz val="9"/>
        <rFont val="Times New Roman"/>
        <family val="1"/>
      </rPr>
      <t>Total Transmission plant</t>
    </r>
  </si>
  <si>
    <r>
      <rPr>
        <sz val="9"/>
        <rFont val="Times New Roman"/>
        <family val="1"/>
      </rPr>
      <t>(Page 2, Line 2, Col. 3)</t>
    </r>
  </si>
  <si>
    <r>
      <rPr>
        <sz val="9"/>
        <rFont val="Times New Roman"/>
        <family val="1"/>
      </rPr>
      <t>Transmission plant included in ISO rates</t>
    </r>
  </si>
  <si>
    <r>
      <rPr>
        <sz val="9"/>
        <rFont val="Times New Roman"/>
        <family val="1"/>
      </rPr>
      <t>(Line 1 minus Lines 2 and 3)</t>
    </r>
  </si>
  <si>
    <r>
      <rPr>
        <sz val="9"/>
        <rFont val="Times New Roman"/>
        <family val="1"/>
      </rPr>
      <t>Percentage of Transmission plant included in ISO Rates</t>
    </r>
  </si>
  <si>
    <r>
      <rPr>
        <sz val="9"/>
        <rFont val="Times New Roman"/>
        <family val="1"/>
      </rPr>
      <t>(Line 4 divided by Line 1) (If line 1 is zero, enter 1)</t>
    </r>
  </si>
  <si>
    <r>
      <rPr>
        <sz val="9"/>
        <rFont val="Times New Roman"/>
        <family val="1"/>
      </rPr>
      <t>WAGES &amp; SALARY ALLOCATOR (W&amp;S)</t>
    </r>
  </si>
  <si>
    <r>
      <rPr>
        <sz val="9"/>
        <rFont val="Times New Roman"/>
        <family val="1"/>
      </rPr>
      <t>Form 1 Reference</t>
    </r>
  </si>
  <si>
    <r>
      <rPr>
        <sz val="9"/>
        <rFont val="Times New Roman"/>
        <family val="1"/>
      </rPr>
      <t>354.20.b</t>
    </r>
  </si>
  <si>
    <r>
      <rPr>
        <sz val="9"/>
        <rFont val="Times New Roman"/>
        <family val="1"/>
      </rPr>
      <t>354.21.b</t>
    </r>
  </si>
  <si>
    <r>
      <rPr>
        <sz val="9"/>
        <rFont val="Times New Roman"/>
        <family val="1"/>
      </rPr>
      <t>354.23.b</t>
    </r>
  </si>
  <si>
    <r>
      <rPr>
        <sz val="9"/>
        <rFont val="Times New Roman"/>
        <family val="1"/>
      </rPr>
      <t>354.24,25,26.b</t>
    </r>
  </si>
  <si>
    <r>
      <rPr>
        <sz val="9"/>
        <rFont val="Times New Roman"/>
        <family val="1"/>
      </rPr>
      <t>RETURN (R)</t>
    </r>
  </si>
  <si>
    <r>
      <rPr>
        <sz val="9"/>
        <rFont val="Times New Roman"/>
        <family val="1"/>
      </rPr>
      <t>Long Term Debt</t>
    </r>
  </si>
  <si>
    <r>
      <rPr>
        <sz val="9"/>
        <rFont val="Times New Roman"/>
        <family val="1"/>
      </rPr>
      <t>Attachment 5, (Notes Q &amp; R)</t>
    </r>
  </si>
  <si>
    <r>
      <rPr>
        <sz val="9"/>
        <rFont val="Times New Roman"/>
        <family val="1"/>
      </rPr>
      <t>Preferred Stock (112.3.c)</t>
    </r>
  </si>
  <si>
    <r>
      <rPr>
        <sz val="9"/>
        <rFont val="Times New Roman"/>
        <family val="1"/>
      </rPr>
      <t>Common Stock</t>
    </r>
  </si>
  <si>
    <r>
      <rPr>
        <sz val="9"/>
        <rFont val="Times New Roman"/>
        <family val="1"/>
      </rPr>
      <t>Attachment 5, (Notes Q, R, and T)</t>
    </r>
  </si>
  <si>
    <r>
      <rPr>
        <sz val="9"/>
        <rFont val="Times New Roman"/>
        <family val="1"/>
      </rPr>
      <t>Total</t>
    </r>
  </si>
  <si>
    <r>
      <rPr>
        <sz val="9"/>
        <rFont val="Times New Roman"/>
        <family val="1"/>
      </rPr>
      <t>( Sum of Lines 15 through 17)</t>
    </r>
  </si>
  <si>
    <r>
      <rPr>
        <sz val="9"/>
        <rFont val="Times New Roman"/>
        <family val="1"/>
      </rPr>
      <t>ACCOUNT 454 (RENT FROM ELECTRIC
PROPERTY)</t>
    </r>
  </si>
  <si>
    <r>
      <rPr>
        <sz val="9"/>
        <rFont val="Times New Roman"/>
        <family val="1"/>
      </rPr>
      <t>ACCOUNT 456.1 (OTHER ELECTRIC REVENUES)</t>
    </r>
  </si>
  <si>
    <r>
      <rPr>
        <sz val="9"/>
        <rFont val="Times New Roman"/>
        <family val="1"/>
      </rPr>
      <t>General Note: References to pages in this formula rate template are indicated as: (Page #, Line #, Col. #)</t>
    </r>
  </si>
  <si>
    <r>
      <rPr>
        <sz val="9"/>
        <rFont val="Times New Roman"/>
        <family val="1"/>
      </rPr>
      <t>References to data from FERC Form 1 are indicated as: #.y.x (page, line, column)</t>
    </r>
  </si>
  <si>
    <r>
      <rPr>
        <sz val="9"/>
        <rFont val="Times New Roman"/>
        <family val="1"/>
      </rPr>
      <t>Notes</t>
    </r>
  </si>
  <si>
    <r>
      <rPr>
        <sz val="9"/>
        <rFont val="Times New Roman"/>
        <family val="1"/>
      </rPr>
      <t>To be completed in conjunction with Attachment H-27A.</t>
    </r>
  </si>
  <si>
    <r>
      <rPr>
        <b/>
        <sz val="9"/>
        <rFont val="Times New Roman"/>
        <family val="1"/>
      </rPr>
      <t>Annual Fees</t>
    </r>
  </si>
  <si>
    <r>
      <rPr>
        <sz val="9"/>
        <rFont val="Times New Roman"/>
        <family val="1"/>
      </rPr>
      <t>Annual Rating Agency Fee</t>
    </r>
  </si>
  <si>
    <r>
      <rPr>
        <sz val="9"/>
        <rFont val="Times New Roman"/>
        <family val="1"/>
      </rPr>
      <t>Annual Bank Agency Fee</t>
    </r>
  </si>
  <si>
    <r>
      <rPr>
        <sz val="9"/>
        <rFont val="Times New Roman"/>
        <family val="1"/>
      </rPr>
      <t>Utilization Fee</t>
    </r>
  </si>
  <si>
    <r>
      <rPr>
        <sz val="9"/>
        <rFont val="Times New Roman"/>
        <family val="1"/>
      </rPr>
      <t>Other Fees</t>
    </r>
  </si>
  <si>
    <r>
      <rPr>
        <sz val="9"/>
        <rFont val="Times New Roman"/>
        <family val="1"/>
      </rPr>
      <t>Rate Year January</t>
    </r>
  </si>
  <si>
    <r>
      <rPr>
        <sz val="9"/>
        <rFont val="Times New Roman"/>
        <family val="1"/>
      </rPr>
      <t>Rate Year February</t>
    </r>
  </si>
  <si>
    <r>
      <rPr>
        <sz val="9"/>
        <rFont val="Times New Roman"/>
        <family val="1"/>
      </rPr>
      <t>Rate Year March</t>
    </r>
  </si>
  <si>
    <r>
      <rPr>
        <sz val="9"/>
        <rFont val="Times New Roman"/>
        <family val="1"/>
      </rPr>
      <t>Rate Year April</t>
    </r>
  </si>
  <si>
    <r>
      <rPr>
        <sz val="9"/>
        <rFont val="Times New Roman"/>
        <family val="1"/>
      </rPr>
      <t>Rate Year May</t>
    </r>
  </si>
  <si>
    <r>
      <rPr>
        <sz val="9"/>
        <rFont val="Times New Roman"/>
        <family val="1"/>
      </rPr>
      <t>Rate Year June</t>
    </r>
  </si>
  <si>
    <r>
      <rPr>
        <sz val="9"/>
        <rFont val="Times New Roman"/>
        <family val="1"/>
      </rPr>
      <t>Rate Year July</t>
    </r>
  </si>
  <si>
    <r>
      <rPr>
        <sz val="9"/>
        <rFont val="Times New Roman"/>
        <family val="1"/>
      </rPr>
      <t>Rate Year August</t>
    </r>
  </si>
  <si>
    <r>
      <rPr>
        <sz val="9"/>
        <rFont val="Times New Roman"/>
        <family val="1"/>
      </rPr>
      <t>Rate Year September</t>
    </r>
  </si>
  <si>
    <r>
      <rPr>
        <sz val="9"/>
        <rFont val="Times New Roman"/>
        <family val="1"/>
      </rPr>
      <t>Rate Year October</t>
    </r>
  </si>
  <si>
    <r>
      <rPr>
        <sz val="9"/>
        <rFont val="Times New Roman"/>
        <family val="1"/>
      </rPr>
      <t>Rate Year November</t>
    </r>
  </si>
  <si>
    <r>
      <rPr>
        <sz val="9"/>
        <rFont val="Times New Roman"/>
        <family val="1"/>
      </rPr>
      <t>Rate Year December</t>
    </r>
  </si>
  <si>
    <r>
      <t>True-Up Year Revenue Received</t>
    </r>
    <r>
      <rPr>
        <b/>
        <vertAlign val="superscript"/>
        <sz val="9"/>
        <color indexed="8"/>
        <rFont val="Times New Roman"/>
        <family val="1"/>
      </rPr>
      <t>1</t>
    </r>
  </si>
  <si>
    <r>
      <t>Net Revenue Requirement</t>
    </r>
    <r>
      <rPr>
        <vertAlign val="superscript"/>
        <sz val="9"/>
        <color indexed="8"/>
        <rFont val="Times New Roman"/>
        <family val="1"/>
      </rPr>
      <t>2</t>
    </r>
  </si>
  <si>
    <r>
      <t>True-Up Net Revenue Requirement</t>
    </r>
    <r>
      <rPr>
        <vertAlign val="superscript"/>
        <sz val="9"/>
        <color indexed="8"/>
        <rFont val="Times New Roman"/>
        <family val="1"/>
      </rPr>
      <t>3</t>
    </r>
  </si>
  <si>
    <r>
      <t>True-Up Interest Income (Expense)</t>
    </r>
    <r>
      <rPr>
        <vertAlign val="superscript"/>
        <sz val="9"/>
        <color indexed="8"/>
        <rFont val="Times New Roman"/>
        <family val="1"/>
      </rPr>
      <t>4</t>
    </r>
    <r>
      <rPr>
        <sz val="9"/>
        <color indexed="8"/>
        <rFont val="Times New Roman"/>
        <family val="1"/>
      </rPr>
      <t xml:space="preserve"> (D) x (H, line 10)</t>
    </r>
  </si>
  <si>
    <r>
      <t>Prior Period Adjustment with Interest</t>
    </r>
    <r>
      <rPr>
        <vertAlign val="superscript"/>
        <sz val="9"/>
        <color indexed="8"/>
        <rFont val="Times New Roman"/>
        <family val="1"/>
      </rPr>
      <t>5</t>
    </r>
  </si>
  <si>
    <r>
      <rPr>
        <sz val="9"/>
        <rFont val="Times New Roman"/>
        <family val="1"/>
      </rPr>
      <t>Company books</t>
    </r>
  </si>
  <si>
    <r>
      <rPr>
        <sz val="9"/>
        <rFont val="Times New Roman"/>
        <family val="1"/>
      </rPr>
      <t>Other PJM revenues</t>
    </r>
  </si>
  <si>
    <r>
      <rPr>
        <sz val="9"/>
        <rFont val="Times New Roman"/>
        <family val="1"/>
      </rPr>
      <t>Total Per Books</t>
    </r>
  </si>
  <si>
    <r>
      <rPr>
        <sz val="9"/>
        <rFont val="Times New Roman"/>
        <family val="1"/>
      </rPr>
      <t>Form 1 330.n</t>
    </r>
  </si>
  <si>
    <r>
      <rPr>
        <sz val="9"/>
        <rFont val="Times New Roman"/>
        <family val="1"/>
      </rPr>
      <t>Less: revenues received pursuant to this Formula Rate</t>
    </r>
  </si>
  <si>
    <r>
      <rPr>
        <sz val="9"/>
        <rFont val="Times New Roman"/>
        <family val="1"/>
      </rPr>
      <t>Less: Over/Under recovery deferral</t>
    </r>
  </si>
  <si>
    <r>
      <rPr>
        <b/>
        <sz val="9"/>
        <rFont val="Times New Roman"/>
        <family val="1"/>
      </rPr>
      <t>Account 456.1 Revenue Credit</t>
    </r>
  </si>
  <si>
    <r>
      <rPr>
        <b/>
        <sz val="9"/>
        <rFont val="Times New Roman"/>
        <family val="1"/>
      </rPr>
      <t>Total Revenue Credits</t>
    </r>
  </si>
  <si>
    <t>(Federal Income Tax Rate)</t>
  </si>
  <si>
    <t>(State Income Tax Rate or SIT)</t>
  </si>
  <si>
    <t>(percent of federal income tax deductible for state purposes)</t>
  </si>
  <si>
    <t>Silver Run Electric, LLC</t>
  </si>
  <si>
    <t>The revenues credited on page 1, lines 2-6, shall include only the amounts received by SRE for service rendered using facilities for which recovery is provided under this tariff. They do not include revenues associated with FERC annual charges, gross receipts taxes, or facilities not included in this template (e.g., direct assignment facilities and GSUs) which are not recovered under this Rate Formula Template.</t>
  </si>
  <si>
    <t>Page 3, Line 6 - Subtract all EPRI and EEI Annual Membership Dues listed in Form 1 at 353.f, all Regulatory Commission Expenses in account 928 itemized at 351.h, and non-safety related advertising included in Account 930.1.  Any lobbying expenses incurred by SRE shall be booked to Account 426.4 in accordance with the Uniform System of Accounts and, as a result, are not recoverable under the Formula Rate.</t>
  </si>
  <si>
    <t>The cost of common stock includes both SRE’s base return on equity (“ROE”) and the 50 basis point ROE adder for RTO participation granted to SRE in 155 FERC ¶ 61,097 at P 94 (2016).  Pursuant to the Settlement Agreement in FERC Docket No. ER16-453, SRE’s base ROE shall be 9.85% and the equity portion of its capital structure shall not exceed 54.75% (“Equity Cap”).  With respect to SRE’s capital structure, per the Commission’s order in 155 FERC ¶ 61,097 at PP 50-52, SRE will use a hypothetical capital structure of 50 percent debt and 50 percent equity for the period prior to the date on which PJM assumes operational control of the Artificial Island Project facilities (“In-Service Date”) and will use its actual capital structure thereafter, subject to the Equity Cap.   Both SRE’s base ROE and the Equity Cap shall be subject to a moratorium that will last until the date that is three years after the In-Service Date.  During the moratorium period, no Party to the Settlement Agreement shall be permitted to file unilaterally to modify the base ROE or Equity Cap under FPA Sections 205 or 206, as the case may be, and nor may any Party support such a request by another entity.  After the expiration of the moratorium period, SRE’s base ROE and Equity Cap shall remain in effect until SRE makes a filing under FPA Section 205 to change said value and the revised base ROE or Equity Cap becomes effective by operation of law or by a Commission order, or until a complaint filed pursuant to FPA Section 206 or action taken pursuant to FPA Section 206 by the Commission acting sua sponte results in a Commission order directing a change to the base ROE or Equity Cap.</t>
  </si>
  <si>
    <t xml:space="preserve">For each Rate Year, SRE will develop a schedule calculating the weighted average federal income tax rate for each category of partners. </t>
  </si>
  <si>
    <t xml:space="preserve">For each Rate Year, SRE will develop a schedule calculating the weighted average state income tax rate for each category of partners. </t>
  </si>
  <si>
    <t>* Taken directly from SRE affiliate Cross Texas Transmission, LLC as approved by the Public Utility Commission of Texas in Docket No. 43950 by order issued May 1, 2015.
** Based on a proxy depreciation rate as supported in Section 205 filing.</t>
  </si>
  <si>
    <t>Requires approval by FERC of incentive return applicable to the specified project(s).  Per the Commission’s order in 158 FERC ¶ 61,060 at PP 32-35, SRE shall not recover a 50 basis point ROE incentive for the risks and challenges associated with the Artificial Island Project facilities, PJM Upgrade Projects b2633.1 and b2633.2.</t>
  </si>
  <si>
    <t>1/Cost of debt formula modified to comply with Note A.  Template amendment filing in progress.</t>
  </si>
  <si>
    <t>Artificial Island</t>
  </si>
  <si>
    <t>Schedule 12</t>
  </si>
  <si>
    <t>b2633.1, b2633.2</t>
  </si>
  <si>
    <t>1/Formula driven worksheet.  There is no over/under recovery for Rate Year 2018. Template amendment filing in progress.</t>
  </si>
  <si>
    <t>1/For ADIT details see WP1 - ADIT</t>
  </si>
  <si>
    <t>2020 Projected Attachment H-27A</t>
  </si>
  <si>
    <t>Workpaper #1</t>
  </si>
  <si>
    <t>Accumulated Deferred Income Taxes and Regulatory Assets/Liabilities for Excess/Deficient ADIT - Proration Adjustments (Projected Revenue Requirement)</t>
  </si>
  <si>
    <t xml:space="preserve">No. </t>
  </si>
  <si>
    <t>Rate year =</t>
  </si>
  <si>
    <t>Test period days after rates become effective</t>
  </si>
  <si>
    <r>
      <rPr>
        <b/>
        <sz val="10"/>
        <color theme="1"/>
        <rFont val="Arial"/>
        <family val="2"/>
      </rPr>
      <t>Note 1</t>
    </r>
    <r>
      <rPr>
        <sz val="10"/>
        <color theme="1"/>
        <rFont val="Arial"/>
        <family val="2"/>
      </rPr>
      <t xml:space="preserve"> - The computations on this workpaper apply the proration rules of Treasury Regulation Sec. 1.167(l)-1(h)(6) to the annual activity of depreciation-related accumulated deferred income taxes that are subject to the normalization requirements.  Activity related to the portions of the account balances not subject to the proration requirement is averaged instead of prorated. </t>
    </r>
  </si>
  <si>
    <r>
      <rPr>
        <b/>
        <sz val="10"/>
        <color theme="1"/>
        <rFont val="Arial"/>
        <family val="2"/>
      </rPr>
      <t xml:space="preserve">Note 2 </t>
    </r>
    <r>
      <rPr>
        <sz val="10"/>
        <color theme="1"/>
        <rFont val="Arial"/>
        <family val="2"/>
      </rPr>
      <t xml:space="preserve">- Accumulated deferred income tax amounts reflected in rate base exclude ADIT related to assets and liabilities excluded from rate base, including amounts related to asset retirement obligations, other post-employment benefit obligations and tax-related regulatory assets and liabilities. </t>
    </r>
  </si>
  <si>
    <t>Account 282 - Accumulated Deferred Income Taxes</t>
  </si>
  <si>
    <t>Amount
debit / &lt;credit&gt;</t>
  </si>
  <si>
    <t>Beginning Balance</t>
  </si>
  <si>
    <t>Less:  Portion not related to transmission</t>
  </si>
  <si>
    <t>Less:  Portion not reflected in rate base</t>
  </si>
  <si>
    <t>Subtotal:  Portion reflected in rate base</t>
  </si>
  <si>
    <t>Less:  Portion subject to proration</t>
  </si>
  <si>
    <t>Portion subject to averaging</t>
  </si>
  <si>
    <t>Ending Balance</t>
  </si>
  <si>
    <t>Less:  Portion subject to proration (before proration)</t>
  </si>
  <si>
    <t>Portion subject to averaging (before averaging)</t>
  </si>
  <si>
    <t>Ending balance of portion subject to proration (prorated)</t>
  </si>
  <si>
    <t>Average balance of portion subject to averaging</t>
  </si>
  <si>
    <t>Amount reflected in rate base</t>
  </si>
  <si>
    <t>Attachment H-27A, line 20, col. 5</t>
  </si>
  <si>
    <r>
      <t xml:space="preserve">Note 3 - </t>
    </r>
    <r>
      <rPr>
        <sz val="10"/>
        <color theme="1"/>
        <rFont val="Arial"/>
        <family val="2"/>
      </rPr>
      <t>Accumulated deferred income tax activity in account 282 subject to the proration rules relates differences between depreciation methods and lives for public utility property and any other amounts subject to the Section 168 or other normalization requirements.</t>
    </r>
  </si>
  <si>
    <t>Year</t>
  </si>
  <si>
    <t>Forecasted Monthly Activity
debit / &lt;credit&gt;</t>
  </si>
  <si>
    <t>Forecasted Month-end Balance
debit / &lt;credit&gt;</t>
  </si>
  <si>
    <t>Days until End of Test Period</t>
  </si>
  <si>
    <t>Days in Test Period</t>
  </si>
  <si>
    <t>Prorated Forecasted Monthly Activity
debit / &lt;credit&gt;</t>
  </si>
  <si>
    <t>Forecasted  Prorated Month-end Balance
debit / &lt;credit&gt;</t>
  </si>
  <si>
    <t>December 31,</t>
  </si>
  <si>
    <t>NA</t>
  </si>
  <si>
    <t xml:space="preserve">January </t>
  </si>
  <si>
    <t xml:space="preserve">March </t>
  </si>
  <si>
    <t xml:space="preserve">August </t>
  </si>
  <si>
    <t xml:space="preserve">Total </t>
  </si>
  <si>
    <t>Workpaper #2</t>
  </si>
  <si>
    <t>2020 Tax Rates</t>
  </si>
  <si>
    <t>Federal income tax rate</t>
  </si>
  <si>
    <t>Delaware corporate tax rate and apportionment factor</t>
  </si>
  <si>
    <t>New Jersey corporate tax rate and apportionment factor</t>
  </si>
  <si>
    <t>Composit state income tax rate</t>
  </si>
  <si>
    <t>Workpaper #3</t>
  </si>
  <si>
    <t>Listing of Permanent Book/Tax Differences</t>
  </si>
  <si>
    <t>The book/tax differences reflected in recoverable income tax expense are differences between revenues and expenses reflected in the revenue requirement and revenue and deductions reflected in taxable income.  As such, non-operating (below-the-line) expenses and income are not included (e.g., accrual of AFUDC-equity, certain lobbying costs).  Book depreciation of capitalized AFUDC-equity is reflected in ratemaking, but not for income tax purposes, and, thus, is a permanent book/tax difference in this context.</t>
  </si>
  <si>
    <t>Amount per Formula Rate Template</t>
  </si>
  <si>
    <t>Permanent differences per tax return</t>
  </si>
  <si>
    <t>Depreciation of AFUDC-equity</t>
  </si>
  <si>
    <t>Total permanent book/tax differences</t>
  </si>
  <si>
    <t>Tax rate</t>
  </si>
  <si>
    <t>Tax effect of permanent book/tax differences</t>
  </si>
  <si>
    <t>Workpaper #4</t>
  </si>
  <si>
    <t>Construction Cost Cap</t>
  </si>
  <si>
    <t>Construction Cost Cap (Note 1)</t>
  </si>
  <si>
    <t>Gross Plant In Service – Construction Costs</t>
  </si>
  <si>
    <t>Gross Plant In Service – Excluded Costs (Note 2)</t>
  </si>
  <si>
    <t>Total Gross Plant in Service - Attachment 4, Line 13 (b) and ('c)</t>
  </si>
  <si>
    <t xml:space="preserve">1.  The Construction Cost Cap Amount was determined pursuant to the Designated Entity Agreement (DEA) filed under Docket ER16-453 </t>
  </si>
  <si>
    <t>2.  Excluded Costs as defined in the DEA.</t>
  </si>
  <si>
    <t>12/31/2020____</t>
  </si>
  <si>
    <t>For the twelve months ended 12/31/2020____</t>
  </si>
  <si>
    <t>For the twelve months ended 12/31/2020__</t>
  </si>
  <si>
    <t>1/ Formuleic error in column 12.  Fixed for projection.  Amendment filing in progress.</t>
  </si>
  <si>
    <t>For the twelve months ended 12/31/2020___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</si>
</sst>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_);[Red]\(&quot;$&quot;#,##0\)"/>
    <numFmt numFmtId="44" formatCode="_(&quot;$&quot;* #,##0.00_);_(&quot;$&quot;* \(#,##0.00\);_(&quot;$&quot;* &quot;-&quot;??_);_(@_)"/>
    <numFmt numFmtId="43" formatCode="_(* #,##0.00_);_(* \(#,##0.00\);_(* &quot;-&quot;??_);_(@_)"/>
    <numFmt numFmtId="164" formatCode="###0_);\(###0\)"/>
    <numFmt numFmtId="165" formatCode="###0;###0"/>
    <numFmt numFmtId="166" formatCode="0.0000"/>
    <numFmt numFmtId="167" formatCode="_(* #,##0.0000_);_(* \(#,##0.0000\);_(* &quot;-&quot;??_);_(@_)"/>
    <numFmt numFmtId="168" formatCode="0.0%"/>
    <numFmt numFmtId="169" formatCode="0.0"/>
    <numFmt numFmtId="170" formatCode="##,##0_)\ ;\ \(#,##0\)\ ;\ \-"/>
    <numFmt numFmtId="171" formatCode="_(* #,##0_);_(* \(#,##0\);_(* &quot;-&quot;??_);_(@_)"/>
    <numFmt numFmtId="172" formatCode="_(* #,##0.00000_);_(* \(#,##0.00000\);_(* &quot;-&quot;??_);_(@_)"/>
    <numFmt numFmtId="173" formatCode="0.0000%"/>
    <numFmt numFmtId="174" formatCode="0.000%"/>
    <numFmt numFmtId="175" formatCode="_(&quot;$&quot;* #,##0_);_(&quot;$&quot;* \(#,##0\);_(&quot;$&quot;* &quot;-&quot;??_);_(@_)"/>
    <numFmt numFmtId="176" formatCode="General_)"/>
  </numFmts>
  <fonts count="40" x14ac:knownFonts="1">
    <font>
      <sz val="10"/>
      <color rgb="FF000000"/>
      <name val="Times New Roman"/>
      <charset val="204"/>
    </font>
    <font>
      <sz val="11"/>
      <color theme="1"/>
      <name val="Calibri"/>
      <family val="2"/>
      <scheme val="minor"/>
    </font>
    <font>
      <sz val="10"/>
      <color indexed="8"/>
      <name val="Times New Roman"/>
      <family val="1"/>
    </font>
    <font>
      <sz val="10"/>
      <color rgb="FF000000"/>
      <name val="Times New Roman"/>
      <family val="1"/>
    </font>
    <font>
      <u/>
      <sz val="10"/>
      <color theme="10"/>
      <name val="Times New Roman"/>
      <family val="1"/>
    </font>
    <font>
      <sz val="9"/>
      <color rgb="FF000000"/>
      <name val="Times New Roman"/>
      <family val="1"/>
    </font>
    <font>
      <b/>
      <sz val="11"/>
      <color theme="1"/>
      <name val="Calibri"/>
      <family val="2"/>
      <scheme val="minor"/>
    </font>
    <font>
      <sz val="9"/>
      <color indexed="8"/>
      <name val="Times New Roman"/>
      <family val="1"/>
    </font>
    <font>
      <sz val="9"/>
      <name val="Times New Roman"/>
      <family val="1"/>
    </font>
    <font>
      <b/>
      <sz val="9"/>
      <name val="Times New Roman"/>
      <family val="1"/>
    </font>
    <font>
      <b/>
      <sz val="9"/>
      <color indexed="8"/>
      <name val="Times New Roman"/>
      <family val="1"/>
    </font>
    <font>
      <b/>
      <u/>
      <sz val="9"/>
      <color indexed="8"/>
      <name val="Times New Roman"/>
      <family val="1"/>
    </font>
    <font>
      <u/>
      <sz val="9"/>
      <color indexed="8"/>
      <name val="Times New Roman"/>
      <family val="1"/>
    </font>
    <font>
      <b/>
      <sz val="9"/>
      <color rgb="FF000000"/>
      <name val="Times New Roman"/>
      <family val="1"/>
    </font>
    <font>
      <u/>
      <sz val="9"/>
      <color theme="10"/>
      <name val="Times New Roman"/>
      <family val="1"/>
    </font>
    <font>
      <b/>
      <vertAlign val="superscript"/>
      <sz val="9"/>
      <color indexed="8"/>
      <name val="Times New Roman"/>
      <family val="1"/>
    </font>
    <font>
      <vertAlign val="superscript"/>
      <sz val="9"/>
      <color indexed="8"/>
      <name val="Times New Roman"/>
      <family val="1"/>
    </font>
    <font>
      <sz val="11"/>
      <color rgb="FF000000"/>
      <name val="Calibri"/>
      <family val="2"/>
      <scheme val="minor"/>
    </font>
    <font>
      <b/>
      <sz val="11"/>
      <name val="Calibri"/>
      <family val="2"/>
      <scheme val="minor"/>
    </font>
    <font>
      <sz val="12"/>
      <name val="Arial"/>
      <family val="2"/>
    </font>
    <font>
      <b/>
      <sz val="10"/>
      <name val="Arial"/>
      <family val="2"/>
    </font>
    <font>
      <sz val="10"/>
      <color theme="1"/>
      <name val="Arial"/>
      <family val="2"/>
    </font>
    <font>
      <sz val="10"/>
      <color indexed="8"/>
      <name val="Arial"/>
      <family val="2"/>
    </font>
    <font>
      <b/>
      <sz val="10"/>
      <color theme="1"/>
      <name val="Arial"/>
      <family val="2"/>
    </font>
    <font>
      <sz val="10"/>
      <name val="Arial"/>
      <family val="2"/>
    </font>
    <font>
      <sz val="11"/>
      <color rgb="FF000000"/>
      <name val="Times New Roman"/>
      <family val="1"/>
    </font>
    <font>
      <sz val="9"/>
      <color rgb="FF000000"/>
      <name val="Calibri"/>
      <family val="2"/>
      <scheme val="minor"/>
    </font>
    <font>
      <sz val="9"/>
      <color indexed="8"/>
      <name val="Calibri"/>
      <family val="2"/>
      <scheme val="minor"/>
    </font>
    <font>
      <sz val="12"/>
      <color theme="1"/>
      <name val="Calibri"/>
      <family val="2"/>
      <scheme val="minor"/>
    </font>
    <font>
      <sz val="12"/>
      <name val="Calibri"/>
      <family val="2"/>
      <scheme val="minor"/>
    </font>
    <font>
      <u/>
      <sz val="9"/>
      <color rgb="FF000000"/>
      <name val="Calibri"/>
      <family val="2"/>
      <scheme val="minor"/>
    </font>
    <font>
      <sz val="9"/>
      <name val="Calibri"/>
      <family val="2"/>
      <scheme val="minor"/>
    </font>
    <font>
      <sz val="8"/>
      <name val="Calibri"/>
      <family val="2"/>
      <scheme val="minor"/>
    </font>
    <font>
      <b/>
      <sz val="9"/>
      <color rgb="FF000000"/>
      <name val="Calibri"/>
      <family val="2"/>
      <scheme val="minor"/>
    </font>
    <font>
      <u/>
      <sz val="9"/>
      <color theme="10"/>
      <name val="Calibri"/>
      <family val="2"/>
      <scheme val="minor"/>
    </font>
    <font>
      <sz val="11"/>
      <name val="Calibri"/>
      <family val="2"/>
      <scheme val="minor"/>
    </font>
    <font>
      <sz val="10"/>
      <color rgb="FF000000"/>
      <name val="Calibri"/>
      <family val="2"/>
      <scheme val="minor"/>
    </font>
    <font>
      <sz val="10"/>
      <name val="Calibri"/>
      <family val="2"/>
      <scheme val="minor"/>
    </font>
    <font>
      <b/>
      <sz val="10"/>
      <color rgb="FF000000"/>
      <name val="Calibri"/>
      <family val="2"/>
      <scheme val="minor"/>
    </font>
    <font>
      <u/>
      <sz val="10"/>
      <color rgb="FF000000"/>
      <name val="Times New Roman"/>
      <family val="1"/>
    </font>
  </fonts>
  <fills count="10">
    <fill>
      <patternFill patternType="none"/>
    </fill>
    <fill>
      <patternFill patternType="gray125"/>
    </fill>
    <fill>
      <patternFill patternType="solid">
        <fgColor indexed="9"/>
      </patternFill>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rgb="FFFFFF99"/>
        <bgColor indexed="64"/>
      </patternFill>
    </fill>
    <fill>
      <patternFill patternType="solid">
        <fgColor theme="0"/>
        <bgColor indexed="64"/>
      </patternFill>
    </fill>
    <fill>
      <patternFill patternType="solid">
        <fgColor theme="1" tint="0.499984740745262"/>
        <bgColor indexed="64"/>
      </patternFill>
    </fill>
  </fills>
  <borders count="22">
    <border>
      <left/>
      <right/>
      <top/>
      <bottom/>
      <diagonal/>
    </border>
    <border>
      <left/>
      <right/>
      <top/>
      <bottom style="thin">
        <color indexed="64"/>
      </bottom>
      <diagonal/>
    </border>
    <border>
      <left/>
      <right/>
      <top style="thin">
        <color indexed="8"/>
      </top>
      <bottom/>
      <diagonal/>
    </border>
    <border>
      <left/>
      <right/>
      <top/>
      <bottom style="double">
        <color indexed="64"/>
      </bottom>
      <diagonal/>
    </border>
    <border>
      <left/>
      <right/>
      <top style="thin">
        <color indexed="64"/>
      </top>
      <bottom style="double">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1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3" fillId="0" borderId="0"/>
    <xf numFmtId="176" fontId="19" fillId="0" borderId="0"/>
    <xf numFmtId="0" fontId="1" fillId="0" borderId="0"/>
    <xf numFmtId="0" fontId="1" fillId="0" borderId="0"/>
    <xf numFmtId="43" fontId="1" fillId="0" borderId="0" applyFont="0" applyFill="0" applyBorder="0" applyAlignment="0" applyProtection="0"/>
    <xf numFmtId="0" fontId="24" fillId="0" borderId="0"/>
    <xf numFmtId="0" fontId="24" fillId="0" borderId="0"/>
    <xf numFmtId="0" fontId="1" fillId="0" borderId="0"/>
    <xf numFmtId="43" fontId="1" fillId="0" borderId="0" applyFont="0" applyFill="0" applyBorder="0" applyAlignment="0" applyProtection="0"/>
    <xf numFmtId="0" fontId="24" fillId="0" borderId="0"/>
  </cellStyleXfs>
  <cellXfs count="607">
    <xf numFmtId="0" fontId="0" fillId="2" borderId="0" xfId="0" applyFill="1" applyBorder="1" applyAlignment="1">
      <alignment horizontal="left" vertical="top"/>
    </xf>
    <xf numFmtId="0" fontId="3" fillId="2" borderId="0" xfId="5" applyFill="1" applyBorder="1" applyAlignment="1">
      <alignment horizontal="left" vertical="top"/>
    </xf>
    <xf numFmtId="0" fontId="3" fillId="0" borderId="0" xfId="5"/>
    <xf numFmtId="0" fontId="5" fillId="2" borderId="0" xfId="5" applyFont="1" applyFill="1" applyBorder="1" applyAlignment="1">
      <alignment horizontal="left" vertical="top" wrapText="1"/>
    </xf>
    <xf numFmtId="0" fontId="7" fillId="2" borderId="0" xfId="0" applyFont="1" applyFill="1" applyBorder="1" applyAlignment="1">
      <alignment horizontal="left" vertical="top"/>
    </xf>
    <xf numFmtId="0" fontId="8" fillId="2" borderId="0" xfId="0" applyFont="1" applyFill="1" applyBorder="1" applyAlignment="1">
      <alignment vertical="top"/>
    </xf>
    <xf numFmtId="164" fontId="7" fillId="2" borderId="0" xfId="0" applyNumberFormat="1" applyFont="1" applyFill="1" applyBorder="1" applyAlignment="1">
      <alignment horizontal="right" vertical="top"/>
    </xf>
    <xf numFmtId="0" fontId="7" fillId="3" borderId="0" xfId="0" applyFont="1" applyFill="1" applyBorder="1" applyAlignment="1">
      <alignment vertical="top"/>
    </xf>
    <xf numFmtId="0" fontId="7" fillId="3" borderId="0" xfId="0" applyFont="1" applyFill="1" applyBorder="1" applyAlignment="1">
      <alignment horizontal="left" vertical="top"/>
    </xf>
    <xf numFmtId="0" fontId="7" fillId="4" borderId="0" xfId="0" applyFont="1" applyFill="1" applyBorder="1" applyAlignment="1">
      <alignment horizontal="right" vertical="top"/>
    </xf>
    <xf numFmtId="0" fontId="8" fillId="4" borderId="0" xfId="0" applyFont="1" applyFill="1" applyBorder="1" applyAlignment="1">
      <alignment horizontal="right" vertical="top"/>
    </xf>
    <xf numFmtId="0" fontId="7" fillId="0" borderId="0" xfId="0" applyFont="1" applyFill="1" applyBorder="1" applyAlignment="1">
      <alignment vertical="top"/>
    </xf>
    <xf numFmtId="0" fontId="7" fillId="2" borderId="0" xfId="0" applyFont="1" applyFill="1" applyBorder="1" applyAlignment="1">
      <alignment vertical="top"/>
    </xf>
    <xf numFmtId="49" fontId="7" fillId="2" borderId="0" xfId="0" applyNumberFormat="1" applyFont="1" applyFill="1" applyBorder="1" applyAlignment="1">
      <alignment horizontal="center" vertical="top"/>
    </xf>
    <xf numFmtId="0" fontId="9" fillId="2" borderId="0" xfId="0" applyFont="1" applyFill="1" applyBorder="1" applyAlignment="1">
      <alignment horizontal="center" vertical="center"/>
    </xf>
    <xf numFmtId="49" fontId="10" fillId="2" borderId="0" xfId="0" applyNumberFormat="1" applyFont="1" applyFill="1" applyBorder="1" applyAlignment="1">
      <alignment horizontal="center" vertical="top"/>
    </xf>
    <xf numFmtId="0" fontId="9" fillId="2" borderId="5" xfId="0" applyFont="1" applyFill="1" applyBorder="1" applyAlignment="1">
      <alignment horizontal="center" vertical="center"/>
    </xf>
    <xf numFmtId="0" fontId="7" fillId="2" borderId="0" xfId="0" applyFont="1" applyFill="1" applyBorder="1" applyAlignment="1">
      <alignment vertical="center"/>
    </xf>
    <xf numFmtId="0" fontId="9" fillId="2" borderId="1" xfId="0" applyFont="1" applyFill="1" applyBorder="1" applyAlignment="1">
      <alignment horizontal="center" vertical="top"/>
    </xf>
    <xf numFmtId="0" fontId="9" fillId="2" borderId="0" xfId="0" applyFont="1" applyFill="1" applyBorder="1" applyAlignment="1">
      <alignment horizontal="center" vertical="top"/>
    </xf>
    <xf numFmtId="164" fontId="7" fillId="2" borderId="0" xfId="0" applyNumberFormat="1" applyFont="1" applyFill="1" applyBorder="1" applyAlignment="1">
      <alignment vertical="top"/>
    </xf>
    <xf numFmtId="164" fontId="10" fillId="2" borderId="1" xfId="0" applyNumberFormat="1" applyFont="1" applyFill="1" applyBorder="1" applyAlignment="1">
      <alignment horizontal="center" vertical="top"/>
    </xf>
    <xf numFmtId="164" fontId="7" fillId="2" borderId="0" xfId="0" applyNumberFormat="1" applyFont="1" applyFill="1" applyBorder="1" applyAlignment="1">
      <alignment horizontal="center" vertical="top"/>
    </xf>
    <xf numFmtId="165" fontId="7" fillId="2" borderId="2" xfId="0" applyNumberFormat="1" applyFont="1" applyFill="1" applyBorder="1" applyAlignment="1">
      <alignment horizontal="center" vertical="top"/>
    </xf>
    <xf numFmtId="0" fontId="7" fillId="0" borderId="0" xfId="0" applyFont="1" applyFill="1" applyBorder="1" applyAlignment="1">
      <alignment horizontal="left" vertical="top"/>
    </xf>
    <xf numFmtId="44" fontId="7" fillId="2" borderId="0" xfId="2" applyFont="1" applyFill="1" applyBorder="1" applyAlignment="1">
      <alignment vertical="top"/>
    </xf>
    <xf numFmtId="165" fontId="7" fillId="2" borderId="0" xfId="0" applyNumberFormat="1" applyFont="1" applyFill="1" applyBorder="1" applyAlignment="1">
      <alignment horizontal="center" vertical="top"/>
    </xf>
    <xf numFmtId="0" fontId="7" fillId="2" borderId="0" xfId="0" applyFont="1" applyFill="1" applyBorder="1" applyAlignment="1">
      <alignment horizontal="center" vertical="top"/>
    </xf>
    <xf numFmtId="0" fontId="10" fillId="2" borderId="1" xfId="0" applyFont="1" applyFill="1" applyBorder="1" applyAlignment="1">
      <alignment horizontal="center" vertical="top"/>
    </xf>
    <xf numFmtId="0" fontId="10" fillId="2" borderId="0" xfId="0" applyFont="1" applyFill="1" applyBorder="1" applyAlignment="1">
      <alignment horizontal="center" vertical="top"/>
    </xf>
    <xf numFmtId="166" fontId="7" fillId="2" borderId="0" xfId="0" applyNumberFormat="1" applyFont="1" applyFill="1" applyBorder="1" applyAlignment="1">
      <alignment vertical="top"/>
    </xf>
    <xf numFmtId="43" fontId="7" fillId="2" borderId="0" xfId="2" applyNumberFormat="1" applyFont="1" applyFill="1" applyBorder="1" applyAlignment="1">
      <alignment horizontal="left" vertical="top"/>
    </xf>
    <xf numFmtId="0" fontId="7" fillId="2" borderId="0" xfId="0" applyFont="1" applyFill="1" applyBorder="1" applyAlignment="1">
      <alignment horizontal="left" vertical="top" indent="1"/>
    </xf>
    <xf numFmtId="0" fontId="7" fillId="5" borderId="0" xfId="0" applyFont="1" applyFill="1" applyBorder="1" applyAlignment="1">
      <alignment horizontal="center" vertical="top"/>
    </xf>
    <xf numFmtId="167" fontId="7" fillId="5" borderId="0" xfId="2" applyNumberFormat="1" applyFont="1" applyFill="1" applyBorder="1" applyAlignment="1">
      <alignment vertical="top"/>
    </xf>
    <xf numFmtId="43" fontId="7" fillId="4" borderId="0" xfId="2" applyNumberFormat="1" applyFont="1" applyFill="1" applyBorder="1" applyAlignment="1">
      <alignment horizontal="left" vertical="top"/>
    </xf>
    <xf numFmtId="43" fontId="7" fillId="4" borderId="1" xfId="2" applyNumberFormat="1" applyFont="1" applyFill="1" applyBorder="1" applyAlignment="1">
      <alignment horizontal="left" vertical="top"/>
    </xf>
    <xf numFmtId="43" fontId="7" fillId="2" borderId="0" xfId="2" applyNumberFormat="1" applyFont="1" applyFill="1" applyBorder="1" applyAlignment="1">
      <alignment vertical="top"/>
    </xf>
    <xf numFmtId="43" fontId="7" fillId="2" borderId="11" xfId="2" applyNumberFormat="1" applyFont="1" applyFill="1" applyBorder="1" applyAlignment="1">
      <alignment horizontal="left" vertical="top"/>
    </xf>
    <xf numFmtId="0" fontId="8" fillId="0" borderId="0" xfId="0" applyFont="1" applyFill="1" applyBorder="1" applyAlignment="1">
      <alignment vertical="top"/>
    </xf>
    <xf numFmtId="165" fontId="7" fillId="2" borderId="0" xfId="0" applyNumberFormat="1" applyFont="1" applyFill="1" applyBorder="1" applyAlignment="1">
      <alignment horizontal="center" vertical="center"/>
    </xf>
    <xf numFmtId="0" fontId="7" fillId="2" borderId="1" xfId="0" applyFont="1" applyFill="1" applyBorder="1" applyAlignment="1">
      <alignment horizontal="left" vertical="top"/>
    </xf>
    <xf numFmtId="0" fontId="11" fillId="2" borderId="0" xfId="0" applyFont="1" applyFill="1" applyBorder="1" applyAlignment="1">
      <alignment horizontal="left" vertical="top"/>
    </xf>
    <xf numFmtId="0" fontId="8" fillId="2" borderId="0" xfId="0" applyFont="1" applyFill="1" applyBorder="1" applyAlignment="1">
      <alignment horizontal="left" vertical="top"/>
    </xf>
    <xf numFmtId="43" fontId="7" fillId="2" borderId="0" xfId="2" applyNumberFormat="1" applyFont="1" applyFill="1" applyBorder="1" applyAlignment="1">
      <alignment horizontal="right" vertical="top"/>
    </xf>
    <xf numFmtId="0" fontId="8" fillId="2" borderId="0" xfId="0" applyFont="1" applyFill="1" applyBorder="1" applyAlignment="1">
      <alignment horizontal="center" vertical="top"/>
    </xf>
    <xf numFmtId="0" fontId="7" fillId="2" borderId="0" xfId="0" applyFont="1" applyFill="1" applyBorder="1" applyAlignment="1">
      <alignment horizontal="right" vertical="top"/>
    </xf>
    <xf numFmtId="0" fontId="7" fillId="5" borderId="0" xfId="0" applyFont="1" applyFill="1" applyBorder="1" applyAlignment="1">
      <alignment horizontal="right" vertical="top"/>
    </xf>
    <xf numFmtId="0" fontId="7" fillId="2" borderId="0" xfId="0" applyFont="1" applyFill="1" applyBorder="1" applyAlignment="1"/>
    <xf numFmtId="164" fontId="10" fillId="2" borderId="0" xfId="0" applyNumberFormat="1" applyFont="1" applyFill="1" applyBorder="1" applyAlignment="1">
      <alignment horizontal="center" vertical="top"/>
    </xf>
    <xf numFmtId="0" fontId="7" fillId="2" borderId="2" xfId="0" applyFont="1" applyFill="1" applyBorder="1" applyAlignment="1">
      <alignment vertical="top"/>
    </xf>
    <xf numFmtId="0" fontId="7" fillId="5" borderId="0" xfId="0" applyFont="1" applyFill="1" applyBorder="1" applyAlignment="1">
      <alignment vertical="top"/>
    </xf>
    <xf numFmtId="0" fontId="7" fillId="5" borderId="0" xfId="0" applyFont="1" applyFill="1" applyBorder="1" applyAlignment="1">
      <alignment horizontal="left" vertical="top"/>
    </xf>
    <xf numFmtId="43" fontId="7" fillId="4" borderId="0" xfId="0" applyNumberFormat="1" applyFont="1" applyFill="1" applyBorder="1" applyAlignment="1">
      <alignment horizontal="right" vertical="center"/>
    </xf>
    <xf numFmtId="167" fontId="7" fillId="7" borderId="0" xfId="2" applyNumberFormat="1" applyFont="1" applyFill="1" applyBorder="1" applyAlignment="1">
      <alignment horizontal="right" vertical="top"/>
    </xf>
    <xf numFmtId="43" fontId="7" fillId="2" borderId="0" xfId="2" applyNumberFormat="1" applyFont="1" applyFill="1" applyBorder="1" applyAlignment="1">
      <alignment horizontal="right" vertical="center"/>
    </xf>
    <xf numFmtId="0" fontId="7" fillId="5" borderId="0" xfId="0" applyNumberFormat="1" applyFont="1" applyFill="1" applyBorder="1" applyAlignment="1">
      <alignment horizontal="center" vertical="top"/>
    </xf>
    <xf numFmtId="167" fontId="7" fillId="5" borderId="0" xfId="2" applyNumberFormat="1" applyFont="1" applyFill="1" applyBorder="1" applyAlignment="1">
      <alignment horizontal="right" vertical="top"/>
    </xf>
    <xf numFmtId="43" fontId="7" fillId="2" borderId="11" xfId="2" applyNumberFormat="1" applyFont="1" applyFill="1" applyBorder="1" applyAlignment="1">
      <alignment horizontal="right" vertical="center"/>
    </xf>
    <xf numFmtId="0" fontId="7" fillId="5" borderId="0" xfId="0" applyFont="1" applyFill="1" applyBorder="1" applyAlignment="1">
      <alignment horizontal="right" vertical="center"/>
    </xf>
    <xf numFmtId="0" fontId="8" fillId="2" borderId="0" xfId="0" applyFont="1" applyFill="1" applyBorder="1" applyAlignment="1">
      <alignment horizontal="left" vertical="center" indent="1"/>
    </xf>
    <xf numFmtId="0" fontId="8" fillId="2" borderId="0" xfId="0" applyFont="1" applyFill="1" applyBorder="1" applyAlignment="1">
      <alignment horizontal="left" indent="1"/>
    </xf>
    <xf numFmtId="0" fontId="8" fillId="5" borderId="0" xfId="0" applyFont="1" applyFill="1" applyBorder="1" applyAlignment="1">
      <alignment wrapText="1"/>
    </xf>
    <xf numFmtId="0" fontId="7" fillId="5" borderId="0" xfId="0" applyFont="1" applyFill="1" applyBorder="1" applyAlignment="1">
      <alignment horizontal="center" vertical="center"/>
    </xf>
    <xf numFmtId="0" fontId="7" fillId="5" borderId="0" xfId="0" applyFont="1" applyFill="1" applyBorder="1" applyAlignment="1">
      <alignment vertical="center"/>
    </xf>
    <xf numFmtId="43" fontId="7" fillId="5" borderId="0" xfId="0" applyNumberFormat="1" applyFont="1" applyFill="1" applyBorder="1" applyAlignment="1">
      <alignment horizontal="right" vertical="top" indent="1"/>
    </xf>
    <xf numFmtId="43" fontId="7" fillId="2" borderId="0" xfId="2" applyNumberFormat="1" applyFont="1" applyFill="1" applyBorder="1" applyAlignment="1">
      <alignment horizontal="right" vertical="top" indent="1"/>
    </xf>
    <xf numFmtId="0" fontId="7" fillId="0" borderId="0" xfId="0" applyFont="1" applyFill="1" applyBorder="1" applyAlignment="1">
      <alignment horizontal="center" vertical="top"/>
    </xf>
    <xf numFmtId="167" fontId="7" fillId="7" borderId="0" xfId="2" applyNumberFormat="1" applyFont="1" applyFill="1" applyBorder="1" applyAlignment="1">
      <alignment vertical="top"/>
    </xf>
    <xf numFmtId="0" fontId="7" fillId="5" borderId="1" xfId="0" applyFont="1" applyFill="1" applyBorder="1" applyAlignment="1">
      <alignment vertical="top"/>
    </xf>
    <xf numFmtId="49" fontId="7" fillId="5" borderId="0" xfId="0" applyNumberFormat="1" applyFont="1" applyFill="1" applyBorder="1" applyAlignment="1">
      <alignment horizontal="center" vertical="top"/>
    </xf>
    <xf numFmtId="164" fontId="10" fillId="5" borderId="0" xfId="0" applyNumberFormat="1" applyFont="1" applyFill="1" applyBorder="1" applyAlignment="1">
      <alignment horizontal="center" vertical="top"/>
    </xf>
    <xf numFmtId="164" fontId="10" fillId="5" borderId="1" xfId="0" applyNumberFormat="1" applyFont="1" applyFill="1" applyBorder="1" applyAlignment="1">
      <alignment horizontal="center" vertical="top"/>
    </xf>
    <xf numFmtId="164" fontId="7" fillId="5" borderId="0" xfId="0" applyNumberFormat="1" applyFont="1" applyFill="1" applyBorder="1" applyAlignment="1">
      <alignment vertical="top"/>
    </xf>
    <xf numFmtId="164" fontId="10" fillId="2" borderId="0" xfId="0" applyNumberFormat="1" applyFont="1" applyFill="1" applyBorder="1" applyAlignment="1">
      <alignment vertical="top"/>
    </xf>
    <xf numFmtId="164" fontId="7" fillId="5" borderId="0" xfId="0" applyNumberFormat="1" applyFont="1" applyFill="1" applyBorder="1" applyAlignment="1">
      <alignment horizontal="center" vertical="top"/>
    </xf>
    <xf numFmtId="43" fontId="7" fillId="4" borderId="0" xfId="0" applyNumberFormat="1" applyFont="1" applyFill="1" applyBorder="1" applyAlignment="1">
      <alignment vertical="top"/>
    </xf>
    <xf numFmtId="43" fontId="7" fillId="5" borderId="0" xfId="0" applyNumberFormat="1" applyFont="1" applyFill="1" applyBorder="1" applyAlignment="1">
      <alignment vertical="top"/>
    </xf>
    <xf numFmtId="0" fontId="8" fillId="5" borderId="0" xfId="0" applyFont="1" applyFill="1" applyBorder="1" applyAlignment="1">
      <alignment vertical="top"/>
    </xf>
    <xf numFmtId="0" fontId="8" fillId="2" borderId="0" xfId="0" applyFont="1" applyFill="1" applyBorder="1" applyAlignment="1">
      <alignment horizontal="left" vertical="top" indent="1"/>
    </xf>
    <xf numFmtId="165" fontId="7" fillId="0" borderId="0" xfId="0" applyNumberFormat="1" applyFont="1" applyFill="1" applyBorder="1" applyAlignment="1">
      <alignment horizontal="center" vertical="top"/>
    </xf>
    <xf numFmtId="43" fontId="7" fillId="2" borderId="0" xfId="0" applyNumberFormat="1" applyFont="1" applyFill="1" applyBorder="1" applyAlignment="1">
      <alignment vertical="top"/>
    </xf>
    <xf numFmtId="43" fontId="7" fillId="0" borderId="0" xfId="0" applyNumberFormat="1" applyFont="1" applyFill="1" applyBorder="1" applyAlignment="1">
      <alignment vertical="top"/>
    </xf>
    <xf numFmtId="0" fontId="7" fillId="0" borderId="0" xfId="0" applyFont="1" applyFill="1" applyBorder="1" applyAlignment="1">
      <alignment horizontal="left" vertical="top" indent="1"/>
    </xf>
    <xf numFmtId="43" fontId="7" fillId="4" borderId="1" xfId="0" applyNumberFormat="1" applyFont="1" applyFill="1" applyBorder="1" applyAlignment="1">
      <alignment vertical="top"/>
    </xf>
    <xf numFmtId="0" fontId="7" fillId="2" borderId="0" xfId="0" applyFont="1" applyFill="1" applyBorder="1" applyAlignment="1">
      <alignment horizontal="left" vertical="top" indent="2"/>
    </xf>
    <xf numFmtId="0" fontId="7" fillId="2" borderId="0" xfId="0" applyFont="1" applyFill="1" applyBorder="1" applyAlignment="1">
      <alignment horizontal="left" vertical="top" wrapText="1" indent="2"/>
    </xf>
    <xf numFmtId="43" fontId="7" fillId="5" borderId="1" xfId="0" applyNumberFormat="1" applyFont="1" applyFill="1" applyBorder="1" applyAlignment="1">
      <alignment vertical="top"/>
    </xf>
    <xf numFmtId="0" fontId="8" fillId="0" borderId="0" xfId="0" applyFont="1" applyFill="1" applyBorder="1" applyAlignment="1">
      <alignment horizontal="left" vertical="top" indent="1"/>
    </xf>
    <xf numFmtId="10" fontId="7" fillId="0" borderId="0" xfId="0" applyNumberFormat="1" applyFont="1" applyFill="1" applyBorder="1" applyAlignment="1">
      <alignment vertical="top"/>
    </xf>
    <xf numFmtId="10" fontId="7" fillId="2" borderId="0" xfId="3" applyNumberFormat="1" applyFont="1" applyFill="1" applyBorder="1" applyAlignment="1">
      <alignment vertical="top"/>
    </xf>
    <xf numFmtId="167" fontId="7" fillId="5" borderId="0" xfId="1" applyNumberFormat="1" applyFont="1" applyFill="1" applyBorder="1" applyAlignment="1">
      <alignment vertical="top"/>
    </xf>
    <xf numFmtId="0" fontId="9" fillId="2" borderId="1" xfId="0" applyFont="1" applyFill="1" applyBorder="1" applyAlignment="1">
      <alignment horizontal="center" vertical="center"/>
    </xf>
    <xf numFmtId="0" fontId="8" fillId="2" borderId="0" xfId="0" applyFont="1" applyFill="1" applyBorder="1" applyAlignment="1">
      <alignment vertical="top" wrapText="1"/>
    </xf>
    <xf numFmtId="0" fontId="7" fillId="0" borderId="1" xfId="0" applyFont="1" applyFill="1" applyBorder="1" applyAlignment="1">
      <alignment vertical="top"/>
    </xf>
    <xf numFmtId="167" fontId="7" fillId="0" borderId="0" xfId="2" applyNumberFormat="1" applyFont="1" applyFill="1" applyBorder="1" applyAlignment="1">
      <alignment vertical="top"/>
    </xf>
    <xf numFmtId="0" fontId="7" fillId="5" borderId="1" xfId="0" applyFont="1" applyFill="1" applyBorder="1" applyAlignment="1">
      <alignment vertical="center"/>
    </xf>
    <xf numFmtId="0" fontId="7" fillId="2" borderId="1" xfId="0" applyFont="1" applyFill="1" applyBorder="1" applyAlignment="1">
      <alignment horizontal="center" vertical="top"/>
    </xf>
    <xf numFmtId="0" fontId="7" fillId="0" borderId="1" xfId="0" applyFont="1" applyFill="1" applyBorder="1" applyAlignment="1">
      <alignment horizontal="center" vertical="top"/>
    </xf>
    <xf numFmtId="167" fontId="7" fillId="5" borderId="11" xfId="2" applyNumberFormat="1" applyFont="1" applyFill="1" applyBorder="1" applyAlignment="1">
      <alignment vertical="top"/>
    </xf>
    <xf numFmtId="167" fontId="7" fillId="5" borderId="1" xfId="2" applyNumberFormat="1" applyFont="1" applyFill="1" applyBorder="1" applyAlignment="1">
      <alignment vertical="top"/>
    </xf>
    <xf numFmtId="172" fontId="7" fillId="0" borderId="0" xfId="2" applyNumberFormat="1" applyFont="1" applyFill="1" applyBorder="1" applyAlignment="1">
      <alignment vertical="top"/>
    </xf>
    <xf numFmtId="167" fontId="7" fillId="0" borderId="0" xfId="2" applyNumberFormat="1" applyFont="1" applyFill="1" applyBorder="1" applyAlignment="1">
      <alignment horizontal="center" vertical="top"/>
    </xf>
    <xf numFmtId="0" fontId="7" fillId="5" borderId="1" xfId="0" applyFont="1" applyFill="1" applyBorder="1" applyAlignment="1">
      <alignment horizontal="center" vertical="top"/>
    </xf>
    <xf numFmtId="10" fontId="7" fillId="5" borderId="0" xfId="0" applyNumberFormat="1" applyFont="1" applyFill="1" applyBorder="1" applyAlignment="1">
      <alignment vertical="top"/>
    </xf>
    <xf numFmtId="10" fontId="7" fillId="5" borderId="0" xfId="3" applyNumberFormat="1" applyFont="1" applyFill="1" applyBorder="1" applyAlignment="1">
      <alignment vertical="top"/>
    </xf>
    <xf numFmtId="10" fontId="7" fillId="5" borderId="0" xfId="0" applyNumberFormat="1" applyFont="1" applyFill="1" applyBorder="1" applyAlignment="1">
      <alignment horizontal="right" vertical="top"/>
    </xf>
    <xf numFmtId="10" fontId="7" fillId="5" borderId="1" xfId="0" applyNumberFormat="1" applyFont="1" applyFill="1" applyBorder="1" applyAlignment="1">
      <alignment vertical="top"/>
    </xf>
    <xf numFmtId="10" fontId="7" fillId="5" borderId="5" xfId="0" applyNumberFormat="1" applyFont="1" applyFill="1" applyBorder="1" applyAlignment="1">
      <alignment horizontal="right" vertical="top"/>
    </xf>
    <xf numFmtId="10" fontId="7" fillId="5" borderId="2" xfId="0" applyNumberFormat="1" applyFont="1" applyFill="1" applyBorder="1" applyAlignment="1">
      <alignment horizontal="right" vertical="top"/>
    </xf>
    <xf numFmtId="10" fontId="7" fillId="5" borderId="0" xfId="0" applyNumberFormat="1" applyFont="1" applyFill="1" applyBorder="1" applyAlignment="1">
      <alignment horizontal="right" vertical="center"/>
    </xf>
    <xf numFmtId="0" fontId="7" fillId="5" borderId="0" xfId="0" quotePrefix="1" applyFont="1" applyFill="1" applyBorder="1" applyAlignment="1">
      <alignment horizontal="center" vertical="center"/>
    </xf>
    <xf numFmtId="0" fontId="8" fillId="5" borderId="0" xfId="0" applyFont="1" applyFill="1" applyBorder="1" applyAlignment="1">
      <alignment vertical="center"/>
    </xf>
    <xf numFmtId="165" fontId="10" fillId="2" borderId="0" xfId="0" applyNumberFormat="1" applyFont="1" applyFill="1" applyBorder="1" applyAlignment="1">
      <alignment horizontal="center" vertical="center"/>
    </xf>
    <xf numFmtId="0" fontId="10" fillId="2" borderId="0" xfId="0" applyFont="1" applyFill="1" applyBorder="1" applyAlignment="1">
      <alignment vertical="top"/>
    </xf>
    <xf numFmtId="0" fontId="10" fillId="5" borderId="0" xfId="0" applyFont="1" applyFill="1" applyBorder="1" applyAlignment="1">
      <alignment vertical="center"/>
    </xf>
    <xf numFmtId="0" fontId="10" fillId="5" borderId="0" xfId="0" applyFont="1" applyFill="1" applyBorder="1" applyAlignment="1">
      <alignment vertical="top"/>
    </xf>
    <xf numFmtId="0" fontId="10" fillId="3" borderId="0" xfId="0" applyFont="1" applyFill="1" applyBorder="1" applyAlignment="1">
      <alignment vertical="top"/>
    </xf>
    <xf numFmtId="0" fontId="10" fillId="3" borderId="0" xfId="0" applyFont="1" applyFill="1" applyBorder="1" applyAlignment="1">
      <alignment horizontal="left" vertical="top"/>
    </xf>
    <xf numFmtId="165" fontId="7" fillId="2" borderId="0" xfId="0" applyNumberFormat="1" applyFont="1" applyFill="1" applyBorder="1" applyAlignment="1">
      <alignment horizontal="left" vertical="center"/>
    </xf>
    <xf numFmtId="0" fontId="7" fillId="0" borderId="0" xfId="0" applyFont="1" applyFill="1" applyBorder="1" applyAlignment="1">
      <alignment horizontal="right" vertical="top"/>
    </xf>
    <xf numFmtId="0" fontId="7" fillId="5" borderId="0" xfId="0" applyFont="1" applyFill="1" applyBorder="1" applyAlignment="1">
      <alignment horizontal="center" vertical="top" wrapText="1"/>
    </xf>
    <xf numFmtId="168" fontId="7" fillId="7" borderId="0" xfId="3" applyNumberFormat="1" applyFont="1" applyFill="1" applyBorder="1" applyAlignment="1">
      <alignment vertical="top"/>
    </xf>
    <xf numFmtId="0" fontId="8" fillId="5" borderId="0" xfId="0" applyFont="1" applyFill="1" applyBorder="1" applyAlignment="1">
      <alignment horizontal="center" vertical="top"/>
    </xf>
    <xf numFmtId="0" fontId="7" fillId="2" borderId="0" xfId="0" applyFont="1" applyFill="1" applyBorder="1" applyAlignment="1">
      <alignment horizontal="center" vertical="center"/>
    </xf>
    <xf numFmtId="0" fontId="7" fillId="7" borderId="0" xfId="0" applyFont="1" applyFill="1" applyBorder="1" applyAlignment="1">
      <alignment horizontal="right" vertical="top"/>
    </xf>
    <xf numFmtId="0" fontId="9" fillId="2" borderId="0" xfId="0" applyFont="1" applyFill="1" applyBorder="1" applyAlignment="1">
      <alignment horizontal="center" wrapText="1"/>
    </xf>
    <xf numFmtId="0" fontId="9" fillId="2" borderId="1" xfId="0" applyFont="1" applyFill="1" applyBorder="1" applyAlignment="1">
      <alignment horizontal="center" wrapText="1"/>
    </xf>
    <xf numFmtId="0" fontId="8" fillId="2" borderId="0" xfId="0" applyFont="1" applyFill="1" applyBorder="1" applyAlignment="1">
      <alignment horizontal="center" vertical="center" wrapText="1"/>
    </xf>
    <xf numFmtId="49" fontId="7" fillId="2" borderId="0"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165" fontId="7" fillId="2" borderId="0" xfId="0" applyNumberFormat="1" applyFont="1" applyFill="1" applyBorder="1" applyAlignment="1">
      <alignment horizontal="center" vertical="center" wrapText="1"/>
    </xf>
    <xf numFmtId="9" fontId="7" fillId="2" borderId="0" xfId="3" applyFont="1" applyFill="1" applyBorder="1" applyAlignment="1">
      <alignment horizontal="center" vertical="top"/>
    </xf>
    <xf numFmtId="49" fontId="7" fillId="2" borderId="0" xfId="0" applyNumberFormat="1" applyFont="1" applyFill="1" applyBorder="1" applyAlignment="1">
      <alignment horizontal="right" vertical="top"/>
    </xf>
    <xf numFmtId="49" fontId="7" fillId="2" borderId="0" xfId="0" applyNumberFormat="1" applyFont="1" applyFill="1" applyBorder="1" applyAlignment="1">
      <alignment vertical="top"/>
    </xf>
    <xf numFmtId="49" fontId="7" fillId="2" borderId="0" xfId="0" applyNumberFormat="1" applyFont="1" applyFill="1" applyBorder="1" applyAlignment="1">
      <alignment horizontal="left" vertical="top"/>
    </xf>
    <xf numFmtId="9" fontId="7" fillId="2" borderId="0" xfId="3" quotePrefix="1" applyFont="1" applyFill="1" applyBorder="1" applyAlignment="1">
      <alignment horizontal="right" vertical="top"/>
    </xf>
    <xf numFmtId="43" fontId="7" fillId="5" borderId="0" xfId="2" applyNumberFormat="1" applyFont="1" applyFill="1" applyBorder="1" applyAlignment="1">
      <alignment horizontal="right" vertical="top"/>
    </xf>
    <xf numFmtId="49" fontId="7" fillId="0" borderId="0" xfId="0" applyNumberFormat="1" applyFont="1" applyFill="1" applyBorder="1" applyAlignment="1">
      <alignment horizontal="left" vertical="top"/>
    </xf>
    <xf numFmtId="9" fontId="7" fillId="2" borderId="0" xfId="3" applyFont="1" applyFill="1" applyBorder="1" applyAlignment="1">
      <alignment horizontal="right" vertical="top"/>
    </xf>
    <xf numFmtId="10" fontId="7" fillId="2" borderId="0" xfId="3" applyNumberFormat="1" applyFont="1" applyFill="1" applyBorder="1" applyAlignment="1">
      <alignment horizontal="right" vertical="top"/>
    </xf>
    <xf numFmtId="10" fontId="7" fillId="2" borderId="0" xfId="0" applyNumberFormat="1" applyFont="1" applyFill="1" applyBorder="1" applyAlignment="1">
      <alignment horizontal="right" vertical="top"/>
    </xf>
    <xf numFmtId="10" fontId="7" fillId="2" borderId="0" xfId="3" quotePrefix="1" applyNumberFormat="1" applyFont="1" applyFill="1" applyBorder="1" applyAlignment="1">
      <alignment horizontal="righ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left" vertical="top"/>
    </xf>
    <xf numFmtId="10" fontId="10" fillId="2" borderId="0" xfId="0" applyNumberFormat="1" applyFont="1" applyFill="1" applyBorder="1" applyAlignment="1">
      <alignment horizontal="right" vertical="top"/>
    </xf>
    <xf numFmtId="165" fontId="10" fillId="2" borderId="0" xfId="0" applyNumberFormat="1" applyFont="1" applyFill="1" applyBorder="1" applyAlignment="1">
      <alignment horizontal="center" vertic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9" fillId="2" borderId="8" xfId="0" applyFont="1" applyFill="1" applyBorder="1" applyAlignment="1">
      <alignment horizontal="center" wrapText="1"/>
    </xf>
    <xf numFmtId="0" fontId="9" fillId="2" borderId="9" xfId="0" applyFont="1" applyFill="1" applyBorder="1" applyAlignment="1">
      <alignment horizont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4" xfId="0" applyFont="1" applyFill="1" applyBorder="1" applyAlignment="1">
      <alignment horizontal="center" vertical="center" wrapText="1"/>
    </xf>
    <xf numFmtId="165" fontId="7" fillId="2" borderId="10" xfId="0" applyNumberFormat="1" applyFont="1" applyFill="1" applyBorder="1" applyAlignment="1">
      <alignment horizontal="center" vertical="center" wrapText="1"/>
    </xf>
    <xf numFmtId="165" fontId="7" fillId="2" borderId="11" xfId="0" applyNumberFormat="1" applyFont="1" applyFill="1" applyBorder="1" applyAlignment="1">
      <alignment horizontal="center" vertical="center" wrapText="1"/>
    </xf>
    <xf numFmtId="0" fontId="7" fillId="2" borderId="11" xfId="0" applyFont="1" applyFill="1" applyBorder="1" applyAlignment="1">
      <alignment horizontal="left" vertical="top"/>
    </xf>
    <xf numFmtId="0" fontId="7" fillId="2" borderId="12" xfId="0" applyFont="1" applyFill="1" applyBorder="1" applyAlignment="1">
      <alignment horizontal="left" vertical="top"/>
    </xf>
    <xf numFmtId="0" fontId="7" fillId="2" borderId="15" xfId="0" applyFont="1" applyFill="1" applyBorder="1" applyAlignment="1">
      <alignment horizontal="left" vertical="top"/>
    </xf>
    <xf numFmtId="165" fontId="7" fillId="2" borderId="17" xfId="0" applyNumberFormat="1" applyFont="1" applyFill="1" applyBorder="1" applyAlignment="1">
      <alignment horizontal="center" vertical="center" wrapText="1"/>
    </xf>
    <xf numFmtId="0" fontId="7" fillId="4" borderId="0" xfId="2" applyNumberFormat="1" applyFont="1" applyFill="1" applyBorder="1" applyAlignment="1">
      <alignment horizontal="left" vertical="top"/>
    </xf>
    <xf numFmtId="0" fontId="7" fillId="4" borderId="0" xfId="0" applyFont="1" applyFill="1" applyBorder="1" applyAlignment="1">
      <alignment horizontal="left" vertical="top"/>
    </xf>
    <xf numFmtId="43" fontId="7" fillId="4" borderId="0" xfId="2" applyNumberFormat="1" applyFont="1" applyFill="1" applyBorder="1" applyAlignment="1">
      <alignment horizontal="right" vertical="top"/>
    </xf>
    <xf numFmtId="10" fontId="7" fillId="2" borderId="18" xfId="0" applyNumberFormat="1" applyFont="1" applyFill="1" applyBorder="1" applyAlignment="1">
      <alignment horizontal="right" vertical="top" indent="2"/>
    </xf>
    <xf numFmtId="43" fontId="7" fillId="5" borderId="14" xfId="2" applyNumberFormat="1" applyFont="1" applyFill="1" applyBorder="1" applyAlignment="1">
      <alignment horizontal="right" vertical="top"/>
    </xf>
    <xf numFmtId="44" fontId="7" fillId="4" borderId="14" xfId="2" applyNumberFormat="1" applyFont="1" applyFill="1" applyBorder="1" applyAlignment="1">
      <alignment horizontal="right" vertical="top"/>
    </xf>
    <xf numFmtId="10" fontId="7" fillId="2" borderId="0" xfId="0" applyNumberFormat="1" applyFont="1" applyFill="1" applyBorder="1" applyAlignment="1">
      <alignment horizontal="right" vertical="top" indent="2"/>
    </xf>
    <xf numFmtId="165" fontId="7" fillId="2" borderId="19"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0" fontId="7" fillId="4" borderId="1" xfId="0" applyFont="1" applyFill="1" applyBorder="1" applyAlignment="1">
      <alignment horizontal="left" vertical="top"/>
    </xf>
    <xf numFmtId="43" fontId="7" fillId="4" borderId="1" xfId="2" applyNumberFormat="1" applyFont="1" applyFill="1" applyBorder="1" applyAlignment="1">
      <alignment horizontal="right" vertical="top"/>
    </xf>
    <xf numFmtId="0" fontId="7" fillId="2" borderId="12" xfId="0" applyFont="1" applyFill="1" applyBorder="1" applyAlignment="1">
      <alignment horizontal="right" vertical="top" indent="2"/>
    </xf>
    <xf numFmtId="43" fontId="7" fillId="5" borderId="15" xfId="2" applyNumberFormat="1" applyFont="1" applyFill="1" applyBorder="1" applyAlignment="1">
      <alignment horizontal="right" vertical="top"/>
    </xf>
    <xf numFmtId="10" fontId="7" fillId="2" borderId="15" xfId="0" applyNumberFormat="1" applyFont="1" applyFill="1" applyBorder="1" applyAlignment="1">
      <alignment horizontal="right" vertical="top" indent="2"/>
    </xf>
    <xf numFmtId="0" fontId="7" fillId="2" borderId="18" xfId="0" applyFont="1" applyFill="1" applyBorder="1" applyAlignment="1">
      <alignment horizontal="right" vertical="top" indent="2"/>
    </xf>
    <xf numFmtId="44" fontId="7" fillId="5" borderId="14" xfId="2" applyNumberFormat="1" applyFont="1" applyFill="1" applyBorder="1" applyAlignment="1">
      <alignment horizontal="right" vertical="top"/>
    </xf>
    <xf numFmtId="10" fontId="7" fillId="2" borderId="14" xfId="0" applyNumberFormat="1" applyFont="1" applyFill="1" applyBorder="1" applyAlignment="1">
      <alignment horizontal="right" vertical="top" indent="2"/>
    </xf>
    <xf numFmtId="10" fontId="7" fillId="2" borderId="20" xfId="0" applyNumberFormat="1" applyFont="1" applyFill="1" applyBorder="1" applyAlignment="1">
      <alignment horizontal="right" vertical="top" indent="2"/>
    </xf>
    <xf numFmtId="43" fontId="7" fillId="5" borderId="16" xfId="2" applyNumberFormat="1" applyFont="1" applyFill="1" applyBorder="1" applyAlignment="1">
      <alignment horizontal="right" vertical="top"/>
    </xf>
    <xf numFmtId="44" fontId="7" fillId="4" borderId="16" xfId="2" applyNumberFormat="1" applyFont="1" applyFill="1" applyBorder="1" applyAlignment="1">
      <alignment horizontal="right" vertical="top"/>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left" vertical="top"/>
    </xf>
    <xf numFmtId="0" fontId="7" fillId="2" borderId="14" xfId="0" applyFont="1" applyFill="1" applyBorder="1" applyAlignment="1">
      <alignment horizontal="left" vertical="top"/>
    </xf>
    <xf numFmtId="44" fontId="7" fillId="4" borderId="14" xfId="2" applyFont="1" applyFill="1" applyBorder="1" applyAlignment="1">
      <alignment horizontal="left" vertical="top"/>
    </xf>
    <xf numFmtId="0" fontId="7" fillId="2" borderId="1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0" xfId="0" applyFont="1" applyFill="1" applyBorder="1" applyAlignment="1">
      <alignment horizontal="left" vertical="top"/>
    </xf>
    <xf numFmtId="0" fontId="7" fillId="2" borderId="16" xfId="0" applyFont="1" applyFill="1" applyBorder="1" applyAlignment="1">
      <alignment horizontal="left" vertical="top"/>
    </xf>
    <xf numFmtId="0" fontId="9" fillId="2" borderId="10" xfId="0" applyFont="1" applyFill="1" applyBorder="1" applyAlignment="1">
      <alignment horizontal="center" wrapText="1"/>
    </xf>
    <xf numFmtId="0" fontId="9" fillId="2" borderId="11" xfId="0" applyFont="1" applyFill="1" applyBorder="1" applyAlignment="1">
      <alignment horizontal="center" wrapText="1"/>
    </xf>
    <xf numFmtId="0" fontId="9" fillId="2" borderId="12" xfId="0" applyFont="1" applyFill="1" applyBorder="1" applyAlignment="1">
      <alignment horizontal="center" wrapText="1"/>
    </xf>
    <xf numFmtId="0" fontId="8" fillId="2" borderId="6" xfId="0" applyFont="1" applyFill="1" applyBorder="1" applyAlignment="1">
      <alignment horizontal="center" wrapText="1"/>
    </xf>
    <xf numFmtId="0" fontId="8" fillId="2" borderId="7" xfId="0" applyFont="1" applyFill="1" applyBorder="1" applyAlignment="1">
      <alignment horizontal="center" wrapText="1"/>
    </xf>
    <xf numFmtId="0" fontId="8" fillId="2" borderId="8" xfId="0" applyFont="1" applyFill="1" applyBorder="1" applyAlignment="1">
      <alignment horizontal="center" wrapText="1"/>
    </xf>
    <xf numFmtId="0" fontId="8" fillId="2" borderId="9" xfId="0" applyFont="1" applyFill="1" applyBorder="1" applyAlignment="1">
      <alignment horizontal="center" wrapText="1"/>
    </xf>
    <xf numFmtId="0" fontId="7" fillId="2" borderId="12" xfId="0" applyFont="1" applyFill="1" applyBorder="1" applyAlignment="1">
      <alignment horizontal="center" vertical="center"/>
    </xf>
    <xf numFmtId="0" fontId="7" fillId="2" borderId="15" xfId="0" applyFont="1" applyFill="1" applyBorder="1" applyAlignment="1">
      <alignment horizontal="right" vertical="top" indent="1"/>
    </xf>
    <xf numFmtId="0" fontId="7" fillId="2" borderId="10" xfId="0" applyFont="1" applyFill="1" applyBorder="1" applyAlignment="1">
      <alignment horizontal="center" vertical="top"/>
    </xf>
    <xf numFmtId="43" fontId="7" fillId="4" borderId="14" xfId="2" applyNumberFormat="1" applyFont="1" applyFill="1" applyBorder="1" applyAlignment="1">
      <alignment horizontal="right" vertical="top"/>
    </xf>
    <xf numFmtId="0" fontId="7" fillId="2" borderId="17" xfId="0" applyNumberFormat="1" applyFont="1" applyFill="1" applyBorder="1" applyAlignment="1">
      <alignment horizontal="right" vertical="top" indent="2"/>
    </xf>
    <xf numFmtId="43" fontId="7" fillId="2" borderId="15" xfId="0" applyNumberFormat="1" applyFont="1" applyFill="1" applyBorder="1" applyAlignment="1">
      <alignment horizontal="right" vertical="top" indent="2"/>
    </xf>
    <xf numFmtId="43" fontId="7" fillId="2" borderId="14" xfId="0" applyNumberFormat="1" applyFont="1" applyFill="1" applyBorder="1" applyAlignment="1">
      <alignment horizontal="right" vertical="top" indent="2"/>
    </xf>
    <xf numFmtId="43" fontId="7" fillId="4" borderId="16" xfId="2" applyNumberFormat="1" applyFont="1" applyFill="1" applyBorder="1" applyAlignment="1">
      <alignment horizontal="right" vertical="top"/>
    </xf>
    <xf numFmtId="43" fontId="7" fillId="2" borderId="17" xfId="0" applyNumberFormat="1" applyFont="1" applyFill="1" applyBorder="1" applyAlignment="1">
      <alignment horizontal="right" vertical="top" indent="2"/>
    </xf>
    <xf numFmtId="43" fontId="7" fillId="5" borderId="9" xfId="2" applyNumberFormat="1" applyFont="1" applyFill="1" applyBorder="1" applyAlignment="1">
      <alignment horizontal="right" vertical="top" indent="1"/>
    </xf>
    <xf numFmtId="43" fontId="7" fillId="5" borderId="9" xfId="2" applyNumberFormat="1" applyFont="1" applyFill="1" applyBorder="1" applyAlignment="1">
      <alignment horizontal="right" vertical="top" indent="2"/>
    </xf>
    <xf numFmtId="0" fontId="12" fillId="2" borderId="0" xfId="0" applyFont="1" applyFill="1" applyBorder="1" applyAlignment="1">
      <alignment horizontal="center" vertical="top" wrapText="1"/>
    </xf>
    <xf numFmtId="0" fontId="12" fillId="2" borderId="0" xfId="0" applyFont="1" applyFill="1" applyBorder="1" applyAlignment="1">
      <alignment horizontal="left" vertical="top" wrapText="1"/>
    </xf>
    <xf numFmtId="43" fontId="7" fillId="4" borderId="0" xfId="2" applyNumberFormat="1" applyFont="1" applyFill="1" applyBorder="1" applyAlignment="1">
      <alignment horizontal="left" vertical="top" indent="2"/>
    </xf>
    <xf numFmtId="43" fontId="7" fillId="4" borderId="0" xfId="2" applyNumberFormat="1" applyFont="1" applyFill="1" applyBorder="1" applyAlignment="1">
      <alignment horizontal="center" vertical="top"/>
    </xf>
    <xf numFmtId="170" fontId="7" fillId="2" borderId="1" xfId="0" applyNumberFormat="1" applyFont="1" applyFill="1" applyBorder="1" applyAlignment="1">
      <alignment horizontal="center" vertical="top"/>
    </xf>
    <xf numFmtId="43" fontId="7" fillId="5" borderId="0" xfId="2" applyNumberFormat="1" applyFont="1" applyFill="1" applyBorder="1" applyAlignment="1">
      <alignment horizontal="center" vertical="top"/>
    </xf>
    <xf numFmtId="170" fontId="7" fillId="2" borderId="0" xfId="0" applyNumberFormat="1" applyFont="1" applyFill="1" applyBorder="1" applyAlignment="1">
      <alignment horizontal="center" vertical="top"/>
    </xf>
    <xf numFmtId="10" fontId="7" fillId="4" borderId="0" xfId="3" applyNumberFormat="1" applyFont="1" applyFill="1" applyBorder="1" applyAlignment="1">
      <alignment horizontal="center" vertical="top"/>
    </xf>
    <xf numFmtId="0" fontId="7" fillId="4" borderId="1" xfId="0" applyFont="1" applyFill="1" applyBorder="1" applyAlignment="1">
      <alignment horizontal="center" vertical="top"/>
    </xf>
    <xf numFmtId="0" fontId="7" fillId="2" borderId="0" xfId="0" applyFont="1" applyFill="1" applyBorder="1" applyAlignment="1">
      <alignment horizontal="center" wrapText="1"/>
    </xf>
    <xf numFmtId="0" fontId="7" fillId="2" borderId="1" xfId="0" applyFont="1" applyFill="1" applyBorder="1" applyAlignment="1">
      <alignment horizontal="center" wrapText="1"/>
    </xf>
    <xf numFmtId="169" fontId="7" fillId="2" borderId="0" xfId="0" applyNumberFormat="1" applyFont="1" applyFill="1" applyBorder="1" applyAlignment="1">
      <alignment horizontal="left" vertical="top"/>
    </xf>
    <xf numFmtId="10" fontId="7" fillId="7" borderId="0" xfId="3" applyNumberFormat="1" applyFont="1" applyFill="1" applyBorder="1" applyAlignment="1">
      <alignment horizontal="center" wrapText="1"/>
    </xf>
    <xf numFmtId="10" fontId="7" fillId="7" borderId="0" xfId="3" applyNumberFormat="1" applyFont="1" applyFill="1" applyBorder="1" applyAlignment="1">
      <alignment horizontal="center" vertical="center"/>
    </xf>
    <xf numFmtId="10" fontId="7" fillId="2" borderId="0" xfId="3" applyNumberFormat="1" applyFont="1" applyFill="1" applyBorder="1" applyAlignment="1">
      <alignment horizontal="center" vertical="center"/>
    </xf>
    <xf numFmtId="10" fontId="7" fillId="2" borderId="0" xfId="3" applyNumberFormat="1" applyFont="1" applyFill="1" applyBorder="1" applyAlignment="1">
      <alignment horizontal="center" wrapText="1"/>
    </xf>
    <xf numFmtId="10" fontId="7" fillId="0" borderId="0" xfId="3" applyNumberFormat="1" applyFont="1" applyFill="1" applyBorder="1" applyAlignment="1">
      <alignment horizontal="center" vertical="center"/>
    </xf>
    <xf numFmtId="0" fontId="5" fillId="2" borderId="0" xfId="0" applyFont="1" applyFill="1" applyBorder="1" applyAlignment="1">
      <alignment horizontal="left" vertical="top"/>
    </xf>
    <xf numFmtId="0" fontId="5" fillId="2" borderId="0" xfId="0" applyFont="1" applyFill="1" applyBorder="1" applyAlignment="1">
      <alignment horizontal="center" vertical="top"/>
    </xf>
    <xf numFmtId="0" fontId="8" fillId="0" borderId="0" xfId="0" applyFont="1" applyFill="1" applyBorder="1" applyAlignment="1">
      <alignment vertical="center"/>
    </xf>
    <xf numFmtId="171" fontId="7" fillId="7" borderId="0" xfId="2" applyNumberFormat="1" applyFont="1" applyFill="1" applyBorder="1" applyAlignment="1">
      <alignment horizontal="left" vertical="top"/>
    </xf>
    <xf numFmtId="171" fontId="7" fillId="0" borderId="11" xfId="2" applyNumberFormat="1" applyFont="1" applyFill="1" applyBorder="1" applyAlignment="1">
      <alignment horizontal="left" vertical="top"/>
    </xf>
    <xf numFmtId="171" fontId="7" fillId="4" borderId="0" xfId="2" applyNumberFormat="1" applyFont="1" applyFill="1" applyBorder="1" applyAlignment="1">
      <alignment horizontal="left" vertical="top"/>
    </xf>
    <xf numFmtId="10" fontId="7" fillId="0" borderId="0" xfId="3" applyNumberFormat="1" applyFont="1" applyFill="1" applyBorder="1" applyAlignment="1">
      <alignment horizontal="right" vertical="top" indent="1"/>
    </xf>
    <xf numFmtId="0" fontId="7" fillId="2" borderId="0" xfId="0" applyFont="1" applyFill="1" applyBorder="1" applyAlignment="1">
      <alignment horizontal="left" vertical="top" wrapText="1"/>
    </xf>
    <xf numFmtId="10" fontId="7" fillId="0" borderId="1" xfId="3" applyNumberFormat="1" applyFont="1" applyFill="1" applyBorder="1" applyAlignment="1">
      <alignment horizontal="right" vertical="top" indent="1"/>
    </xf>
    <xf numFmtId="0" fontId="10" fillId="2" borderId="0" xfId="0" applyFont="1" applyFill="1" applyBorder="1" applyAlignment="1">
      <alignment horizontal="left" vertical="top"/>
    </xf>
    <xf numFmtId="10" fontId="10" fillId="0" borderId="0" xfId="0" applyNumberFormat="1" applyFont="1" applyFill="1" applyBorder="1" applyAlignment="1">
      <alignment horizontal="right" vertical="top" indent="1"/>
    </xf>
    <xf numFmtId="10" fontId="7" fillId="4" borderId="0" xfId="3" applyNumberFormat="1" applyFont="1" applyFill="1" applyBorder="1" applyAlignment="1">
      <alignment horizontal="right" vertical="top" indent="1"/>
    </xf>
    <xf numFmtId="10" fontId="7" fillId="4" borderId="0" xfId="0" applyNumberFormat="1" applyFont="1" applyFill="1" applyBorder="1" applyAlignment="1">
      <alignment horizontal="right" vertical="top" indent="1"/>
    </xf>
    <xf numFmtId="0" fontId="10" fillId="2" borderId="1" xfId="0" applyFont="1" applyFill="1" applyBorder="1" applyAlignment="1">
      <alignment horizontal="center"/>
    </xf>
    <xf numFmtId="0" fontId="10" fillId="0" borderId="1" xfId="0" applyFont="1" applyFill="1" applyBorder="1" applyAlignment="1">
      <alignment horizontal="center" wrapText="1"/>
    </xf>
    <xf numFmtId="6" fontId="10" fillId="0" borderId="1" xfId="0" applyNumberFormat="1" applyFont="1" applyFill="1" applyBorder="1" applyAlignment="1">
      <alignment horizontal="center" wrapText="1"/>
    </xf>
    <xf numFmtId="171" fontId="7" fillId="4" borderId="0" xfId="2" applyNumberFormat="1" applyFont="1" applyFill="1" applyBorder="1" applyAlignment="1">
      <alignment horizontal="center" vertical="top"/>
    </xf>
    <xf numFmtId="171" fontId="7" fillId="5" borderId="0" xfId="2" applyNumberFormat="1" applyFont="1" applyFill="1" applyBorder="1" applyAlignment="1">
      <alignment horizontal="center" vertical="top"/>
    </xf>
    <xf numFmtId="171" fontId="7" fillId="5" borderId="11" xfId="2" applyNumberFormat="1" applyFont="1" applyFill="1" applyBorder="1" applyAlignment="1">
      <alignment horizontal="center" vertical="top"/>
    </xf>
    <xf numFmtId="43" fontId="7" fillId="5" borderId="11" xfId="2" applyNumberFormat="1" applyFont="1" applyFill="1" applyBorder="1" applyAlignment="1">
      <alignment horizontal="center" vertical="top"/>
    </xf>
    <xf numFmtId="10" fontId="7" fillId="2" borderId="11" xfId="3" applyNumberFormat="1" applyFont="1" applyFill="1" applyBorder="1" applyAlignment="1">
      <alignment horizontal="right" vertical="top" indent="1"/>
    </xf>
    <xf numFmtId="0" fontId="10" fillId="2" borderId="1" xfId="0" applyFont="1" applyFill="1" applyBorder="1" applyAlignment="1">
      <alignment horizontal="left"/>
    </xf>
    <xf numFmtId="0" fontId="7" fillId="0" borderId="1" xfId="0" applyFont="1" applyFill="1" applyBorder="1" applyAlignment="1">
      <alignment horizontal="center" wrapText="1"/>
    </xf>
    <xf numFmtId="170" fontId="7" fillId="4" borderId="0" xfId="0" applyNumberFormat="1" applyFont="1" applyFill="1" applyBorder="1" applyAlignment="1">
      <alignment horizontal="right" vertical="top"/>
    </xf>
    <xf numFmtId="0" fontId="7" fillId="4" borderId="0" xfId="0" applyFont="1" applyFill="1" applyBorder="1" applyAlignment="1">
      <alignment horizontal="right" vertical="top" indent="1"/>
    </xf>
    <xf numFmtId="170" fontId="7" fillId="5" borderId="0" xfId="0" applyNumberFormat="1" applyFont="1" applyFill="1" applyBorder="1" applyAlignment="1">
      <alignment horizontal="right" vertical="top"/>
    </xf>
    <xf numFmtId="170" fontId="7" fillId="4" borderId="0" xfId="0" applyNumberFormat="1" applyFont="1" applyFill="1" applyBorder="1" applyAlignment="1">
      <alignment horizontal="right" vertical="top" indent="1"/>
    </xf>
    <xf numFmtId="170" fontId="7" fillId="5" borderId="0" xfId="0" applyNumberFormat="1" applyFont="1" applyFill="1" applyBorder="1" applyAlignment="1">
      <alignment horizontal="right" vertical="top" indent="1"/>
    </xf>
    <xf numFmtId="170" fontId="7" fillId="5" borderId="11" xfId="0" applyNumberFormat="1" applyFont="1" applyFill="1" applyBorder="1" applyAlignment="1">
      <alignment horizontal="right" vertical="top"/>
    </xf>
    <xf numFmtId="170" fontId="7" fillId="5" borderId="11" xfId="0" applyNumberFormat="1" applyFont="1" applyFill="1" applyBorder="1" applyAlignment="1">
      <alignment horizontal="right" vertical="top" indent="1"/>
    </xf>
    <xf numFmtId="0" fontId="7" fillId="2" borderId="0" xfId="0" applyFont="1" applyFill="1" applyBorder="1" applyAlignment="1">
      <alignment vertical="top" wrapText="1"/>
    </xf>
    <xf numFmtId="0" fontId="7" fillId="2" borderId="0" xfId="0" applyFont="1" applyFill="1" applyBorder="1" applyAlignment="1">
      <alignment horizontal="right" vertical="top" wrapText="1" indent="1"/>
    </xf>
    <xf numFmtId="0" fontId="7" fillId="2" borderId="0" xfId="0" applyFont="1" applyFill="1" applyBorder="1" applyAlignment="1">
      <alignment horizontal="right" vertical="top" wrapText="1" indent="2"/>
    </xf>
    <xf numFmtId="0" fontId="7" fillId="2" borderId="1" xfId="0" applyFont="1" applyFill="1" applyBorder="1" applyAlignment="1">
      <alignment vertical="top" wrapText="1"/>
    </xf>
    <xf numFmtId="10" fontId="7" fillId="4" borderId="1" xfId="3" applyNumberFormat="1" applyFont="1" applyFill="1" applyBorder="1" applyAlignment="1">
      <alignment horizontal="right" vertical="top" indent="1"/>
    </xf>
    <xf numFmtId="170" fontId="7" fillId="4" borderId="1" xfId="0" applyNumberFormat="1" applyFont="1" applyFill="1" applyBorder="1" applyAlignment="1">
      <alignment horizontal="right" vertical="top"/>
    </xf>
    <xf numFmtId="0" fontId="7" fillId="4" borderId="1" xfId="0" applyFont="1" applyFill="1" applyBorder="1" applyAlignment="1">
      <alignment horizontal="right" vertical="top" indent="1"/>
    </xf>
    <xf numFmtId="0" fontId="7" fillId="2" borderId="1" xfId="0" applyFont="1" applyFill="1" applyBorder="1" applyAlignment="1">
      <alignment horizontal="right" vertical="top" wrapText="1" indent="1"/>
    </xf>
    <xf numFmtId="0" fontId="7" fillId="2" borderId="1" xfId="0" applyFont="1" applyFill="1" applyBorder="1" applyAlignment="1">
      <alignment horizontal="right" vertical="top" wrapText="1" indent="2"/>
    </xf>
    <xf numFmtId="173" fontId="7" fillId="7" borderId="0" xfId="3" applyNumberFormat="1" applyFont="1" applyFill="1" applyBorder="1" applyAlignment="1">
      <alignment horizontal="right" vertical="top" indent="1"/>
    </xf>
    <xf numFmtId="173" fontId="7" fillId="4" borderId="0" xfId="3" applyNumberFormat="1" applyFont="1" applyFill="1" applyBorder="1" applyAlignment="1">
      <alignment horizontal="right" vertical="top" indent="1"/>
    </xf>
    <xf numFmtId="173" fontId="7" fillId="0" borderId="0" xfId="3" applyNumberFormat="1" applyFont="1" applyFill="1" applyBorder="1" applyAlignment="1">
      <alignment horizontal="right" vertical="top" indent="1"/>
    </xf>
    <xf numFmtId="173" fontId="7" fillId="2" borderId="0" xfId="0" applyNumberFormat="1" applyFont="1" applyFill="1" applyBorder="1" applyAlignment="1">
      <alignment horizontal="left" vertical="top"/>
    </xf>
    <xf numFmtId="0" fontId="5" fillId="2" borderId="0" xfId="5" applyFont="1" applyFill="1" applyBorder="1" applyAlignment="1">
      <alignment horizontal="left" vertical="top"/>
    </xf>
    <xf numFmtId="0" fontId="7" fillId="2" borderId="0" xfId="5" applyFont="1" applyFill="1" applyBorder="1" applyAlignment="1">
      <alignment horizontal="right" vertical="top"/>
    </xf>
    <xf numFmtId="0" fontId="7" fillId="7" borderId="0" xfId="5" applyFont="1" applyFill="1" applyBorder="1" applyAlignment="1">
      <alignment horizontal="right" vertical="top"/>
    </xf>
    <xf numFmtId="0" fontId="8" fillId="2" borderId="0" xfId="5" applyFont="1" applyFill="1" applyBorder="1" applyAlignment="1">
      <alignment horizontal="center" vertical="top"/>
    </xf>
    <xf numFmtId="0" fontId="5" fillId="2" borderId="0" xfId="5" applyFont="1" applyFill="1" applyBorder="1" applyAlignment="1">
      <alignment horizontal="center" vertical="top"/>
    </xf>
    <xf numFmtId="0" fontId="5" fillId="2" borderId="0" xfId="5" quotePrefix="1" applyFont="1" applyFill="1" applyBorder="1" applyAlignment="1">
      <alignment horizontal="left" vertical="top" wrapText="1"/>
    </xf>
    <xf numFmtId="0" fontId="13" fillId="2" borderId="0" xfId="5" applyFont="1" applyFill="1" applyBorder="1" applyAlignment="1">
      <alignment horizontal="left" vertical="top" wrapText="1"/>
    </xf>
    <xf numFmtId="0" fontId="13" fillId="2" borderId="0" xfId="5" applyFont="1" applyFill="1" applyBorder="1" applyAlignment="1">
      <alignment horizontal="center" vertical="top" wrapText="1"/>
    </xf>
    <xf numFmtId="0" fontId="13" fillId="2" borderId="0" xfId="5" applyFont="1" applyFill="1" applyBorder="1" applyAlignment="1">
      <alignment horizontal="center" vertical="top"/>
    </xf>
    <xf numFmtId="0" fontId="5" fillId="2" borderId="1" xfId="5" applyFont="1" applyFill="1" applyBorder="1" applyAlignment="1">
      <alignment horizontal="center" vertical="top"/>
    </xf>
    <xf numFmtId="0" fontId="13" fillId="2" borderId="1" xfId="5" applyFont="1" applyFill="1" applyBorder="1" applyAlignment="1">
      <alignment horizontal="left" vertical="top"/>
    </xf>
    <xf numFmtId="0" fontId="13" fillId="2" borderId="0" xfId="5" applyFont="1" applyFill="1" applyBorder="1" applyAlignment="1">
      <alignment horizontal="left" vertical="top"/>
    </xf>
    <xf numFmtId="0" fontId="13" fillId="2" borderId="1" xfId="5" applyFont="1" applyFill="1" applyBorder="1" applyAlignment="1">
      <alignment horizontal="center" vertical="top"/>
    </xf>
    <xf numFmtId="0" fontId="5" fillId="2" borderId="0" xfId="5" applyFont="1" applyFill="1" applyBorder="1" applyAlignment="1">
      <alignment horizontal="center" vertical="center"/>
    </xf>
    <xf numFmtId="0" fontId="5" fillId="2" borderId="0" xfId="5" applyFont="1" applyFill="1" applyBorder="1" applyAlignment="1">
      <alignment horizontal="left" vertical="center"/>
    </xf>
    <xf numFmtId="10" fontId="5" fillId="7" borderId="0" xfId="3" applyNumberFormat="1" applyFont="1" applyFill="1" applyBorder="1" applyAlignment="1">
      <alignment horizontal="right" vertical="center"/>
    </xf>
    <xf numFmtId="10" fontId="5" fillId="7" borderId="1" xfId="3" applyNumberFormat="1" applyFont="1" applyFill="1" applyBorder="1" applyAlignment="1">
      <alignment horizontal="right" vertical="center"/>
    </xf>
    <xf numFmtId="10" fontId="5" fillId="2" borderId="0" xfId="3" applyNumberFormat="1" applyFont="1" applyFill="1" applyBorder="1" applyAlignment="1">
      <alignment horizontal="right" vertical="center"/>
    </xf>
    <xf numFmtId="10" fontId="5" fillId="2" borderId="0" xfId="5" applyNumberFormat="1" applyFont="1" applyFill="1" applyBorder="1" applyAlignment="1">
      <alignment horizontal="right" vertical="center"/>
    </xf>
    <xf numFmtId="0" fontId="5" fillId="0" borderId="0" xfId="5" applyFont="1"/>
    <xf numFmtId="0" fontId="14" fillId="2" borderId="0" xfId="4" applyFont="1" applyFill="1" applyBorder="1" applyAlignment="1">
      <alignment horizontal="left" vertical="center"/>
    </xf>
    <xf numFmtId="10" fontId="7" fillId="4" borderId="0" xfId="3" applyNumberFormat="1" applyFont="1" applyFill="1" applyBorder="1" applyAlignment="1">
      <alignment horizontal="right" vertical="top" wrapText="1" indent="1"/>
    </xf>
    <xf numFmtId="10" fontId="7" fillId="0" borderId="0" xfId="3" applyNumberFormat="1" applyFont="1" applyFill="1" applyBorder="1" applyAlignment="1">
      <alignment vertical="top"/>
    </xf>
    <xf numFmtId="0" fontId="7" fillId="4" borderId="0" xfId="0" applyFont="1" applyFill="1" applyBorder="1" applyAlignment="1">
      <alignment horizontal="center" vertical="top"/>
    </xf>
    <xf numFmtId="44" fontId="7" fillId="2" borderId="16" xfId="0" applyNumberFormat="1" applyFont="1" applyFill="1" applyBorder="1" applyAlignment="1">
      <alignment horizontal="center" vertical="top"/>
    </xf>
    <xf numFmtId="0" fontId="10" fillId="2" borderId="0" xfId="0" applyFont="1" applyFill="1" applyBorder="1" applyAlignment="1">
      <alignment horizontal="left" wrapText="1"/>
    </xf>
    <xf numFmtId="0" fontId="10" fillId="2" borderId="0" xfId="0" applyFont="1" applyFill="1" applyBorder="1" applyAlignment="1">
      <alignment horizontal="center" wrapText="1"/>
    </xf>
    <xf numFmtId="0" fontId="10" fillId="2" borderId="11" xfId="0" applyFont="1" applyFill="1" applyBorder="1" applyAlignment="1">
      <alignment horizontal="center" wrapText="1"/>
    </xf>
    <xf numFmtId="174" fontId="7" fillId="0" borderId="0" xfId="1" applyNumberFormat="1" applyFont="1" applyFill="1" applyBorder="1" applyAlignment="1">
      <alignment horizontal="right" vertical="top" indent="1"/>
    </xf>
    <xf numFmtId="0" fontId="11" fillId="2" borderId="0" xfId="0" applyFont="1" applyFill="1" applyBorder="1" applyAlignment="1">
      <alignment horizontal="center" vertical="top"/>
    </xf>
    <xf numFmtId="171" fontId="7" fillId="5" borderId="0" xfId="2" applyNumberFormat="1" applyFont="1" applyFill="1" applyBorder="1" applyAlignment="1">
      <alignment horizontal="right" vertical="top"/>
    </xf>
    <xf numFmtId="174" fontId="7" fillId="0" borderId="0" xfId="3" applyNumberFormat="1" applyFont="1" applyFill="1" applyBorder="1" applyAlignment="1">
      <alignment horizontal="right" vertical="top"/>
    </xf>
    <xf numFmtId="171" fontId="7" fillId="5" borderId="1" xfId="2" applyNumberFormat="1" applyFont="1" applyFill="1" applyBorder="1" applyAlignment="1">
      <alignment horizontal="right" vertical="top"/>
    </xf>
    <xf numFmtId="43" fontId="7" fillId="0" borderId="0" xfId="1" applyFont="1" applyFill="1" applyBorder="1" applyAlignment="1">
      <alignment horizontal="right" vertical="top"/>
    </xf>
    <xf numFmtId="171" fontId="7" fillId="2" borderId="0" xfId="0" applyNumberFormat="1" applyFont="1" applyFill="1" applyBorder="1" applyAlignment="1">
      <alignment horizontal="right" vertical="top"/>
    </xf>
    <xf numFmtId="171" fontId="10" fillId="5" borderId="0" xfId="2" applyNumberFormat="1" applyFont="1" applyFill="1" applyBorder="1" applyAlignment="1">
      <alignment horizontal="right" vertical="top"/>
    </xf>
    <xf numFmtId="171" fontId="7" fillId="2" borderId="0" xfId="0" applyNumberFormat="1" applyFont="1" applyFill="1" applyBorder="1" applyAlignment="1">
      <alignment horizontal="left" vertical="top"/>
    </xf>
    <xf numFmtId="43" fontId="7" fillId="2" borderId="0" xfId="1" applyFont="1" applyFill="1" applyBorder="1" applyAlignment="1">
      <alignment horizontal="right" vertical="top"/>
    </xf>
    <xf numFmtId="171" fontId="7" fillId="5" borderId="11" xfId="2" applyNumberFormat="1" applyFont="1" applyFill="1" applyBorder="1" applyAlignment="1">
      <alignment horizontal="right" vertical="top"/>
    </xf>
    <xf numFmtId="171" fontId="10" fillId="5" borderId="0" xfId="2" applyNumberFormat="1" applyFont="1" applyFill="1" applyBorder="1" applyAlignment="1">
      <alignment horizontal="center" vertical="top"/>
    </xf>
    <xf numFmtId="43" fontId="7" fillId="0" borderId="0" xfId="2" applyNumberFormat="1" applyFont="1" applyFill="1" applyBorder="1" applyAlignment="1">
      <alignment horizontal="center" vertical="top"/>
    </xf>
    <xf numFmtId="0" fontId="7" fillId="2" borderId="13" xfId="0" applyFont="1" applyFill="1" applyBorder="1" applyAlignment="1">
      <alignment horizontal="center" vertical="top"/>
    </xf>
    <xf numFmtId="10" fontId="7" fillId="2" borderId="0" xfId="3" applyNumberFormat="1" applyFont="1" applyFill="1" applyBorder="1" applyAlignment="1">
      <alignment horizontal="right" vertical="top" indent="1"/>
    </xf>
    <xf numFmtId="0" fontId="7" fillId="2" borderId="0" xfId="0" quotePrefix="1" applyFont="1" applyFill="1" applyBorder="1" applyAlignment="1">
      <alignment horizontal="left" vertical="top"/>
    </xf>
    <xf numFmtId="10" fontId="7" fillId="7" borderId="0" xfId="3" applyNumberFormat="1" applyFont="1" applyFill="1" applyBorder="1" applyAlignment="1">
      <alignment horizontal="right" vertical="top" indent="1"/>
    </xf>
    <xf numFmtId="10" fontId="7" fillId="2" borderId="13" xfId="0" applyNumberFormat="1" applyFont="1" applyFill="1" applyBorder="1" applyAlignment="1">
      <alignment horizontal="right" vertical="top" indent="1"/>
    </xf>
    <xf numFmtId="0" fontId="7" fillId="5" borderId="0" xfId="0" applyFont="1" applyFill="1" applyBorder="1" applyAlignment="1">
      <alignment horizontal="center" wrapText="1"/>
    </xf>
    <xf numFmtId="0" fontId="10" fillId="2" borderId="0" xfId="0" applyFont="1" applyFill="1" applyBorder="1" applyAlignment="1">
      <alignment horizontal="center"/>
    </xf>
    <xf numFmtId="0" fontId="10" fillId="2" borderId="0" xfId="0" quotePrefix="1" applyFont="1" applyFill="1" applyBorder="1" applyAlignment="1">
      <alignment horizontal="center" vertical="top"/>
    </xf>
    <xf numFmtId="0" fontId="7" fillId="2" borderId="0" xfId="0" applyFont="1" applyFill="1" applyBorder="1" applyAlignment="1">
      <alignment horizontal="center"/>
    </xf>
    <xf numFmtId="0" fontId="7" fillId="0" borderId="0" xfId="0" applyFont="1" applyFill="1" applyBorder="1" applyAlignment="1">
      <alignment horizontal="center" wrapText="1"/>
    </xf>
    <xf numFmtId="0" fontId="7" fillId="2" borderId="0" xfId="0" applyFont="1" applyFill="1" applyBorder="1" applyAlignment="1">
      <alignment horizontal="right" vertical="top" wrapText="1"/>
    </xf>
    <xf numFmtId="0" fontId="10" fillId="2" borderId="0" xfId="0" quotePrefix="1" applyFont="1" applyFill="1" applyBorder="1" applyAlignment="1">
      <alignment horizontal="center"/>
    </xf>
    <xf numFmtId="0" fontId="7" fillId="6" borderId="0" xfId="0" applyFont="1" applyFill="1" applyBorder="1" applyAlignment="1">
      <alignment horizontal="left" vertical="top"/>
    </xf>
    <xf numFmtId="43" fontId="7" fillId="5" borderId="4" xfId="2" applyNumberFormat="1" applyFont="1" applyFill="1" applyBorder="1" applyAlignment="1">
      <alignment horizontal="center" vertical="top"/>
    </xf>
    <xf numFmtId="0" fontId="12" fillId="2" borderId="0" xfId="0" applyFont="1" applyFill="1" applyBorder="1" applyAlignment="1">
      <alignment horizontal="center" vertical="top"/>
    </xf>
    <xf numFmtId="0" fontId="12" fillId="2" borderId="0" xfId="0" applyFont="1" applyFill="1" applyBorder="1" applyAlignment="1">
      <alignment vertical="top"/>
    </xf>
    <xf numFmtId="43" fontId="7" fillId="7" borderId="0" xfId="2" applyNumberFormat="1" applyFont="1" applyFill="1" applyBorder="1" applyAlignment="1">
      <alignment horizontal="center" vertical="top"/>
    </xf>
    <xf numFmtId="0" fontId="7" fillId="0" borderId="0" xfId="0" applyFont="1" applyFill="1" applyBorder="1" applyAlignment="1">
      <alignment horizontal="right" vertical="top" wrapText="1"/>
    </xf>
    <xf numFmtId="43" fontId="7" fillId="0" borderId="4" xfId="2" applyNumberFormat="1" applyFont="1" applyFill="1" applyBorder="1" applyAlignment="1">
      <alignment horizontal="center" vertical="top"/>
    </xf>
    <xf numFmtId="0" fontId="12" fillId="2" borderId="0" xfId="0" applyFont="1" applyFill="1" applyBorder="1" applyAlignment="1">
      <alignment horizontal="left" vertical="top"/>
    </xf>
    <xf numFmtId="0" fontId="7" fillId="2" borderId="0" xfId="0" quotePrefix="1" applyFont="1" applyFill="1" applyBorder="1" applyAlignment="1">
      <alignment horizontal="center"/>
    </xf>
    <xf numFmtId="0" fontId="7" fillId="2" borderId="1" xfId="0" applyFont="1" applyFill="1" applyBorder="1" applyAlignment="1">
      <alignment horizontal="left"/>
    </xf>
    <xf numFmtId="0" fontId="7" fillId="2" borderId="1" xfId="0" applyFont="1" applyFill="1" applyBorder="1" applyAlignment="1">
      <alignment horizontal="center"/>
    </xf>
    <xf numFmtId="170" fontId="7" fillId="4" borderId="11" xfId="0" applyNumberFormat="1" applyFont="1" applyFill="1" applyBorder="1" applyAlignment="1">
      <alignment horizontal="right" vertical="top" indent="2"/>
    </xf>
    <xf numFmtId="170" fontId="7" fillId="4" borderId="0" xfId="0" applyNumberFormat="1" applyFont="1" applyFill="1" applyBorder="1" applyAlignment="1">
      <alignment horizontal="right" vertical="top" indent="2"/>
    </xf>
    <xf numFmtId="0" fontId="5" fillId="5" borderId="0" xfId="0" applyFont="1" applyFill="1" applyBorder="1" applyAlignment="1">
      <alignment horizontal="left" vertical="top"/>
    </xf>
    <xf numFmtId="0" fontId="5" fillId="2" borderId="0" xfId="0" applyFont="1" applyFill="1" applyBorder="1" applyAlignment="1">
      <alignment horizontal="center" vertical="center"/>
    </xf>
    <xf numFmtId="49" fontId="7" fillId="2" borderId="0" xfId="0" applyNumberFormat="1" applyFont="1" applyFill="1" applyBorder="1" applyAlignment="1">
      <alignment horizontal="center"/>
    </xf>
    <xf numFmtId="0" fontId="7" fillId="2" borderId="1" xfId="0" applyNumberFormat="1" applyFont="1" applyFill="1" applyBorder="1" applyAlignment="1">
      <alignment horizontal="center" vertical="top"/>
    </xf>
    <xf numFmtId="49" fontId="10" fillId="2" borderId="0" xfId="0" applyNumberFormat="1" applyFont="1" applyFill="1" applyBorder="1" applyAlignment="1">
      <alignment horizontal="center" vertical="center"/>
    </xf>
    <xf numFmtId="0" fontId="7" fillId="2" borderId="0" xfId="0" applyNumberFormat="1" applyFont="1" applyFill="1" applyBorder="1" applyAlignment="1">
      <alignment horizontal="center" vertical="top"/>
    </xf>
    <xf numFmtId="49" fontId="10" fillId="2" borderId="0" xfId="0" applyNumberFormat="1" applyFont="1" applyFill="1" applyBorder="1" applyAlignment="1">
      <alignment horizontal="center"/>
    </xf>
    <xf numFmtId="49" fontId="7" fillId="4" borderId="0" xfId="0" applyNumberFormat="1" applyFont="1" applyFill="1" applyBorder="1" applyAlignment="1">
      <alignment horizontal="center" vertical="top"/>
    </xf>
    <xf numFmtId="43" fontId="7" fillId="4" borderId="15" xfId="2" applyNumberFormat="1" applyFont="1" applyFill="1" applyBorder="1" applyAlignment="1">
      <alignment horizontal="center" vertical="top"/>
    </xf>
    <xf numFmtId="49" fontId="7" fillId="2" borderId="9" xfId="0" applyNumberFormat="1" applyFont="1" applyFill="1" applyBorder="1" applyAlignment="1">
      <alignment horizontal="center" vertical="top"/>
    </xf>
    <xf numFmtId="49" fontId="7" fillId="2" borderId="6" xfId="0" applyNumberFormat="1" applyFont="1" applyFill="1" applyBorder="1" applyAlignment="1">
      <alignment horizontal="center" vertical="top"/>
    </xf>
    <xf numFmtId="49" fontId="7" fillId="2" borderId="9" xfId="0" applyNumberFormat="1" applyFont="1" applyFill="1" applyBorder="1" applyAlignment="1">
      <alignment horizontal="center"/>
    </xf>
    <xf numFmtId="0" fontId="7" fillId="2" borderId="0" xfId="0" applyNumberFormat="1" applyFont="1" applyFill="1" applyBorder="1" applyAlignment="1">
      <alignment horizontal="center"/>
    </xf>
    <xf numFmtId="49" fontId="7" fillId="2" borderId="9" xfId="0" applyNumberFormat="1" applyFont="1" applyFill="1" applyBorder="1" applyAlignment="1">
      <alignment horizontal="center" wrapText="1"/>
    </xf>
    <xf numFmtId="0" fontId="5" fillId="2" borderId="0" xfId="0" applyFont="1" applyFill="1" applyBorder="1" applyAlignment="1">
      <alignment horizontal="left"/>
    </xf>
    <xf numFmtId="49" fontId="7" fillId="0" borderId="14" xfId="0" applyNumberFormat="1" applyFont="1" applyFill="1" applyBorder="1" applyAlignment="1">
      <alignment horizontal="center" vertical="top"/>
    </xf>
    <xf numFmtId="49" fontId="7" fillId="4" borderId="14" xfId="0" applyNumberFormat="1" applyFont="1" applyFill="1" applyBorder="1" applyAlignment="1">
      <alignment horizontal="center" vertical="top"/>
    </xf>
    <xf numFmtId="43" fontId="7" fillId="2" borderId="15" xfId="2" applyNumberFormat="1" applyFont="1" applyFill="1" applyBorder="1" applyAlignment="1">
      <alignment horizontal="center" vertical="top"/>
    </xf>
    <xf numFmtId="49" fontId="7" fillId="2" borderId="14" xfId="0" applyNumberFormat="1" applyFont="1" applyFill="1" applyBorder="1" applyAlignment="1">
      <alignment horizontal="center" vertical="top"/>
    </xf>
    <xf numFmtId="43" fontId="7" fillId="2" borderId="14" xfId="2" applyNumberFormat="1" applyFont="1" applyFill="1" applyBorder="1" applyAlignment="1">
      <alignment horizontal="center" vertical="top"/>
    </xf>
    <xf numFmtId="43" fontId="7" fillId="4" borderId="14" xfId="2" applyNumberFormat="1" applyFont="1" applyFill="1" applyBorder="1" applyAlignment="1">
      <alignment horizontal="center" vertical="top"/>
    </xf>
    <xf numFmtId="49" fontId="7" fillId="2" borderId="15" xfId="0" applyNumberFormat="1" applyFont="1" applyFill="1" applyBorder="1" applyAlignment="1">
      <alignment horizontal="center" vertical="top"/>
    </xf>
    <xf numFmtId="49" fontId="7" fillId="4" borderId="16" xfId="0" applyNumberFormat="1" applyFont="1" applyFill="1" applyBorder="1" applyAlignment="1">
      <alignment horizontal="center" vertical="top"/>
    </xf>
    <xf numFmtId="43" fontId="7" fillId="2" borderId="16" xfId="2" applyNumberFormat="1" applyFont="1" applyFill="1" applyBorder="1" applyAlignment="1">
      <alignment horizontal="center" vertical="top"/>
    </xf>
    <xf numFmtId="43" fontId="7" fillId="4" borderId="16" xfId="2" applyNumberFormat="1" applyFont="1" applyFill="1" applyBorder="1" applyAlignment="1">
      <alignment horizontal="center" vertical="top"/>
    </xf>
    <xf numFmtId="49" fontId="7" fillId="2" borderId="16" xfId="0" applyNumberFormat="1" applyFont="1" applyFill="1" applyBorder="1" applyAlignment="1">
      <alignment horizontal="center" vertical="top"/>
    </xf>
    <xf numFmtId="0" fontId="7" fillId="2" borderId="0" xfId="0" applyNumberFormat="1" applyFont="1" applyFill="1" applyBorder="1" applyAlignment="1">
      <alignment horizontal="center" wrapText="1"/>
    </xf>
    <xf numFmtId="49" fontId="7" fillId="2" borderId="0" xfId="0" applyNumberFormat="1" applyFont="1" applyFill="1" applyBorder="1" applyAlignment="1">
      <alignment horizontal="left" wrapText="1"/>
    </xf>
    <xf numFmtId="43" fontId="7" fillId="2" borderId="0" xfId="2" applyNumberFormat="1" applyFont="1" applyFill="1" applyBorder="1" applyAlignment="1">
      <alignment horizontal="center"/>
    </xf>
    <xf numFmtId="168" fontId="7" fillId="2" borderId="0" xfId="3" applyNumberFormat="1" applyFont="1" applyFill="1" applyBorder="1" applyAlignment="1">
      <alignment horizontal="right" indent="1"/>
    </xf>
    <xf numFmtId="0" fontId="5" fillId="2" borderId="0" xfId="0" applyFont="1" applyFill="1" applyBorder="1" applyAlignment="1">
      <alignment horizontal="left" vertical="top" wrapText="1"/>
    </xf>
    <xf numFmtId="0" fontId="10" fillId="2" borderId="0" xfId="0" applyNumberFormat="1" applyFont="1" applyFill="1" applyBorder="1" applyAlignment="1">
      <alignment horizontal="left" vertical="top"/>
    </xf>
    <xf numFmtId="49" fontId="7" fillId="4" borderId="15" xfId="0" applyNumberFormat="1" applyFont="1" applyFill="1" applyBorder="1" applyAlignment="1">
      <alignment horizontal="center"/>
    </xf>
    <xf numFmtId="49" fontId="7" fillId="2" borderId="15" xfId="0" applyNumberFormat="1" applyFont="1" applyFill="1" applyBorder="1" applyAlignment="1">
      <alignment horizontal="center" wrapText="1"/>
    </xf>
    <xf numFmtId="49" fontId="7" fillId="0" borderId="16" xfId="0" applyNumberFormat="1" applyFont="1" applyFill="1" applyBorder="1" applyAlignment="1">
      <alignment horizontal="center" vertical="top"/>
    </xf>
    <xf numFmtId="10" fontId="7" fillId="0" borderId="0" xfId="0" applyNumberFormat="1" applyFont="1" applyFill="1" applyBorder="1" applyAlignment="1">
      <alignment horizontal="right" vertical="top" indent="1"/>
    </xf>
    <xf numFmtId="43" fontId="7" fillId="2" borderId="0" xfId="2" applyNumberFormat="1" applyFont="1" applyFill="1" applyBorder="1" applyAlignment="1">
      <alignment horizontal="center" vertical="top"/>
    </xf>
    <xf numFmtId="10" fontId="7" fillId="2" borderId="0" xfId="0" applyNumberFormat="1" applyFont="1" applyFill="1" applyBorder="1" applyAlignment="1">
      <alignment horizontal="right" vertical="top" indent="1"/>
    </xf>
    <xf numFmtId="0" fontId="7" fillId="2" borderId="0" xfId="0" quotePrefix="1" applyFont="1" applyFill="1" applyBorder="1" applyAlignment="1">
      <alignment horizontal="left" vertical="top" wrapText="1"/>
    </xf>
    <xf numFmtId="10" fontId="7" fillId="2" borderId="13" xfId="3" applyNumberFormat="1" applyFont="1" applyFill="1" applyBorder="1" applyAlignment="1">
      <alignment horizontal="right" vertical="top" indent="1"/>
    </xf>
    <xf numFmtId="0" fontId="7" fillId="2" borderId="0" xfId="0" applyFont="1" applyFill="1" applyBorder="1" applyAlignment="1">
      <alignment horizontal="right"/>
    </xf>
    <xf numFmtId="0" fontId="7" fillId="2" borderId="0" xfId="0" applyFont="1" applyFill="1" applyBorder="1" applyAlignment="1">
      <alignment horizontal="left" wrapText="1"/>
    </xf>
    <xf numFmtId="0" fontId="7" fillId="2" borderId="0" xfId="0" applyFont="1" applyFill="1" applyBorder="1" applyAlignment="1">
      <alignment horizontal="right" vertical="top" indent="1"/>
    </xf>
    <xf numFmtId="10" fontId="7" fillId="5" borderId="0" xfId="3" applyNumberFormat="1" applyFont="1" applyFill="1" applyBorder="1" applyAlignment="1">
      <alignment horizontal="right" vertical="top" indent="1"/>
    </xf>
    <xf numFmtId="166" fontId="7" fillId="2" borderId="0" xfId="0" applyNumberFormat="1" applyFont="1" applyFill="1" applyBorder="1" applyAlignment="1">
      <alignment horizontal="right" vertical="top" indent="1"/>
    </xf>
    <xf numFmtId="43" fontId="7" fillId="2" borderId="0" xfId="1" applyFont="1" applyFill="1" applyBorder="1" applyAlignment="1">
      <alignment horizontal="left" vertical="top"/>
    </xf>
    <xf numFmtId="43" fontId="7" fillId="2" borderId="1" xfId="2" applyNumberFormat="1" applyFont="1" applyFill="1" applyBorder="1" applyAlignment="1">
      <alignment horizontal="center" vertical="top"/>
    </xf>
    <xf numFmtId="0" fontId="7" fillId="2" borderId="2" xfId="0" applyFont="1" applyFill="1" applyBorder="1" applyAlignment="1">
      <alignment horizontal="left" vertical="top"/>
    </xf>
    <xf numFmtId="0" fontId="7" fillId="0" borderId="2" xfId="0" applyFont="1" applyFill="1" applyBorder="1" applyAlignment="1">
      <alignment horizontal="center" vertical="top"/>
    </xf>
    <xf numFmtId="0" fontId="7" fillId="2" borderId="2" xfId="0" applyFont="1" applyFill="1" applyBorder="1" applyAlignment="1">
      <alignment horizontal="center" vertical="top"/>
    </xf>
    <xf numFmtId="43" fontId="7" fillId="4" borderId="1" xfId="2" applyNumberFormat="1" applyFont="1" applyFill="1" applyBorder="1" applyAlignment="1">
      <alignment horizontal="center" vertical="top"/>
    </xf>
    <xf numFmtId="0" fontId="7" fillId="0" borderId="0" xfId="0" applyFont="1" applyFill="1" applyBorder="1" applyAlignment="1">
      <alignment vertical="top" wrapText="1"/>
    </xf>
    <xf numFmtId="43" fontId="7" fillId="0" borderId="0" xfId="0" applyNumberFormat="1" applyFont="1" applyFill="1" applyBorder="1" applyAlignment="1">
      <alignment horizontal="center" vertical="top"/>
    </xf>
    <xf numFmtId="43" fontId="7" fillId="2" borderId="0" xfId="0" applyNumberFormat="1" applyFont="1" applyFill="1" applyBorder="1" applyAlignment="1">
      <alignment horizontal="center" vertical="top"/>
    </xf>
    <xf numFmtId="171" fontId="7" fillId="5" borderId="4" xfId="2" applyNumberFormat="1" applyFont="1" applyFill="1" applyBorder="1" applyAlignment="1">
      <alignment horizontal="center"/>
    </xf>
    <xf numFmtId="171" fontId="7" fillId="2" borderId="0" xfId="0" applyNumberFormat="1" applyFont="1" applyFill="1" applyBorder="1" applyAlignment="1">
      <alignment vertical="top"/>
    </xf>
    <xf numFmtId="171" fontId="7" fillId="5" borderId="4" xfId="2" applyNumberFormat="1" applyFont="1" applyFill="1" applyBorder="1" applyAlignment="1">
      <alignment horizontal="center" vertical="top"/>
    </xf>
    <xf numFmtId="171" fontId="7" fillId="5" borderId="0" xfId="0" applyNumberFormat="1" applyFont="1" applyFill="1" applyBorder="1" applyAlignment="1">
      <alignment horizontal="right" vertical="center"/>
    </xf>
    <xf numFmtId="171" fontId="7" fillId="4" borderId="0" xfId="0" applyNumberFormat="1" applyFont="1" applyFill="1" applyBorder="1" applyAlignment="1">
      <alignment horizontal="right" vertical="center"/>
    </xf>
    <xf numFmtId="171" fontId="7" fillId="5" borderId="1" xfId="0" applyNumberFormat="1" applyFont="1" applyFill="1" applyBorder="1" applyAlignment="1">
      <alignment horizontal="right" vertical="center"/>
    </xf>
    <xf numFmtId="171" fontId="7" fillId="5" borderId="11" xfId="0" applyNumberFormat="1" applyFont="1" applyFill="1" applyBorder="1" applyAlignment="1">
      <alignment horizontal="right" vertical="center"/>
    </xf>
    <xf numFmtId="171" fontId="7" fillId="5" borderId="0" xfId="0" applyNumberFormat="1" applyFont="1" applyFill="1" applyBorder="1" applyAlignment="1">
      <alignment horizontal="right" vertical="top" indent="1"/>
    </xf>
    <xf numFmtId="171" fontId="7" fillId="0" borderId="11" xfId="0" applyNumberFormat="1" applyFont="1" applyFill="1" applyBorder="1" applyAlignment="1">
      <alignment horizontal="right" vertical="top" indent="1"/>
    </xf>
    <xf numFmtId="171" fontId="7" fillId="5" borderId="11" xfId="0" applyNumberFormat="1" applyFont="1" applyFill="1" applyBorder="1" applyAlignment="1">
      <alignment horizontal="right" vertical="top" indent="1"/>
    </xf>
    <xf numFmtId="171" fontId="7" fillId="5" borderId="4" xfId="0" applyNumberFormat="1" applyFont="1" applyFill="1" applyBorder="1" applyAlignment="1">
      <alignment horizontal="right" vertical="top" indent="1"/>
    </xf>
    <xf numFmtId="171" fontId="7" fillId="4" borderId="0" xfId="0" applyNumberFormat="1" applyFont="1" applyFill="1" applyBorder="1" applyAlignment="1">
      <alignment vertical="top"/>
    </xf>
    <xf numFmtId="171" fontId="7" fillId="2" borderId="1" xfId="0" applyNumberFormat="1" applyFont="1" applyFill="1" applyBorder="1" applyAlignment="1">
      <alignment vertical="top"/>
    </xf>
    <xf numFmtId="171" fontId="7" fillId="5" borderId="0" xfId="0" applyNumberFormat="1" applyFont="1" applyFill="1" applyBorder="1" applyAlignment="1">
      <alignment vertical="top"/>
    </xf>
    <xf numFmtId="0" fontId="7" fillId="8" borderId="0" xfId="0" applyFont="1" applyFill="1" applyBorder="1" applyAlignment="1">
      <alignment horizontal="center" vertical="top"/>
    </xf>
    <xf numFmtId="0" fontId="7" fillId="8" borderId="0" xfId="0" applyFont="1" applyFill="1" applyBorder="1" applyAlignment="1">
      <alignment vertical="top"/>
    </xf>
    <xf numFmtId="168" fontId="7" fillId="8" borderId="0" xfId="3" applyNumberFormat="1" applyFont="1" applyFill="1" applyBorder="1" applyAlignment="1">
      <alignment vertical="top"/>
    </xf>
    <xf numFmtId="0" fontId="7" fillId="8" borderId="0" xfId="0" applyFont="1" applyFill="1" applyBorder="1" applyAlignment="1">
      <alignment horizontal="left" vertical="top"/>
    </xf>
    <xf numFmtId="168" fontId="8" fillId="7" borderId="0" xfId="3" applyNumberFormat="1" applyFont="1" applyFill="1" applyBorder="1" applyAlignment="1">
      <alignment vertical="top"/>
    </xf>
    <xf numFmtId="10" fontId="8" fillId="7" borderId="0" xfId="3" applyNumberFormat="1" applyFont="1" applyFill="1" applyBorder="1" applyAlignment="1">
      <alignment vertical="top"/>
    </xf>
    <xf numFmtId="171" fontId="7" fillId="4" borderId="11" xfId="2" applyNumberFormat="1" applyFont="1" applyFill="1" applyBorder="1" applyAlignment="1">
      <alignment horizontal="center" vertical="top"/>
    </xf>
    <xf numFmtId="171" fontId="7" fillId="0" borderId="0" xfId="2" applyNumberFormat="1" applyFont="1" applyFill="1" applyBorder="1" applyAlignment="1">
      <alignment horizontal="center" vertical="top"/>
    </xf>
    <xf numFmtId="171" fontId="7" fillId="2" borderId="4" xfId="0" applyNumberFormat="1" applyFont="1" applyFill="1" applyBorder="1" applyAlignment="1">
      <alignment vertical="top"/>
    </xf>
    <xf numFmtId="175" fontId="7" fillId="2" borderId="0" xfId="2" applyNumberFormat="1" applyFont="1" applyFill="1" applyBorder="1" applyAlignment="1">
      <alignment vertical="top"/>
    </xf>
    <xf numFmtId="171" fontId="7" fillId="2" borderId="0" xfId="2" applyNumberFormat="1" applyFont="1" applyFill="1" applyBorder="1" applyAlignment="1">
      <alignment horizontal="right" vertical="top" indent="1"/>
    </xf>
    <xf numFmtId="171" fontId="7" fillId="2" borderId="11" xfId="2" applyNumberFormat="1" applyFont="1" applyFill="1" applyBorder="1" applyAlignment="1">
      <alignment horizontal="right" vertical="top" indent="1"/>
    </xf>
    <xf numFmtId="171" fontId="7" fillId="5" borderId="1" xfId="0" applyNumberFormat="1" applyFont="1" applyFill="1" applyBorder="1" applyAlignment="1">
      <alignment horizontal="right" vertical="top" indent="1"/>
    </xf>
    <xf numFmtId="171" fontId="7" fillId="2" borderId="4" xfId="2" applyNumberFormat="1" applyFont="1" applyFill="1" applyBorder="1" applyAlignment="1">
      <alignment horizontal="right" vertical="top" indent="1"/>
    </xf>
    <xf numFmtId="171" fontId="7" fillId="5" borderId="11" xfId="0" applyNumberFormat="1" applyFont="1" applyFill="1" applyBorder="1" applyAlignment="1">
      <alignment vertical="top"/>
    </xf>
    <xf numFmtId="171" fontId="7" fillId="4" borderId="0" xfId="2" applyNumberFormat="1" applyFont="1" applyFill="1" applyBorder="1" applyAlignment="1">
      <alignment horizontal="right" vertical="top"/>
    </xf>
    <xf numFmtId="171" fontId="7" fillId="5" borderId="14" xfId="2" applyNumberFormat="1" applyFont="1" applyFill="1" applyBorder="1" applyAlignment="1">
      <alignment horizontal="right" vertical="top"/>
    </xf>
    <xf numFmtId="171" fontId="7" fillId="5" borderId="15" xfId="2" applyNumberFormat="1" applyFont="1" applyFill="1" applyBorder="1" applyAlignment="1">
      <alignment horizontal="right" vertical="top"/>
    </xf>
    <xf numFmtId="175" fontId="7" fillId="4" borderId="14" xfId="2" applyNumberFormat="1" applyFont="1" applyFill="1" applyBorder="1" applyAlignment="1">
      <alignment horizontal="right" vertical="top"/>
    </xf>
    <xf numFmtId="175" fontId="7" fillId="5" borderId="15" xfId="2" applyNumberFormat="1" applyFont="1" applyFill="1" applyBorder="1" applyAlignment="1">
      <alignment horizontal="right" vertical="top"/>
    </xf>
    <xf numFmtId="171" fontId="7" fillId="5" borderId="16" xfId="2" applyNumberFormat="1" applyFont="1" applyFill="1" applyBorder="1" applyAlignment="1">
      <alignment horizontal="right" vertical="top"/>
    </xf>
    <xf numFmtId="171" fontId="7" fillId="5" borderId="9" xfId="2" applyNumberFormat="1" applyFont="1" applyFill="1" applyBorder="1" applyAlignment="1">
      <alignment horizontal="right" vertical="top"/>
    </xf>
    <xf numFmtId="171" fontId="7" fillId="5" borderId="7" xfId="2" applyNumberFormat="1" applyFont="1" applyFill="1" applyBorder="1" applyAlignment="1">
      <alignment horizontal="right" vertical="top"/>
    </xf>
    <xf numFmtId="171" fontId="7" fillId="2" borderId="20" xfId="0" applyNumberFormat="1" applyFont="1" applyFill="1" applyBorder="1" applyAlignment="1">
      <alignment horizontal="left" vertical="top"/>
    </xf>
    <xf numFmtId="171" fontId="7" fillId="5" borderId="14" xfId="2" applyNumberFormat="1" applyFont="1" applyFill="1" applyBorder="1" applyAlignment="1">
      <alignment horizontal="right" vertical="top" indent="1"/>
    </xf>
    <xf numFmtId="171" fontId="7" fillId="5" borderId="15" xfId="2" applyNumberFormat="1" applyFont="1" applyFill="1" applyBorder="1" applyAlignment="1">
      <alignment horizontal="right" vertical="top" indent="1"/>
    </xf>
    <xf numFmtId="171" fontId="7" fillId="5" borderId="16" xfId="2" applyNumberFormat="1" applyFont="1" applyFill="1" applyBorder="1" applyAlignment="1">
      <alignment horizontal="right" vertical="top" indent="1"/>
    </xf>
    <xf numFmtId="171" fontId="7" fillId="5" borderId="9" xfId="2" applyNumberFormat="1" applyFont="1" applyFill="1" applyBorder="1" applyAlignment="1">
      <alignment horizontal="right" vertical="top" indent="1"/>
    </xf>
    <xf numFmtId="171" fontId="7" fillId="4" borderId="14" xfId="2" applyNumberFormat="1" applyFont="1" applyFill="1" applyBorder="1" applyAlignment="1">
      <alignment horizontal="right" vertical="top"/>
    </xf>
    <xf numFmtId="171" fontId="7" fillId="4" borderId="16" xfId="2" applyNumberFormat="1" applyFont="1" applyFill="1" applyBorder="1" applyAlignment="1">
      <alignment horizontal="right" vertical="top"/>
    </xf>
    <xf numFmtId="171" fontId="7" fillId="2" borderId="0" xfId="2" applyNumberFormat="1" applyFont="1" applyFill="1" applyBorder="1" applyAlignment="1">
      <alignment horizontal="right" vertical="top"/>
    </xf>
    <xf numFmtId="171" fontId="7" fillId="2" borderId="1" xfId="2" applyNumberFormat="1" applyFont="1" applyFill="1" applyBorder="1" applyAlignment="1">
      <alignment horizontal="right" vertical="top"/>
    </xf>
    <xf numFmtId="175" fontId="7" fillId="2" borderId="3" xfId="2" applyNumberFormat="1" applyFont="1" applyFill="1" applyBorder="1" applyAlignment="1">
      <alignment vertical="top"/>
    </xf>
    <xf numFmtId="171" fontId="7" fillId="2" borderId="21" xfId="2" applyNumberFormat="1" applyFont="1" applyFill="1" applyBorder="1" applyAlignment="1">
      <alignment horizontal="center" vertical="top"/>
    </xf>
    <xf numFmtId="171" fontId="7" fillId="2" borderId="0" xfId="2" applyNumberFormat="1" applyFont="1" applyFill="1" applyBorder="1" applyAlignment="1">
      <alignment horizontal="center" vertical="top"/>
    </xf>
    <xf numFmtId="171" fontId="7" fillId="2" borderId="1" xfId="2" applyNumberFormat="1" applyFont="1" applyFill="1" applyBorder="1" applyAlignment="1">
      <alignment horizontal="center" vertical="top"/>
    </xf>
    <xf numFmtId="171" fontId="7" fillId="2" borderId="0" xfId="2" applyNumberFormat="1" applyFont="1" applyFill="1" applyBorder="1" applyAlignment="1">
      <alignment horizontal="left" vertical="top"/>
    </xf>
    <xf numFmtId="171" fontId="7" fillId="2" borderId="11" xfId="2" applyNumberFormat="1" applyFont="1" applyFill="1" applyBorder="1" applyAlignment="1">
      <alignment horizontal="center" vertical="top"/>
    </xf>
    <xf numFmtId="171" fontId="7" fillId="2" borderId="11" xfId="2" applyNumberFormat="1" applyFont="1" applyFill="1" applyBorder="1" applyAlignment="1">
      <alignment horizontal="right" vertical="top"/>
    </xf>
    <xf numFmtId="49" fontId="7" fillId="8" borderId="14" xfId="0" applyNumberFormat="1" applyFont="1" applyFill="1" applyBorder="1" applyAlignment="1">
      <alignment horizontal="center" vertical="top"/>
    </xf>
    <xf numFmtId="0" fontId="7" fillId="8" borderId="15" xfId="3" applyNumberFormat="1" applyFont="1" applyFill="1" applyBorder="1" applyAlignment="1">
      <alignment horizontal="right" vertical="top" indent="1"/>
    </xf>
    <xf numFmtId="43" fontId="7" fillId="8" borderId="15" xfId="2" applyNumberFormat="1" applyFont="1" applyFill="1" applyBorder="1" applyAlignment="1">
      <alignment horizontal="center" vertical="top"/>
    </xf>
    <xf numFmtId="43" fontId="7" fillId="8" borderId="14" xfId="2" applyNumberFormat="1" applyFont="1" applyFill="1" applyBorder="1" applyAlignment="1">
      <alignment horizontal="center" vertical="top"/>
    </xf>
    <xf numFmtId="168" fontId="7" fillId="8" borderId="14" xfId="2" applyNumberFormat="1" applyFont="1" applyFill="1" applyBorder="1" applyAlignment="1">
      <alignment horizontal="right" vertical="top" indent="1"/>
    </xf>
    <xf numFmtId="171" fontId="7" fillId="8" borderId="14" xfId="2" applyNumberFormat="1" applyFont="1" applyFill="1" applyBorder="1" applyAlignment="1">
      <alignment horizontal="center" vertical="top"/>
    </xf>
    <xf numFmtId="168" fontId="7" fillId="8" borderId="14" xfId="3" applyNumberFormat="1" applyFont="1" applyFill="1" applyBorder="1" applyAlignment="1">
      <alignment horizontal="right" vertical="top" indent="1"/>
    </xf>
    <xf numFmtId="171" fontId="7" fillId="8" borderId="15" xfId="2" applyNumberFormat="1" applyFont="1" applyFill="1" applyBorder="1" applyAlignment="1">
      <alignment horizontal="center" vertical="top"/>
    </xf>
    <xf numFmtId="168" fontId="7" fillId="8" borderId="15" xfId="2" applyNumberFormat="1" applyFont="1" applyFill="1" applyBorder="1" applyAlignment="1">
      <alignment horizontal="right" vertical="top" indent="1"/>
    </xf>
    <xf numFmtId="171" fontId="7" fillId="8" borderId="16" xfId="2" applyNumberFormat="1" applyFont="1" applyFill="1" applyBorder="1" applyAlignment="1">
      <alignment horizontal="center" vertical="top"/>
    </xf>
    <xf numFmtId="168" fontId="7" fillId="8" borderId="16" xfId="3" applyNumberFormat="1" applyFont="1" applyFill="1" applyBorder="1" applyAlignment="1">
      <alignment horizontal="right" vertical="top" indent="1"/>
    </xf>
    <xf numFmtId="43" fontId="7" fillId="8" borderId="16" xfId="2" applyNumberFormat="1" applyFont="1" applyFill="1" applyBorder="1" applyAlignment="1">
      <alignment horizontal="center" vertical="top"/>
    </xf>
    <xf numFmtId="168" fontId="7" fillId="8" borderId="16" xfId="2" applyNumberFormat="1" applyFont="1" applyFill="1" applyBorder="1" applyAlignment="1">
      <alignment horizontal="right" vertical="top" indent="1"/>
    </xf>
    <xf numFmtId="171" fontId="7" fillId="2" borderId="0" xfId="2" applyNumberFormat="1" applyFont="1" applyFill="1" applyBorder="1" applyAlignment="1">
      <alignment horizontal="center"/>
    </xf>
    <xf numFmtId="0" fontId="5" fillId="9" borderId="0" xfId="0" applyFont="1" applyFill="1" applyBorder="1" applyAlignment="1">
      <alignment horizontal="left" vertical="top"/>
    </xf>
    <xf numFmtId="0" fontId="7" fillId="9" borderId="0" xfId="0" applyFont="1" applyFill="1" applyBorder="1" applyAlignment="1">
      <alignment vertical="top"/>
    </xf>
    <xf numFmtId="0" fontId="7" fillId="9" borderId="0" xfId="0" applyFont="1" applyFill="1" applyBorder="1" applyAlignment="1">
      <alignment horizontal="left" vertical="top"/>
    </xf>
    <xf numFmtId="175" fontId="10" fillId="2" borderId="0" xfId="0" applyNumberFormat="1" applyFont="1" applyFill="1" applyBorder="1" applyAlignment="1">
      <alignment horizontal="center" vertical="top"/>
    </xf>
    <xf numFmtId="175" fontId="7" fillId="7" borderId="16" xfId="0" applyNumberFormat="1" applyFont="1" applyFill="1" applyBorder="1" applyAlignment="1">
      <alignment horizontal="center" vertical="top"/>
    </xf>
    <xf numFmtId="9" fontId="5" fillId="7" borderId="1" xfId="3" applyNumberFormat="1" applyFont="1" applyFill="1" applyBorder="1" applyAlignment="1">
      <alignment horizontal="right" vertical="center"/>
    </xf>
    <xf numFmtId="0" fontId="6" fillId="0" borderId="0" xfId="5" applyFont="1"/>
    <xf numFmtId="171" fontId="1" fillId="0" borderId="0" xfId="1" applyNumberFormat="1" applyFont="1"/>
    <xf numFmtId="0" fontId="17" fillId="0" borderId="0" xfId="5" applyFont="1"/>
    <xf numFmtId="0" fontId="18" fillId="0" borderId="0" xfId="5" applyNumberFormat="1" applyFont="1" applyFill="1" applyAlignment="1">
      <alignment horizontal="left"/>
    </xf>
    <xf numFmtId="176" fontId="18" fillId="0" borderId="0" xfId="6" quotePrefix="1" applyFont="1" applyFill="1"/>
    <xf numFmtId="176" fontId="20" fillId="0" borderId="0" xfId="6" quotePrefix="1" applyFont="1" applyFill="1"/>
    <xf numFmtId="0" fontId="20" fillId="0" borderId="0" xfId="7" applyFont="1" applyFill="1" applyAlignment="1"/>
    <xf numFmtId="0" fontId="20" fillId="0" borderId="0" xfId="7" applyFont="1" applyFill="1"/>
    <xf numFmtId="176" fontId="20" fillId="0" borderId="0" xfId="6" quotePrefix="1" applyFont="1" applyFill="1" applyAlignment="1">
      <alignment horizontal="center"/>
    </xf>
    <xf numFmtId="0" fontId="20" fillId="0" borderId="0" xfId="7" applyFont="1" applyFill="1" applyAlignment="1">
      <alignment horizontal="center"/>
    </xf>
    <xf numFmtId="0" fontId="21" fillId="0" borderId="0" xfId="7" applyFont="1" applyFill="1" applyAlignment="1">
      <alignment horizontal="center"/>
    </xf>
    <xf numFmtId="0" fontId="21" fillId="0" borderId="0" xfId="7" applyFont="1" applyFill="1" applyAlignment="1">
      <alignment horizontal="left"/>
    </xf>
    <xf numFmtId="0" fontId="22" fillId="0" borderId="0" xfId="1" applyNumberFormat="1" applyFont="1" applyFill="1" applyBorder="1" applyAlignment="1">
      <alignment horizontal="right" vertical="top"/>
    </xf>
    <xf numFmtId="0" fontId="21" fillId="0" borderId="0" xfId="7" applyFont="1" applyFill="1"/>
    <xf numFmtId="171" fontId="22" fillId="0" borderId="0" xfId="2" applyNumberFormat="1" applyFont="1" applyFill="1" applyBorder="1" applyAlignment="1">
      <alignment horizontal="center" vertical="top"/>
    </xf>
    <xf numFmtId="0" fontId="23" fillId="0" borderId="0" xfId="7" applyFont="1" applyFill="1" applyBorder="1"/>
    <xf numFmtId="0" fontId="21" fillId="0" borderId="0" xfId="7" applyFont="1" applyFill="1" applyBorder="1"/>
    <xf numFmtId="0" fontId="21" fillId="0" borderId="0" xfId="8" applyFont="1" applyFill="1"/>
    <xf numFmtId="0" fontId="23" fillId="0" borderId="0" xfId="7" applyFont="1" applyFill="1" applyAlignment="1">
      <alignment horizontal="left"/>
    </xf>
    <xf numFmtId="171" fontId="21" fillId="7" borderId="0" xfId="7" applyNumberFormat="1" applyFont="1" applyFill="1"/>
    <xf numFmtId="171" fontId="21" fillId="7" borderId="1" xfId="7" applyNumberFormat="1" applyFont="1" applyFill="1" applyBorder="1"/>
    <xf numFmtId="171" fontId="21" fillId="0" borderId="0" xfId="7" applyNumberFormat="1" applyFont="1" applyFill="1"/>
    <xf numFmtId="171" fontId="21" fillId="0" borderId="4" xfId="7" applyNumberFormat="1" applyFont="1" applyFill="1" applyBorder="1"/>
    <xf numFmtId="171" fontId="23" fillId="0" borderId="0" xfId="9" applyNumberFormat="1" applyFont="1" applyFill="1" applyBorder="1" applyAlignment="1">
      <alignment vertical="center"/>
    </xf>
    <xf numFmtId="0" fontId="23" fillId="0" borderId="0" xfId="7" applyFont="1" applyFill="1" applyBorder="1" applyAlignment="1">
      <alignment horizontal="center" wrapText="1"/>
    </xf>
    <xf numFmtId="0" fontId="24" fillId="0" borderId="0" xfId="10" applyFill="1"/>
    <xf numFmtId="0" fontId="20" fillId="0" borderId="0" xfId="11" applyFont="1" applyFill="1"/>
    <xf numFmtId="0" fontId="3" fillId="0" borderId="0" xfId="5" applyFill="1"/>
    <xf numFmtId="0" fontId="20" fillId="0" borderId="0" xfId="10" applyFont="1" applyFill="1" applyAlignment="1">
      <alignment horizontal="center"/>
    </xf>
    <xf numFmtId="0" fontId="20" fillId="0" borderId="0" xfId="11" applyFont="1" applyFill="1" applyAlignment="1">
      <alignment horizontal="center"/>
    </xf>
    <xf numFmtId="0" fontId="6" fillId="0" borderId="0" xfId="5" applyFont="1" applyFill="1" applyAlignment="1">
      <alignment horizontal="center"/>
    </xf>
    <xf numFmtId="0" fontId="24" fillId="0" borderId="1" xfId="11" applyFont="1" applyFill="1" applyBorder="1" applyAlignment="1">
      <alignment horizontal="center" vertical="center"/>
    </xf>
    <xf numFmtId="0" fontId="21" fillId="0" borderId="1" xfId="12" applyFont="1" applyFill="1" applyBorder="1" applyAlignment="1">
      <alignment horizontal="center" vertical="center" wrapText="1"/>
    </xf>
    <xf numFmtId="0" fontId="24" fillId="0" borderId="0" xfId="11" applyFill="1"/>
    <xf numFmtId="0" fontId="21" fillId="0" borderId="0" xfId="12" applyFont="1" applyFill="1" applyAlignment="1">
      <alignment horizontal="left"/>
    </xf>
    <xf numFmtId="171" fontId="21" fillId="7" borderId="0" xfId="12" applyNumberFormat="1" applyFont="1" applyFill="1" applyAlignment="1">
      <alignment horizontal="right"/>
    </xf>
    <xf numFmtId="171" fontId="21" fillId="0" borderId="0" xfId="13" applyNumberFormat="1" applyFont="1" applyFill="1" applyAlignment="1">
      <alignment horizontal="right"/>
    </xf>
    <xf numFmtId="0" fontId="21" fillId="7" borderId="0" xfId="12" applyFont="1" applyFill="1" applyAlignment="1">
      <alignment horizontal="center"/>
    </xf>
    <xf numFmtId="0" fontId="21" fillId="0" borderId="0" xfId="12" applyFont="1" applyFill="1" applyAlignment="1">
      <alignment horizontal="center"/>
    </xf>
    <xf numFmtId="171" fontId="21" fillId="0" borderId="0" xfId="12" applyNumberFormat="1" applyFont="1" applyFill="1" applyAlignment="1">
      <alignment horizontal="right"/>
    </xf>
    <xf numFmtId="171" fontId="21" fillId="0" borderId="0" xfId="12" applyNumberFormat="1" applyFont="1" applyFill="1"/>
    <xf numFmtId="171" fontId="21" fillId="7" borderId="0" xfId="12" applyNumberFormat="1" applyFont="1" applyFill="1"/>
    <xf numFmtId="171" fontId="21" fillId="0" borderId="1" xfId="12" applyNumberFormat="1" applyFont="1" applyFill="1" applyBorder="1"/>
    <xf numFmtId="0" fontId="24" fillId="0" borderId="11" xfId="11" applyFont="1" applyFill="1" applyBorder="1" applyAlignment="1">
      <alignment horizontal="right"/>
    </xf>
    <xf numFmtId="171" fontId="21" fillId="0" borderId="4" xfId="12" applyNumberFormat="1" applyFont="1" applyFill="1" applyBorder="1"/>
    <xf numFmtId="0" fontId="21" fillId="0" borderId="11" xfId="12" applyFont="1" applyFill="1" applyBorder="1"/>
    <xf numFmtId="171" fontId="21" fillId="0" borderId="0" xfId="12" applyNumberFormat="1" applyFont="1" applyFill="1" applyBorder="1"/>
    <xf numFmtId="0" fontId="24" fillId="0" borderId="0" xfId="10"/>
    <xf numFmtId="0" fontId="25" fillId="0" borderId="0" xfId="5" applyFont="1"/>
    <xf numFmtId="0" fontId="26" fillId="2" borderId="0" xfId="5" applyFont="1" applyFill="1" applyBorder="1" applyAlignment="1">
      <alignment horizontal="left" vertical="top"/>
    </xf>
    <xf numFmtId="0" fontId="27" fillId="2" borderId="0" xfId="5" applyFont="1" applyFill="1" applyBorder="1" applyAlignment="1">
      <alignment horizontal="right" vertical="top"/>
    </xf>
    <xf numFmtId="0" fontId="27" fillId="0" borderId="0" xfId="5" applyFont="1" applyFill="1" applyBorder="1" applyAlignment="1">
      <alignment horizontal="right" vertical="top"/>
    </xf>
    <xf numFmtId="0" fontId="28" fillId="0" borderId="0" xfId="5" applyFont="1" applyFill="1"/>
    <xf numFmtId="0" fontId="29" fillId="0" borderId="0" xfId="14" applyFont="1"/>
    <xf numFmtId="0" fontId="29" fillId="0" borderId="0" xfId="14" applyFont="1" applyBorder="1" applyAlignment="1">
      <alignment horizontal="center"/>
    </xf>
    <xf numFmtId="0" fontId="30" fillId="2" borderId="0" xfId="5" applyFont="1" applyFill="1" applyBorder="1" applyAlignment="1">
      <alignment horizontal="center" vertical="center"/>
    </xf>
    <xf numFmtId="0" fontId="26" fillId="2" borderId="0" xfId="5" applyFont="1" applyFill="1" applyBorder="1" applyAlignment="1">
      <alignment horizontal="left" vertical="center"/>
    </xf>
    <xf numFmtId="0" fontId="31" fillId="0" borderId="0" xfId="14" applyFont="1"/>
    <xf numFmtId="10" fontId="31" fillId="7" borderId="0" xfId="14" applyNumberFormat="1" applyFont="1" applyFill="1"/>
    <xf numFmtId="0" fontId="32" fillId="0" borderId="0" xfId="14" applyFont="1" applyAlignment="1">
      <alignment horizontal="center" vertical="center"/>
    </xf>
    <xf numFmtId="173" fontId="31" fillId="7" borderId="0" xfId="14" applyNumberFormat="1" applyFont="1" applyFill="1"/>
    <xf numFmtId="0" fontId="26" fillId="2" borderId="0" xfId="5" applyFont="1" applyFill="1" applyBorder="1" applyAlignment="1">
      <alignment horizontal="center" vertical="top"/>
    </xf>
    <xf numFmtId="0" fontId="26" fillId="2" borderId="0" xfId="5" applyFont="1" applyFill="1" applyBorder="1" applyAlignment="1">
      <alignment horizontal="left" vertical="top" wrapText="1"/>
    </xf>
    <xf numFmtId="0" fontId="26" fillId="2" borderId="0" xfId="5" quotePrefix="1" applyFont="1" applyFill="1" applyBorder="1" applyAlignment="1">
      <alignment horizontal="left" vertical="top" wrapText="1"/>
    </xf>
    <xf numFmtId="0" fontId="33" fillId="2" borderId="0" xfId="5" applyFont="1" applyFill="1" applyBorder="1" applyAlignment="1">
      <alignment horizontal="left" vertical="top" wrapText="1"/>
    </xf>
    <xf numFmtId="0" fontId="33" fillId="2" borderId="0" xfId="5" applyFont="1" applyFill="1" applyBorder="1" applyAlignment="1">
      <alignment horizontal="center" vertical="top" wrapText="1"/>
    </xf>
    <xf numFmtId="0" fontId="33" fillId="2" borderId="0" xfId="5" applyFont="1" applyFill="1" applyBorder="1" applyAlignment="1">
      <alignment horizontal="center" vertical="top"/>
    </xf>
    <xf numFmtId="0" fontId="26" fillId="2" borderId="1" xfId="5" applyFont="1" applyFill="1" applyBorder="1" applyAlignment="1">
      <alignment horizontal="center" vertical="top"/>
    </xf>
    <xf numFmtId="0" fontId="33" fillId="2" borderId="1" xfId="5" applyFont="1" applyFill="1" applyBorder="1" applyAlignment="1">
      <alignment horizontal="left" vertical="top"/>
    </xf>
    <xf numFmtId="0" fontId="33" fillId="2" borderId="0" xfId="5" applyFont="1" applyFill="1" applyBorder="1" applyAlignment="1">
      <alignment horizontal="left" vertical="top"/>
    </xf>
    <xf numFmtId="0" fontId="33" fillId="2" borderId="1" xfId="5" applyFont="1" applyFill="1" applyBorder="1" applyAlignment="1">
      <alignment horizontal="center" vertical="top"/>
    </xf>
    <xf numFmtId="0" fontId="26" fillId="2" borderId="0" xfId="5" applyFont="1" applyFill="1" applyBorder="1" applyAlignment="1">
      <alignment horizontal="center" vertical="center"/>
    </xf>
    <xf numFmtId="10" fontId="26" fillId="7" borderId="0" xfId="3" applyNumberFormat="1" applyFont="1" applyFill="1" applyBorder="1" applyAlignment="1">
      <alignment horizontal="right" vertical="center"/>
    </xf>
    <xf numFmtId="10" fontId="26" fillId="7" borderId="1" xfId="3" applyNumberFormat="1" applyFont="1" applyFill="1" applyBorder="1" applyAlignment="1">
      <alignment horizontal="right" vertical="center"/>
    </xf>
    <xf numFmtId="10" fontId="26" fillId="2" borderId="0" xfId="3" applyNumberFormat="1" applyFont="1" applyFill="1" applyBorder="1" applyAlignment="1">
      <alignment horizontal="right" vertical="center"/>
    </xf>
    <xf numFmtId="10" fontId="26" fillId="2" borderId="0" xfId="5" applyNumberFormat="1" applyFont="1" applyFill="1" applyBorder="1" applyAlignment="1">
      <alignment horizontal="right" vertical="center"/>
    </xf>
    <xf numFmtId="0" fontId="26" fillId="0" borderId="0" xfId="5" applyFont="1"/>
    <xf numFmtId="0" fontId="34" fillId="2" borderId="0" xfId="4" applyFont="1" applyFill="1" applyBorder="1" applyAlignment="1">
      <alignment horizontal="left" vertical="center"/>
    </xf>
    <xf numFmtId="0" fontId="6" fillId="0" borderId="0" xfId="5" applyFont="1" applyAlignment="1">
      <alignment horizontal="left" vertical="center"/>
    </xf>
    <xf numFmtId="0" fontId="35" fillId="0" borderId="0" xfId="14" applyFont="1"/>
    <xf numFmtId="0" fontId="35" fillId="0" borderId="0" xfId="14" applyFont="1" applyAlignment="1">
      <alignment horizontal="left" wrapText="1"/>
    </xf>
    <xf numFmtId="0" fontId="18" fillId="0" borderId="0" xfId="14" applyFont="1"/>
    <xf numFmtId="171" fontId="35" fillId="7" borderId="0" xfId="13" applyNumberFormat="1" applyFont="1" applyFill="1"/>
    <xf numFmtId="171" fontId="35" fillId="0" borderId="11" xfId="13" applyNumberFormat="1" applyFont="1" applyBorder="1"/>
    <xf numFmtId="171" fontId="18" fillId="0" borderId="0" xfId="13" applyNumberFormat="1" applyFont="1" applyBorder="1"/>
    <xf numFmtId="10" fontId="35" fillId="0" borderId="0" xfId="3" applyNumberFormat="1" applyFont="1" applyBorder="1"/>
    <xf numFmtId="171" fontId="18" fillId="0" borderId="4" xfId="14" applyNumberFormat="1" applyFont="1" applyBorder="1"/>
    <xf numFmtId="0" fontId="36" fillId="2" borderId="0" xfId="5" applyFont="1" applyFill="1" applyBorder="1" applyAlignment="1">
      <alignment horizontal="left" vertical="top"/>
    </xf>
    <xf numFmtId="175" fontId="37" fillId="7" borderId="0" xfId="2" applyNumberFormat="1" applyFont="1" applyFill="1"/>
    <xf numFmtId="0" fontId="36" fillId="2" borderId="0" xfId="5" applyFont="1" applyFill="1" applyBorder="1" applyAlignment="1">
      <alignment horizontal="left"/>
    </xf>
    <xf numFmtId="0" fontId="39" fillId="2" borderId="0" xfId="5" applyFont="1" applyFill="1" applyBorder="1" applyAlignment="1">
      <alignment horizontal="left" vertical="top"/>
    </xf>
    <xf numFmtId="171" fontId="7" fillId="5" borderId="1" xfId="0" applyNumberFormat="1" applyFont="1" applyFill="1" applyBorder="1" applyAlignment="1">
      <alignment vertical="top"/>
    </xf>
    <xf numFmtId="171" fontId="7" fillId="5" borderId="0" xfId="0" applyNumberFormat="1" applyFont="1" applyFill="1" applyBorder="1" applyAlignment="1">
      <alignment vertical="center"/>
    </xf>
    <xf numFmtId="0" fontId="7" fillId="9" borderId="0" xfId="0" applyFont="1" applyFill="1" applyBorder="1" applyAlignment="1">
      <alignment horizontal="left"/>
    </xf>
    <xf numFmtId="175" fontId="38" fillId="2" borderId="0" xfId="5" applyNumberFormat="1" applyFont="1" applyFill="1" applyBorder="1" applyAlignment="1">
      <alignment horizontal="right"/>
    </xf>
    <xf numFmtId="0" fontId="7" fillId="4" borderId="14" xfId="2" applyNumberFormat="1" applyFont="1" applyFill="1" applyBorder="1" applyAlignment="1">
      <alignment horizontal="center" vertical="top"/>
    </xf>
    <xf numFmtId="0" fontId="8" fillId="5" borderId="0" xfId="0" applyFont="1" applyFill="1" applyBorder="1" applyAlignment="1">
      <alignment horizontal="left" vertical="top" wrapText="1"/>
    </xf>
    <xf numFmtId="0" fontId="7" fillId="5" borderId="0" xfId="0" applyFont="1" applyFill="1" applyBorder="1" applyAlignment="1">
      <alignment horizontal="left" vertical="top" wrapText="1"/>
    </xf>
    <xf numFmtId="0" fontId="8" fillId="5" borderId="0" xfId="0" applyFont="1" applyFill="1" applyBorder="1" applyAlignment="1">
      <alignment vertical="top" wrapText="1"/>
    </xf>
    <xf numFmtId="0" fontId="7" fillId="2" borderId="0" xfId="0" applyFont="1" applyFill="1" applyBorder="1" applyAlignment="1">
      <alignment horizontal="center" vertical="top"/>
    </xf>
    <xf numFmtId="0" fontId="8" fillId="0" borderId="0" xfId="0" applyFont="1" applyFill="1" applyBorder="1" applyAlignment="1">
      <alignment horizontal="center" vertical="top"/>
    </xf>
    <xf numFmtId="0" fontId="7" fillId="0" borderId="0" xfId="0" applyFont="1" applyFill="1" applyBorder="1" applyAlignment="1">
      <alignment horizontal="center" vertical="top"/>
    </xf>
    <xf numFmtId="0" fontId="9" fillId="2" borderId="1" xfId="0" applyFont="1" applyFill="1" applyBorder="1" applyAlignment="1">
      <alignment horizontal="center" vertical="top"/>
    </xf>
    <xf numFmtId="164" fontId="10" fillId="2" borderId="1" xfId="0" applyNumberFormat="1" applyFont="1" applyFill="1" applyBorder="1" applyAlignment="1">
      <alignment horizontal="center" vertical="top"/>
    </xf>
    <xf numFmtId="0" fontId="7" fillId="5" borderId="0" xfId="0" applyFont="1" applyFill="1" applyBorder="1" applyAlignment="1">
      <alignment horizontal="left" vertical="top"/>
    </xf>
    <xf numFmtId="164" fontId="10" fillId="5" borderId="1" xfId="0" applyNumberFormat="1" applyFont="1" applyFill="1" applyBorder="1" applyAlignment="1">
      <alignment horizontal="center" vertical="top"/>
    </xf>
    <xf numFmtId="0" fontId="10" fillId="2" borderId="1" xfId="0" applyFont="1" applyFill="1" applyBorder="1" applyAlignment="1">
      <alignment horizontal="center" vertical="top"/>
    </xf>
    <xf numFmtId="0" fontId="8" fillId="0" borderId="0" xfId="0" applyFont="1" applyFill="1" applyBorder="1" applyAlignment="1">
      <alignment horizontal="left" vertical="top" wrapText="1"/>
    </xf>
    <xf numFmtId="0" fontId="8" fillId="8" borderId="0" xfId="0" applyFont="1" applyFill="1" applyBorder="1" applyAlignment="1">
      <alignment horizontal="left" vertical="top" wrapText="1"/>
    </xf>
    <xf numFmtId="0" fontId="8" fillId="5" borderId="0" xfId="0" applyFont="1" applyFill="1" applyBorder="1" applyAlignment="1">
      <alignment horizontal="left" vertical="top"/>
    </xf>
    <xf numFmtId="0" fontId="7" fillId="2" borderId="0" xfId="0" applyFont="1" applyFill="1" applyBorder="1" applyAlignment="1">
      <alignment horizontal="left" vertical="top" wrapText="1"/>
    </xf>
    <xf numFmtId="49" fontId="7" fillId="2" borderId="0" xfId="0" applyNumberFormat="1" applyFont="1" applyFill="1" applyBorder="1" applyAlignment="1">
      <alignment horizontal="center" vertical="top"/>
    </xf>
    <xf numFmtId="0" fontId="7" fillId="0" borderId="0" xfId="0" quotePrefix="1" applyNumberFormat="1" applyFont="1" applyFill="1" applyBorder="1" applyAlignment="1" applyProtection="1">
      <alignment horizontal="left" vertical="top" wrapText="1"/>
      <protection locked="0"/>
    </xf>
    <xf numFmtId="0" fontId="7" fillId="0" borderId="0" xfId="0" applyFont="1" applyFill="1" applyBorder="1" applyAlignment="1">
      <alignment horizontal="left" vertical="top" wrapText="1"/>
    </xf>
    <xf numFmtId="49" fontId="7" fillId="2" borderId="0" xfId="0" applyNumberFormat="1" applyFont="1" applyFill="1" applyBorder="1" applyAlignment="1">
      <alignment horizontal="left" vertical="top" wrapText="1"/>
    </xf>
    <xf numFmtId="49" fontId="10" fillId="0" borderId="1" xfId="0" applyNumberFormat="1" applyFont="1" applyFill="1" applyBorder="1" applyAlignment="1">
      <alignment horizontal="left" vertical="center" wrapText="1"/>
    </xf>
    <xf numFmtId="49" fontId="10" fillId="2" borderId="9" xfId="0" applyNumberFormat="1" applyFont="1" applyFill="1" applyBorder="1" applyAlignment="1">
      <alignment horizontal="center" wrapText="1"/>
    </xf>
    <xf numFmtId="49" fontId="10" fillId="2" borderId="9" xfId="0" applyNumberFormat="1" applyFont="1" applyFill="1" applyBorder="1" applyAlignment="1">
      <alignment horizontal="center"/>
    </xf>
    <xf numFmtId="0" fontId="7" fillId="2" borderId="0" xfId="0" applyFont="1" applyFill="1" applyBorder="1" applyAlignment="1">
      <alignment horizontal="left" vertical="center" wrapText="1"/>
    </xf>
    <xf numFmtId="49" fontId="7" fillId="2" borderId="9" xfId="0" applyNumberFormat="1" applyFont="1" applyFill="1" applyBorder="1" applyAlignment="1">
      <alignment horizontal="center"/>
    </xf>
    <xf numFmtId="0" fontId="7" fillId="2" borderId="0" xfId="0" applyNumberFormat="1" applyFont="1" applyFill="1" applyBorder="1" applyAlignment="1">
      <alignment horizontal="left" vertical="top" wrapText="1"/>
    </xf>
    <xf numFmtId="0" fontId="10" fillId="2" borderId="0" xfId="0" applyFont="1" applyFill="1" applyBorder="1" applyAlignment="1">
      <alignment horizontal="center" vertical="top"/>
    </xf>
    <xf numFmtId="0" fontId="7" fillId="5" borderId="0" xfId="0" applyFont="1" applyFill="1" applyBorder="1" applyAlignment="1">
      <alignment vertical="top" wrapText="1"/>
    </xf>
    <xf numFmtId="0" fontId="10" fillId="2" borderId="0" xfId="0" applyFont="1" applyFill="1" applyBorder="1" applyAlignment="1">
      <alignment horizontal="center"/>
    </xf>
    <xf numFmtId="0" fontId="7" fillId="2" borderId="0" xfId="0" applyFont="1" applyFill="1" applyBorder="1" applyAlignment="1">
      <alignment horizontal="right" vertical="top"/>
    </xf>
    <xf numFmtId="0" fontId="7" fillId="0" borderId="0" xfId="0" applyFont="1" applyFill="1" applyBorder="1" applyAlignment="1">
      <alignment horizontal="left" vertical="top"/>
    </xf>
    <xf numFmtId="0" fontId="7" fillId="2" borderId="15"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top" wrapText="1"/>
    </xf>
    <xf numFmtId="0" fontId="7" fillId="2" borderId="14" xfId="0" applyFont="1" applyFill="1" applyBorder="1" applyAlignment="1">
      <alignment horizontal="center" vertical="top" wrapText="1"/>
    </xf>
    <xf numFmtId="0" fontId="7" fillId="2" borderId="0" xfId="5" applyFont="1" applyFill="1" applyBorder="1" applyAlignment="1">
      <alignment horizontal="center" vertical="top"/>
    </xf>
    <xf numFmtId="0" fontId="8" fillId="0" borderId="0" xfId="5" applyFont="1" applyFill="1" applyBorder="1" applyAlignment="1">
      <alignment horizontal="center" vertical="top"/>
    </xf>
    <xf numFmtId="0" fontId="5" fillId="2" borderId="0" xfId="5" applyFont="1" applyFill="1" applyBorder="1" applyAlignment="1">
      <alignment horizontal="left" vertical="top" wrapText="1"/>
    </xf>
    <xf numFmtId="0" fontId="7" fillId="2" borderId="0" xfId="0" applyFont="1" applyFill="1" applyBorder="1" applyAlignment="1">
      <alignment vertical="top" wrapText="1"/>
    </xf>
    <xf numFmtId="0" fontId="7" fillId="2" borderId="0" xfId="0" applyFont="1" applyFill="1" applyBorder="1" applyAlignment="1">
      <alignment horizontal="left" vertical="top"/>
    </xf>
    <xf numFmtId="0" fontId="18" fillId="0" borderId="0" xfId="5" applyNumberFormat="1" applyFont="1" applyFill="1" applyAlignment="1">
      <alignment horizontal="left"/>
    </xf>
    <xf numFmtId="0" fontId="21" fillId="0" borderId="0" xfId="7" applyFont="1" applyFill="1" applyAlignment="1">
      <alignment horizontal="left" wrapText="1"/>
    </xf>
    <xf numFmtId="171" fontId="21" fillId="0" borderId="0" xfId="9" applyNumberFormat="1" applyFont="1" applyFill="1" applyBorder="1" applyAlignment="1">
      <alignment horizontal="center" vertical="center" wrapText="1"/>
    </xf>
    <xf numFmtId="171" fontId="21" fillId="0" borderId="1" xfId="9" applyNumberFormat="1" applyFont="1" applyFill="1" applyBorder="1" applyAlignment="1">
      <alignment horizontal="center" vertical="center" wrapText="1"/>
    </xf>
    <xf numFmtId="0" fontId="23" fillId="0" borderId="0" xfId="7" applyFont="1" applyFill="1" applyAlignment="1">
      <alignment horizontal="left" wrapText="1"/>
    </xf>
    <xf numFmtId="0" fontId="27" fillId="2" borderId="0" xfId="5" applyFont="1" applyFill="1" applyBorder="1" applyAlignment="1">
      <alignment horizontal="center" vertical="top"/>
    </xf>
    <xf numFmtId="0" fontId="26" fillId="2" borderId="0" xfId="5" applyFont="1" applyFill="1" applyBorder="1" applyAlignment="1">
      <alignment horizontal="left" vertical="top" wrapText="1"/>
    </xf>
    <xf numFmtId="0" fontId="35" fillId="0" borderId="0" xfId="14" applyFont="1" applyAlignment="1">
      <alignment horizontal="left" wrapText="1"/>
    </xf>
    <xf numFmtId="0" fontId="35" fillId="0" borderId="0" xfId="14" applyFont="1" applyAlignment="1">
      <alignment horizontal="center" wrapText="1"/>
    </xf>
    <xf numFmtId="0" fontId="18" fillId="0" borderId="0" xfId="14" applyFont="1" applyAlignment="1">
      <alignment horizontal="center" wrapText="1"/>
    </xf>
    <xf numFmtId="0" fontId="36" fillId="2" borderId="0" xfId="5" applyFont="1" applyFill="1" applyBorder="1" applyAlignment="1">
      <alignment horizontal="left" vertical="top" wrapText="1"/>
    </xf>
  </cellXfs>
  <cellStyles count="15">
    <cellStyle name="Comma" xfId="1" builtinId="3"/>
    <cellStyle name="Comma 21 2" xfId="13"/>
    <cellStyle name="Comma 27 2" xfId="9"/>
    <cellStyle name="Currency" xfId="2" builtinId="4"/>
    <cellStyle name="Hyperlink" xfId="4" builtinId="8"/>
    <cellStyle name="Normal" xfId="0" builtinId="0"/>
    <cellStyle name="Normal 2" xfId="5"/>
    <cellStyle name="Normal 2 4" xfId="14"/>
    <cellStyle name="Normal 28 2" xfId="12"/>
    <cellStyle name="Normal 4" xfId="10"/>
    <cellStyle name="Normal 69 2" xfId="7"/>
    <cellStyle name="Normal 69 3 2" xfId="8"/>
    <cellStyle name="Normal_Schedule O Info for Mike" xfId="11"/>
    <cellStyle name="Normal_SP ANCILLARIES_9-10(clean 9-19)(a)" xfId="6"/>
    <cellStyle name="Percent" xfId="3"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ariffs\2000\formula%20rates\NSP%20xcelcoss%20mi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saunders/Desktop/3.%20Silver%20Run/3.%20Formula%20Rate%20Filing/1.%20Year/1.%20YE%202020/4.%20Final%20Package/1.%20Templates%20&amp;%20Attachment%20A/2020_SilverRun_123120_AttachH-27A_Pro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H-27A"/>
      <sheetName val="Attachment 1"/>
      <sheetName val="Attachment 2"/>
      <sheetName val="Attachment 3"/>
      <sheetName val="Attachment 4"/>
      <sheetName val="Attachment 5"/>
      <sheetName val="Attachment 6"/>
      <sheetName val="Attachment 6a"/>
      <sheetName val="Attachment 7"/>
      <sheetName val="Attachment 8"/>
      <sheetName val="Attachment 9"/>
      <sheetName val="Attachment 10"/>
      <sheetName val="Attachment 11"/>
      <sheetName val="Attachment 12"/>
      <sheetName val="WP1-ADIT"/>
      <sheetName val="WP2-Tax Rates"/>
      <sheetName val="WP3-Perm Tax "/>
      <sheetName val="WP4-Cost Commitment"/>
    </sheetNames>
    <sheetDataSet>
      <sheetData sheetId="0">
        <row r="130">
          <cell r="F130">
            <v>0.27967799999999998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26"/>
  <sheetViews>
    <sheetView tabSelected="1" zoomScaleNormal="100" zoomScaleSheetLayoutView="100" workbookViewId="0">
      <selection activeCell="U142" sqref="U142"/>
    </sheetView>
  </sheetViews>
  <sheetFormatPr defaultColWidth="9.33203125" defaultRowHeight="12" x14ac:dyDescent="0.2"/>
  <cols>
    <col min="1" max="1" width="7.6640625" style="4" customWidth="1"/>
    <col min="2" max="2" width="44.1640625" style="4" customWidth="1"/>
    <col min="3" max="3" width="2.83203125" style="4" customWidth="1"/>
    <col min="4" max="4" width="35.5" style="4" customWidth="1"/>
    <col min="5" max="5" width="2.83203125" style="4" customWidth="1"/>
    <col min="6" max="6" width="23.6640625" style="4" customWidth="1"/>
    <col min="7" max="7" width="2.83203125" style="4" customWidth="1"/>
    <col min="8" max="8" width="8.6640625" style="4" customWidth="1"/>
    <col min="9" max="9" width="9.33203125" style="4"/>
    <col min="10" max="10" width="4.33203125" style="4" customWidth="1"/>
    <col min="11" max="11" width="17.1640625" style="4" customWidth="1"/>
    <col min="12" max="12" width="2.83203125" style="4" customWidth="1"/>
    <col min="13" max="13" width="19.5" style="4" customWidth="1"/>
    <col min="14" max="16384" width="9.33203125" style="8"/>
  </cols>
  <sheetData>
    <row r="1" spans="1:67" x14ac:dyDescent="0.2">
      <c r="B1" s="5" t="s">
        <v>419</v>
      </c>
      <c r="C1" s="5"/>
      <c r="M1" s="6" t="s">
        <v>402</v>
      </c>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row>
    <row r="2" spans="1:67" x14ac:dyDescent="0.2">
      <c r="A2" s="562" t="s">
        <v>460</v>
      </c>
      <c r="B2" s="562"/>
      <c r="C2" s="562"/>
      <c r="D2" s="562"/>
      <c r="E2" s="562"/>
      <c r="F2" s="562"/>
      <c r="G2" s="562"/>
      <c r="H2" s="562"/>
      <c r="I2" s="562"/>
      <c r="J2" s="562"/>
      <c r="K2" s="562"/>
      <c r="L2" s="562"/>
      <c r="M2" s="562"/>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row>
    <row r="3" spans="1:67" x14ac:dyDescent="0.2">
      <c r="A3" s="560" t="s">
        <v>639</v>
      </c>
      <c r="B3" s="560"/>
      <c r="C3" s="560"/>
      <c r="D3" s="560"/>
      <c r="E3" s="560"/>
      <c r="F3" s="560"/>
      <c r="G3" s="560"/>
      <c r="H3" s="560"/>
      <c r="I3" s="560"/>
      <c r="J3" s="560"/>
      <c r="K3" s="560"/>
      <c r="L3" s="560"/>
      <c r="M3" s="560"/>
    </row>
    <row r="4" spans="1:67" x14ac:dyDescent="0.2">
      <c r="A4" s="561" t="s">
        <v>842</v>
      </c>
      <c r="B4" s="562"/>
      <c r="C4" s="562"/>
      <c r="D4" s="562"/>
      <c r="E4" s="562"/>
      <c r="F4" s="562"/>
      <c r="G4" s="562"/>
      <c r="H4" s="562"/>
      <c r="I4" s="562"/>
      <c r="J4" s="562"/>
      <c r="K4" s="562"/>
      <c r="L4" s="562"/>
      <c r="M4" s="562"/>
    </row>
    <row r="5" spans="1:67" x14ac:dyDescent="0.2">
      <c r="M5" s="9" t="s">
        <v>640</v>
      </c>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row>
    <row r="6" spans="1:67" x14ac:dyDescent="0.2">
      <c r="M6" s="10" t="s">
        <v>916</v>
      </c>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row>
    <row r="7" spans="1:67" x14ac:dyDescent="0.2">
      <c r="M7" s="11"/>
    </row>
    <row r="8" spans="1:67" x14ac:dyDescent="0.2">
      <c r="A8" s="12"/>
      <c r="B8" s="13" t="s">
        <v>404</v>
      </c>
      <c r="C8" s="13"/>
      <c r="D8" s="13" t="s">
        <v>405</v>
      </c>
      <c r="E8" s="13"/>
      <c r="F8" s="13" t="s">
        <v>406</v>
      </c>
      <c r="G8" s="13"/>
      <c r="H8" s="13"/>
      <c r="I8" s="13" t="s">
        <v>407</v>
      </c>
      <c r="J8" s="13"/>
      <c r="K8" s="13" t="s">
        <v>408</v>
      </c>
      <c r="L8" s="13"/>
    </row>
    <row r="9" spans="1:67" x14ac:dyDescent="0.2">
      <c r="A9" s="14" t="s">
        <v>68</v>
      </c>
      <c r="B9" s="13"/>
      <c r="C9" s="13"/>
      <c r="D9" s="13"/>
      <c r="E9" s="13"/>
      <c r="F9" s="13"/>
      <c r="G9" s="13"/>
      <c r="H9" s="13"/>
      <c r="I9" s="13"/>
      <c r="J9" s="13"/>
      <c r="K9" s="15" t="s">
        <v>396</v>
      </c>
      <c r="L9" s="13"/>
    </row>
    <row r="10" spans="1:67" x14ac:dyDescent="0.2">
      <c r="A10" s="16" t="s">
        <v>397</v>
      </c>
      <c r="B10" s="17"/>
      <c r="C10" s="17"/>
      <c r="D10" s="18" t="s">
        <v>403</v>
      </c>
      <c r="E10" s="19"/>
      <c r="F10" s="20"/>
      <c r="G10" s="20"/>
      <c r="H10" s="20"/>
      <c r="I10" s="20"/>
      <c r="J10" s="20"/>
      <c r="K10" s="21" t="s">
        <v>178</v>
      </c>
      <c r="L10" s="22"/>
      <c r="M10" s="20"/>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row>
    <row r="11" spans="1:67" x14ac:dyDescent="0.2">
      <c r="A11" s="23">
        <v>1</v>
      </c>
      <c r="B11" s="11" t="s">
        <v>641</v>
      </c>
      <c r="C11" s="12"/>
      <c r="D11" s="12" t="s">
        <v>642</v>
      </c>
      <c r="E11" s="12"/>
      <c r="F11" s="13"/>
      <c r="G11" s="24"/>
      <c r="J11" s="24"/>
      <c r="K11" s="411">
        <f>K147</f>
        <v>13704563.281605177</v>
      </c>
      <c r="L11" s="25"/>
      <c r="M11" s="12"/>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row>
    <row r="12" spans="1:67" x14ac:dyDescent="0.2">
      <c r="A12" s="26"/>
      <c r="B12" s="12"/>
      <c r="C12" s="12"/>
      <c r="D12" s="12"/>
      <c r="E12" s="12"/>
      <c r="J12" s="27"/>
      <c r="K12" s="25"/>
      <c r="L12" s="25"/>
      <c r="M12" s="12"/>
    </row>
    <row r="13" spans="1:67" x14ac:dyDescent="0.2">
      <c r="A13" s="27"/>
      <c r="B13" s="12" t="s">
        <v>643</v>
      </c>
      <c r="C13" s="12"/>
      <c r="D13" s="12" t="s">
        <v>644</v>
      </c>
      <c r="E13" s="12"/>
      <c r="F13" s="28" t="s">
        <v>409</v>
      </c>
      <c r="G13" s="29"/>
      <c r="H13" s="567" t="s">
        <v>94</v>
      </c>
      <c r="I13" s="567"/>
      <c r="J13" s="30"/>
      <c r="L13" s="31"/>
      <c r="M13" s="12"/>
    </row>
    <row r="14" spans="1:67" x14ac:dyDescent="0.2">
      <c r="A14" s="26">
        <v>2</v>
      </c>
      <c r="B14" s="32" t="s">
        <v>645</v>
      </c>
      <c r="C14" s="32"/>
      <c r="D14" s="12" t="s">
        <v>646</v>
      </c>
      <c r="E14" s="12"/>
      <c r="F14" s="31">
        <f>K187</f>
        <v>0</v>
      </c>
      <c r="G14" s="31"/>
      <c r="H14" s="33" t="s">
        <v>411</v>
      </c>
      <c r="I14" s="34">
        <f>K165</f>
        <v>1</v>
      </c>
      <c r="J14" s="30"/>
      <c r="K14" s="31">
        <f>F14*I14</f>
        <v>0</v>
      </c>
      <c r="L14" s="31"/>
      <c r="M14" s="12"/>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row>
    <row r="15" spans="1:67" x14ac:dyDescent="0.2">
      <c r="A15" s="26">
        <v>3</v>
      </c>
      <c r="B15" s="32" t="s">
        <v>647</v>
      </c>
      <c r="C15" s="32"/>
      <c r="D15" s="12" t="s">
        <v>648</v>
      </c>
      <c r="E15" s="12"/>
      <c r="F15" s="31">
        <f>K189</f>
        <v>0</v>
      </c>
      <c r="G15" s="31"/>
      <c r="H15" s="33" t="s">
        <v>411</v>
      </c>
      <c r="I15" s="34">
        <f>K165</f>
        <v>1</v>
      </c>
      <c r="J15" s="30"/>
      <c r="K15" s="31">
        <f>F15*I15</f>
        <v>0</v>
      </c>
      <c r="L15" s="31"/>
      <c r="M15" s="12"/>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row>
    <row r="16" spans="1:67" x14ac:dyDescent="0.2">
      <c r="A16" s="26">
        <v>4</v>
      </c>
      <c r="B16" s="32" t="s">
        <v>649</v>
      </c>
      <c r="C16" s="32"/>
      <c r="D16" s="12" t="s">
        <v>650</v>
      </c>
      <c r="E16" s="12"/>
      <c r="F16" s="35">
        <v>0</v>
      </c>
      <c r="G16" s="31"/>
      <c r="H16" s="33" t="s">
        <v>411</v>
      </c>
      <c r="I16" s="34">
        <f>K165</f>
        <v>1</v>
      </c>
      <c r="J16" s="30"/>
      <c r="K16" s="31">
        <f>F16*I16</f>
        <v>0</v>
      </c>
      <c r="L16" s="31"/>
      <c r="M16" s="12"/>
    </row>
    <row r="17" spans="1:67" x14ac:dyDescent="0.2">
      <c r="A17" s="26">
        <v>5</v>
      </c>
      <c r="B17" s="32" t="s">
        <v>651</v>
      </c>
      <c r="C17" s="32"/>
      <c r="F17" s="36">
        <v>0</v>
      </c>
      <c r="G17" s="31"/>
      <c r="H17" s="33" t="s">
        <v>411</v>
      </c>
      <c r="I17" s="34">
        <f>K165</f>
        <v>1</v>
      </c>
      <c r="J17" s="30"/>
      <c r="K17" s="37">
        <f>F17*I17</f>
        <v>0</v>
      </c>
      <c r="L17" s="31"/>
      <c r="M17" s="12"/>
    </row>
    <row r="18" spans="1:67" x14ac:dyDescent="0.2">
      <c r="A18" s="26">
        <v>6</v>
      </c>
      <c r="B18" s="12" t="s">
        <v>652</v>
      </c>
      <c r="C18" s="12"/>
      <c r="D18" s="12" t="s">
        <v>653</v>
      </c>
      <c r="E18" s="12"/>
      <c r="F18" s="31">
        <f>SUM(F14:F17)</f>
        <v>0</v>
      </c>
      <c r="G18" s="31"/>
      <c r="H18" s="33"/>
      <c r="I18" s="30"/>
      <c r="J18" s="30"/>
      <c r="K18" s="38">
        <f>SUM(K14:K17)</f>
        <v>0</v>
      </c>
      <c r="L18" s="31"/>
      <c r="M18" s="12"/>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row>
    <row r="19" spans="1:67" x14ac:dyDescent="0.2">
      <c r="A19" s="26"/>
      <c r="B19" s="12"/>
      <c r="C19" s="12"/>
      <c r="D19" s="12"/>
      <c r="E19" s="12"/>
      <c r="F19" s="31"/>
      <c r="H19" s="33"/>
      <c r="I19" s="30"/>
      <c r="J19" s="30"/>
      <c r="K19" s="31"/>
      <c r="L19" s="12"/>
      <c r="M19" s="12"/>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row>
    <row r="20" spans="1:67" x14ac:dyDescent="0.2">
      <c r="A20" s="26">
        <v>7</v>
      </c>
      <c r="B20" s="12" t="s">
        <v>654</v>
      </c>
      <c r="C20" s="12"/>
      <c r="D20" s="12" t="s">
        <v>655</v>
      </c>
      <c r="E20" s="12"/>
      <c r="F20" s="31">
        <f>'Attachment 11'!F30</f>
        <v>0</v>
      </c>
      <c r="H20" s="33" t="s">
        <v>417</v>
      </c>
      <c r="I20" s="34">
        <v>1</v>
      </c>
      <c r="J20" s="30"/>
      <c r="K20" s="31">
        <f>F20*I20</f>
        <v>0</v>
      </c>
      <c r="L20" s="31"/>
      <c r="M20" s="12"/>
    </row>
    <row r="21" spans="1:67" x14ac:dyDescent="0.2">
      <c r="A21" s="26">
        <v>8</v>
      </c>
      <c r="B21" s="12" t="s">
        <v>656</v>
      </c>
      <c r="C21" s="12"/>
      <c r="D21" s="39" t="s">
        <v>258</v>
      </c>
      <c r="E21" s="12"/>
      <c r="F21" s="31">
        <f>'Attachment 3'!I16+'Attachment 3'!J16</f>
        <v>0</v>
      </c>
      <c r="H21" s="33" t="s">
        <v>417</v>
      </c>
      <c r="I21" s="34">
        <v>1</v>
      </c>
      <c r="J21" s="30"/>
      <c r="K21" s="31">
        <f>F21*I21</f>
        <v>0</v>
      </c>
      <c r="L21" s="31"/>
      <c r="M21" s="12"/>
    </row>
    <row r="22" spans="1:67" x14ac:dyDescent="0.2">
      <c r="A22" s="26"/>
      <c r="B22" s="12"/>
      <c r="C22" s="12"/>
      <c r="D22" s="12"/>
      <c r="E22" s="12"/>
      <c r="I22" s="12"/>
      <c r="J22" s="12"/>
      <c r="K22" s="31"/>
      <c r="L22" s="12"/>
      <c r="M22" s="12"/>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row>
    <row r="23" spans="1:67" ht="12.75" thickBot="1" x14ac:dyDescent="0.25">
      <c r="A23" s="40">
        <v>9</v>
      </c>
      <c r="B23" s="12" t="s">
        <v>657</v>
      </c>
      <c r="C23" s="12"/>
      <c r="D23" s="17" t="s">
        <v>658</v>
      </c>
      <c r="E23" s="17"/>
      <c r="I23" s="12"/>
      <c r="J23" s="12"/>
      <c r="K23" s="434">
        <f>K11-K18+K20+K21</f>
        <v>13704563.281605177</v>
      </c>
      <c r="L23" s="25"/>
      <c r="M23" s="12"/>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row>
    <row r="24" spans="1:67" ht="12.75" thickTop="1" x14ac:dyDescent="0.2">
      <c r="A24" s="40"/>
      <c r="B24" s="12"/>
      <c r="C24" s="12"/>
      <c r="D24" s="17"/>
      <c r="E24" s="17"/>
      <c r="I24" s="12"/>
      <c r="J24" s="12"/>
      <c r="L24" s="12"/>
      <c r="M24" s="12"/>
    </row>
    <row r="25" spans="1:67" x14ac:dyDescent="0.2">
      <c r="A25" s="40"/>
      <c r="B25" s="12"/>
      <c r="C25" s="12"/>
      <c r="D25" s="17"/>
      <c r="E25" s="17"/>
      <c r="I25" s="12"/>
      <c r="J25" s="12"/>
      <c r="K25" s="12"/>
      <c r="L25" s="12"/>
      <c r="M25" s="12"/>
    </row>
    <row r="26" spans="1:67" x14ac:dyDescent="0.2">
      <c r="B26" s="41" t="s">
        <v>659</v>
      </c>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row>
    <row r="27" spans="1:67" x14ac:dyDescent="0.2">
      <c r="A27" s="19" t="s">
        <v>420</v>
      </c>
      <c r="B27" s="42" t="s">
        <v>422</v>
      </c>
      <c r="C27" s="42"/>
      <c r="D27" s="29"/>
      <c r="E27" s="29"/>
      <c r="F27" s="41"/>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row>
    <row r="28" spans="1:67" x14ac:dyDescent="0.2">
      <c r="A28" s="27">
        <v>10</v>
      </c>
      <c r="B28" s="4" t="s">
        <v>414</v>
      </c>
      <c r="D28" s="4" t="s">
        <v>567</v>
      </c>
      <c r="E28" s="43"/>
      <c r="F28" s="432">
        <f>'Attachment 1'!K94-'Attachment 1'!F94</f>
        <v>13704563.281605178</v>
      </c>
      <c r="G28" s="44"/>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row>
    <row r="29" spans="1:67" x14ac:dyDescent="0.2">
      <c r="A29" s="45">
        <v>11</v>
      </c>
      <c r="B29" s="4" t="s">
        <v>415</v>
      </c>
      <c r="D29" s="4" t="s">
        <v>257</v>
      </c>
      <c r="F29" s="433">
        <f>'Attachment 1'!F94</f>
        <v>0</v>
      </c>
      <c r="G29" s="44"/>
    </row>
    <row r="30" spans="1:67" x14ac:dyDescent="0.2">
      <c r="A30" s="45">
        <v>12</v>
      </c>
      <c r="B30" s="4" t="s">
        <v>416</v>
      </c>
      <c r="D30" s="24" t="s">
        <v>185</v>
      </c>
      <c r="F30" s="432">
        <f>F28+F29</f>
        <v>13704563.281605178</v>
      </c>
      <c r="G30" s="44"/>
    </row>
    <row r="31" spans="1:67" x14ac:dyDescent="0.2">
      <c r="A31" s="45"/>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row>
    <row r="32" spans="1:67" x14ac:dyDescent="0.2">
      <c r="B32" s="5" t="s">
        <v>419</v>
      </c>
      <c r="C32" s="5"/>
      <c r="M32" s="46" t="s">
        <v>423</v>
      </c>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row>
    <row r="33" spans="1:67" x14ac:dyDescent="0.2">
      <c r="A33" s="562" t="s">
        <v>460</v>
      </c>
      <c r="B33" s="562"/>
      <c r="C33" s="562"/>
      <c r="D33" s="562"/>
      <c r="E33" s="562"/>
      <c r="F33" s="562"/>
      <c r="G33" s="562"/>
      <c r="H33" s="562"/>
      <c r="I33" s="562"/>
      <c r="J33" s="562"/>
      <c r="K33" s="562"/>
      <c r="L33" s="562"/>
      <c r="M33" s="562"/>
    </row>
    <row r="34" spans="1:67" x14ac:dyDescent="0.2">
      <c r="A34" s="560" t="s">
        <v>639</v>
      </c>
      <c r="B34" s="560"/>
      <c r="C34" s="560"/>
      <c r="D34" s="560"/>
      <c r="E34" s="560"/>
      <c r="F34" s="560"/>
      <c r="G34" s="560"/>
      <c r="H34" s="560"/>
      <c r="I34" s="560"/>
      <c r="J34" s="560"/>
      <c r="K34" s="560"/>
      <c r="L34" s="560"/>
      <c r="M34" s="560"/>
    </row>
    <row r="35" spans="1:67" x14ac:dyDescent="0.2">
      <c r="A35" s="561" t="s">
        <v>842</v>
      </c>
      <c r="B35" s="562"/>
      <c r="C35" s="562"/>
      <c r="D35" s="562"/>
      <c r="E35" s="562"/>
      <c r="F35" s="562"/>
      <c r="G35" s="562"/>
      <c r="H35" s="562"/>
      <c r="I35" s="562"/>
      <c r="J35" s="562"/>
      <c r="K35" s="562"/>
      <c r="L35" s="562"/>
      <c r="M35" s="562"/>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row>
    <row r="36" spans="1:67" x14ac:dyDescent="0.2">
      <c r="M36" s="47" t="str">
        <f>$M$5</f>
        <v>For the 12 months ended</v>
      </c>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row>
    <row r="37" spans="1:67" x14ac:dyDescent="0.2">
      <c r="M37" s="47" t="str">
        <f>$M$6</f>
        <v>12/31/2020____</v>
      </c>
    </row>
    <row r="38" spans="1:67" x14ac:dyDescent="0.2">
      <c r="M38" s="11"/>
    </row>
    <row r="39" spans="1:67" x14ac:dyDescent="0.2">
      <c r="A39" s="14" t="s">
        <v>68</v>
      </c>
      <c r="B39" s="13" t="s">
        <v>404</v>
      </c>
      <c r="C39" s="13"/>
      <c r="D39" s="13" t="s">
        <v>405</v>
      </c>
      <c r="E39" s="13"/>
      <c r="F39" s="13" t="s">
        <v>406</v>
      </c>
      <c r="G39" s="13"/>
      <c r="H39" s="13"/>
      <c r="I39" s="13" t="s">
        <v>407</v>
      </c>
      <c r="J39" s="13"/>
      <c r="K39" s="13" t="s">
        <v>408</v>
      </c>
      <c r="L39" s="13"/>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row>
    <row r="40" spans="1:67" x14ac:dyDescent="0.2">
      <c r="A40" s="16" t="s">
        <v>397</v>
      </c>
      <c r="B40" s="48" t="s">
        <v>660</v>
      </c>
      <c r="C40" s="48"/>
      <c r="D40" s="18" t="s">
        <v>403</v>
      </c>
      <c r="E40" s="19"/>
      <c r="F40" s="21" t="s">
        <v>424</v>
      </c>
      <c r="G40" s="49"/>
      <c r="H40" s="564" t="s">
        <v>94</v>
      </c>
      <c r="I40" s="564"/>
      <c r="J40" s="49"/>
      <c r="K40" s="21" t="s">
        <v>425</v>
      </c>
      <c r="L40" s="49"/>
      <c r="M40" s="20"/>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row>
    <row r="41" spans="1:67" x14ac:dyDescent="0.2">
      <c r="A41" s="50"/>
      <c r="B41" s="12" t="s">
        <v>661</v>
      </c>
      <c r="C41" s="12"/>
      <c r="D41" s="51" t="s">
        <v>662</v>
      </c>
      <c r="E41" s="51"/>
      <c r="F41" s="52"/>
      <c r="G41" s="52"/>
      <c r="H41" s="33"/>
      <c r="I41" s="52"/>
      <c r="J41" s="52"/>
      <c r="K41" s="33" t="s">
        <v>426</v>
      </c>
      <c r="L41" s="51"/>
      <c r="M41" s="51"/>
    </row>
    <row r="42" spans="1:67" x14ac:dyDescent="0.2">
      <c r="A42" s="26">
        <v>1</v>
      </c>
      <c r="B42" s="32" t="s">
        <v>663</v>
      </c>
      <c r="C42" s="32"/>
      <c r="D42" s="51" t="s">
        <v>664</v>
      </c>
      <c r="E42" s="51"/>
      <c r="F42" s="53">
        <v>0</v>
      </c>
      <c r="G42" s="51"/>
      <c r="H42" s="33" t="s">
        <v>391</v>
      </c>
      <c r="I42" s="54">
        <v>0</v>
      </c>
      <c r="J42" s="34"/>
      <c r="K42" s="55">
        <f>F42*I42</f>
        <v>0</v>
      </c>
      <c r="L42" s="56"/>
      <c r="M42" s="51"/>
    </row>
    <row r="43" spans="1:67" x14ac:dyDescent="0.2">
      <c r="A43" s="26">
        <v>2</v>
      </c>
      <c r="B43" s="32" t="s">
        <v>665</v>
      </c>
      <c r="C43" s="32"/>
      <c r="D43" s="51" t="s">
        <v>666</v>
      </c>
      <c r="E43" s="51"/>
      <c r="F43" s="391">
        <f>'Attachment 4'!D24</f>
        <v>84150047.758167773</v>
      </c>
      <c r="G43" s="51"/>
      <c r="H43" s="33" t="s">
        <v>411</v>
      </c>
      <c r="I43" s="57">
        <f>K165</f>
        <v>1</v>
      </c>
      <c r="J43" s="34"/>
      <c r="K43" s="55">
        <f>F43*I43</f>
        <v>84150047.758167773</v>
      </c>
      <c r="L43" s="33"/>
      <c r="M43" s="51"/>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row>
    <row r="44" spans="1:67" x14ac:dyDescent="0.2">
      <c r="A44" s="26">
        <v>3</v>
      </c>
      <c r="B44" s="32" t="s">
        <v>667</v>
      </c>
      <c r="C44" s="32"/>
      <c r="D44" s="51" t="s">
        <v>668</v>
      </c>
      <c r="E44" s="51"/>
      <c r="F44" s="392">
        <v>0</v>
      </c>
      <c r="G44" s="51"/>
      <c r="H44" s="33" t="s">
        <v>391</v>
      </c>
      <c r="I44" s="54">
        <v>0</v>
      </c>
      <c r="J44" s="34"/>
      <c r="K44" s="55">
        <f>F44*I44</f>
        <v>0</v>
      </c>
      <c r="L44" s="33"/>
      <c r="M44" s="51"/>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row>
    <row r="45" spans="1:67" x14ac:dyDescent="0.2">
      <c r="A45" s="26">
        <v>4</v>
      </c>
      <c r="B45" s="32" t="s">
        <v>669</v>
      </c>
      <c r="C45" s="32"/>
      <c r="D45" s="51" t="s">
        <v>670</v>
      </c>
      <c r="E45" s="51"/>
      <c r="F45" s="393">
        <f>'Attachment 4'!E24</f>
        <v>692126.27807863185</v>
      </c>
      <c r="G45" s="51"/>
      <c r="H45" s="33" t="s">
        <v>446</v>
      </c>
      <c r="I45" s="57">
        <f>K174</f>
        <v>1</v>
      </c>
      <c r="J45" s="34"/>
      <c r="K45" s="55">
        <f>F45*I45</f>
        <v>692126.27807863185</v>
      </c>
      <c r="L45" s="33"/>
      <c r="M45" s="51"/>
    </row>
    <row r="46" spans="1:67" x14ac:dyDescent="0.2">
      <c r="A46" s="26">
        <v>5</v>
      </c>
      <c r="B46" s="12" t="s">
        <v>671</v>
      </c>
      <c r="C46" s="12"/>
      <c r="D46" s="51" t="s">
        <v>672</v>
      </c>
      <c r="E46" s="51"/>
      <c r="F46" s="394">
        <f>SUM(F42:F45)</f>
        <v>84842174.036246404</v>
      </c>
      <c r="G46" s="51"/>
      <c r="H46" s="52" t="s">
        <v>427</v>
      </c>
      <c r="I46" s="57">
        <f>K46/F46</f>
        <v>1</v>
      </c>
      <c r="J46" s="34"/>
      <c r="K46" s="58">
        <f>SUM(K42:K45)</f>
        <v>84842174.036246404</v>
      </c>
      <c r="L46" s="33"/>
      <c r="M46" s="51"/>
    </row>
    <row r="47" spans="1:67" x14ac:dyDescent="0.2">
      <c r="A47" s="26"/>
      <c r="B47" s="12"/>
      <c r="C47" s="12"/>
      <c r="D47" s="51"/>
      <c r="E47" s="51"/>
      <c r="F47" s="59"/>
      <c r="G47" s="51"/>
      <c r="H47" s="33"/>
      <c r="I47" s="57"/>
      <c r="J47" s="34"/>
      <c r="K47" s="59"/>
      <c r="L47" s="51"/>
      <c r="M47" s="51"/>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row>
    <row r="48" spans="1:67" x14ac:dyDescent="0.2">
      <c r="A48" s="26">
        <v>6</v>
      </c>
      <c r="B48" s="12" t="s">
        <v>673</v>
      </c>
      <c r="C48" s="12"/>
      <c r="D48" s="51" t="s">
        <v>662</v>
      </c>
      <c r="E48" s="51"/>
      <c r="F48" s="59"/>
      <c r="G48" s="51"/>
      <c r="H48" s="33"/>
      <c r="I48" s="47"/>
      <c r="J48" s="51"/>
      <c r="K48" s="59"/>
      <c r="L48" s="51"/>
      <c r="M48" s="51"/>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row>
    <row r="49" spans="1:67" ht="24" x14ac:dyDescent="0.2">
      <c r="A49" s="40">
        <v>7</v>
      </c>
      <c r="B49" s="60" t="s">
        <v>393</v>
      </c>
      <c r="C49" s="61"/>
      <c r="D49" s="62" t="s">
        <v>428</v>
      </c>
      <c r="E49" s="62"/>
      <c r="F49" s="53">
        <v>0</v>
      </c>
      <c r="G49" s="51"/>
      <c r="H49" s="33" t="s">
        <v>391</v>
      </c>
      <c r="I49" s="54">
        <v>0</v>
      </c>
      <c r="J49" s="34"/>
      <c r="K49" s="55">
        <f>F49*I49</f>
        <v>0</v>
      </c>
      <c r="L49" s="63"/>
      <c r="M49" s="64"/>
    </row>
    <row r="50" spans="1:67" x14ac:dyDescent="0.2">
      <c r="A50" s="26">
        <v>8</v>
      </c>
      <c r="B50" s="32" t="s">
        <v>665</v>
      </c>
      <c r="C50" s="32"/>
      <c r="D50" s="51" t="s">
        <v>674</v>
      </c>
      <c r="E50" s="51"/>
      <c r="F50" s="391">
        <f>'Attachment 4'!J24</f>
        <v>566378.6950311457</v>
      </c>
      <c r="G50" s="51"/>
      <c r="H50" s="33" t="s">
        <v>411</v>
      </c>
      <c r="I50" s="57">
        <f>K165</f>
        <v>1</v>
      </c>
      <c r="J50" s="34"/>
      <c r="K50" s="55">
        <f>F50*I50</f>
        <v>566378.6950311457</v>
      </c>
      <c r="L50" s="33"/>
      <c r="M50" s="51"/>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row>
    <row r="51" spans="1:67" x14ac:dyDescent="0.2">
      <c r="A51" s="26">
        <v>9</v>
      </c>
      <c r="B51" s="32" t="s">
        <v>667</v>
      </c>
      <c r="C51" s="32"/>
      <c r="D51" s="51" t="s">
        <v>675</v>
      </c>
      <c r="E51" s="51"/>
      <c r="F51" s="392">
        <v>0</v>
      </c>
      <c r="G51" s="51"/>
      <c r="H51" s="33" t="s">
        <v>391</v>
      </c>
      <c r="I51" s="54">
        <v>0</v>
      </c>
      <c r="J51" s="34"/>
      <c r="K51" s="55">
        <f>F51*I51</f>
        <v>0</v>
      </c>
      <c r="L51" s="33"/>
      <c r="M51" s="51"/>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row>
    <row r="52" spans="1:67" x14ac:dyDescent="0.2">
      <c r="A52" s="26">
        <v>10</v>
      </c>
      <c r="B52" s="32" t="s">
        <v>669</v>
      </c>
      <c r="C52" s="32"/>
      <c r="D52" s="51" t="s">
        <v>676</v>
      </c>
      <c r="E52" s="51"/>
      <c r="F52" s="391">
        <f>'Attachment 4'!K24</f>
        <v>33913.451983262072</v>
      </c>
      <c r="G52" s="65"/>
      <c r="H52" s="33" t="s">
        <v>446</v>
      </c>
      <c r="I52" s="57">
        <f>K174</f>
        <v>1</v>
      </c>
      <c r="J52" s="34"/>
      <c r="K52" s="55">
        <f>F52*I52</f>
        <v>33913.451983262072</v>
      </c>
      <c r="L52" s="33"/>
      <c r="M52" s="51"/>
    </row>
    <row r="53" spans="1:67" x14ac:dyDescent="0.2">
      <c r="A53" s="26">
        <v>11</v>
      </c>
      <c r="B53" s="12" t="s">
        <v>677</v>
      </c>
      <c r="C53" s="12"/>
      <c r="D53" s="51" t="s">
        <v>678</v>
      </c>
      <c r="E53" s="51"/>
      <c r="F53" s="394">
        <f>SUM(F49:F52)</f>
        <v>600292.14701440779</v>
      </c>
      <c r="G53" s="65"/>
      <c r="H53" s="33"/>
      <c r="I53" s="51"/>
      <c r="J53" s="51"/>
      <c r="K53" s="58">
        <f>SUM(K49:K52)</f>
        <v>600292.14701440779</v>
      </c>
      <c r="L53" s="33"/>
      <c r="M53" s="51"/>
    </row>
    <row r="54" spans="1:67" x14ac:dyDescent="0.2">
      <c r="A54" s="26"/>
      <c r="B54" s="12"/>
      <c r="C54" s="12"/>
      <c r="D54" s="51"/>
      <c r="E54" s="51"/>
      <c r="F54" s="51"/>
      <c r="G54" s="51"/>
      <c r="H54" s="33"/>
      <c r="I54" s="51"/>
      <c r="J54" s="51"/>
      <c r="K54" s="66"/>
      <c r="L54" s="51"/>
      <c r="M54" s="51"/>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row>
    <row r="55" spans="1:67" x14ac:dyDescent="0.2">
      <c r="A55" s="26">
        <v>12</v>
      </c>
      <c r="B55" s="12" t="s">
        <v>679</v>
      </c>
      <c r="C55" s="12"/>
      <c r="D55" s="51"/>
      <c r="E55" s="51"/>
      <c r="F55" s="51"/>
      <c r="G55" s="51"/>
      <c r="H55" s="33"/>
      <c r="I55" s="51"/>
      <c r="J55" s="51"/>
      <c r="K55" s="412"/>
      <c r="L55" s="51"/>
      <c r="M55" s="51"/>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row>
    <row r="56" spans="1:67" x14ac:dyDescent="0.2">
      <c r="A56" s="26">
        <v>13</v>
      </c>
      <c r="B56" s="32" t="s">
        <v>663</v>
      </c>
      <c r="C56" s="32"/>
      <c r="D56" s="51" t="s">
        <v>680</v>
      </c>
      <c r="E56" s="51"/>
      <c r="F56" s="65">
        <f>F42-F49</f>
        <v>0</v>
      </c>
      <c r="G56" s="65"/>
      <c r="H56" s="33"/>
      <c r="I56" s="51"/>
      <c r="J56" s="51"/>
      <c r="K56" s="395">
        <f>K42-K49</f>
        <v>0</v>
      </c>
      <c r="L56" s="63"/>
      <c r="M56" s="51"/>
    </row>
    <row r="57" spans="1:67" x14ac:dyDescent="0.2">
      <c r="A57" s="26">
        <v>14</v>
      </c>
      <c r="B57" s="32" t="s">
        <v>665</v>
      </c>
      <c r="C57" s="32"/>
      <c r="D57" s="51" t="s">
        <v>681</v>
      </c>
      <c r="E57" s="51"/>
      <c r="F57" s="395">
        <f>F43-F50</f>
        <v>83583669.063136622</v>
      </c>
      <c r="G57" s="65"/>
      <c r="H57" s="33"/>
      <c r="I57" s="51"/>
      <c r="J57" s="51"/>
      <c r="K57" s="395">
        <f>K43-K50</f>
        <v>83583669.063136622</v>
      </c>
      <c r="L57" s="33"/>
      <c r="M57" s="51"/>
    </row>
    <row r="58" spans="1:67" x14ac:dyDescent="0.2">
      <c r="A58" s="26">
        <v>15</v>
      </c>
      <c r="B58" s="32" t="s">
        <v>667</v>
      </c>
      <c r="C58" s="32"/>
      <c r="D58" s="51" t="s">
        <v>682</v>
      </c>
      <c r="E58" s="51"/>
      <c r="F58" s="395">
        <f>F44-F51</f>
        <v>0</v>
      </c>
      <c r="G58" s="65"/>
      <c r="H58" s="33"/>
      <c r="I58" s="51"/>
      <c r="J58" s="51"/>
      <c r="K58" s="395">
        <f>K44-K51</f>
        <v>0</v>
      </c>
      <c r="L58" s="33"/>
      <c r="M58" s="51"/>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row>
    <row r="59" spans="1:67" x14ac:dyDescent="0.2">
      <c r="A59" s="26">
        <v>16</v>
      </c>
      <c r="B59" s="32" t="s">
        <v>669</v>
      </c>
      <c r="C59" s="32"/>
      <c r="D59" s="51" t="s">
        <v>683</v>
      </c>
      <c r="E59" s="51"/>
      <c r="F59" s="395">
        <f>F45-F52</f>
        <v>658212.82609536976</v>
      </c>
      <c r="G59" s="65"/>
      <c r="H59" s="33"/>
      <c r="I59" s="51"/>
      <c r="J59" s="51"/>
      <c r="K59" s="395">
        <f>K45-K52</f>
        <v>658212.82609536976</v>
      </c>
      <c r="L59" s="33"/>
      <c r="M59" s="51"/>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row>
    <row r="60" spans="1:67" x14ac:dyDescent="0.2">
      <c r="A60" s="26">
        <v>17</v>
      </c>
      <c r="B60" s="12" t="s">
        <v>684</v>
      </c>
      <c r="C60" s="12"/>
      <c r="D60" s="11" t="s">
        <v>685</v>
      </c>
      <c r="E60" s="51"/>
      <c r="F60" s="396">
        <f>SUM(F56:F59)</f>
        <v>84241881.889231995</v>
      </c>
      <c r="G60" s="65"/>
      <c r="H60" s="52" t="s">
        <v>429</v>
      </c>
      <c r="I60" s="34">
        <f>K60/F60</f>
        <v>1</v>
      </c>
      <c r="J60" s="34"/>
      <c r="K60" s="413">
        <f>SUM(K56:K59)</f>
        <v>84241881.889231995</v>
      </c>
      <c r="L60" s="33"/>
      <c r="M60" s="51"/>
    </row>
    <row r="61" spans="1:67" x14ac:dyDescent="0.2">
      <c r="A61" s="26"/>
      <c r="B61" s="12"/>
      <c r="C61" s="12"/>
      <c r="D61" s="51"/>
      <c r="E61" s="51"/>
      <c r="F61" s="33"/>
      <c r="G61" s="33"/>
      <c r="H61" s="33"/>
      <c r="I61" s="34"/>
      <c r="J61" s="34"/>
      <c r="K61" s="395"/>
      <c r="L61" s="33"/>
      <c r="M61" s="51"/>
    </row>
    <row r="62" spans="1:67" x14ac:dyDescent="0.2">
      <c r="A62" s="26">
        <v>18</v>
      </c>
      <c r="B62" s="12" t="s">
        <v>686</v>
      </c>
      <c r="C62" s="12"/>
      <c r="D62" s="51"/>
      <c r="E62" s="51"/>
      <c r="F62" s="51"/>
      <c r="G62" s="51"/>
      <c r="H62" s="33"/>
      <c r="I62" s="51"/>
      <c r="J62" s="51"/>
      <c r="K62" s="395"/>
      <c r="L62" s="51"/>
      <c r="M62" s="51"/>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row>
    <row r="63" spans="1:67" x14ac:dyDescent="0.2">
      <c r="A63" s="26">
        <v>19</v>
      </c>
      <c r="B63" s="32" t="s">
        <v>687</v>
      </c>
      <c r="C63" s="32"/>
      <c r="D63" s="51" t="s">
        <v>688</v>
      </c>
      <c r="E63" s="51"/>
      <c r="F63" s="395">
        <f>'Attachment 4'!F43</f>
        <v>0</v>
      </c>
      <c r="G63" s="65"/>
      <c r="H63" s="67" t="s">
        <v>391</v>
      </c>
      <c r="I63" s="54">
        <v>0</v>
      </c>
      <c r="J63" s="66"/>
      <c r="K63" s="412">
        <f t="shared" ref="K63:K71" si="0">F63*I63</f>
        <v>0</v>
      </c>
      <c r="L63" s="63"/>
      <c r="M63" s="51"/>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row>
    <row r="64" spans="1:67" x14ac:dyDescent="0.2">
      <c r="A64" s="26">
        <v>20</v>
      </c>
      <c r="B64" s="32" t="s">
        <v>689</v>
      </c>
      <c r="C64" s="32"/>
      <c r="D64" s="51" t="s">
        <v>690</v>
      </c>
      <c r="E64" s="51"/>
      <c r="F64" s="395">
        <f>'Attachment 4'!G43</f>
        <v>-1038658.4900791453</v>
      </c>
      <c r="G64" s="65"/>
      <c r="H64" s="33" t="s">
        <v>430</v>
      </c>
      <c r="I64" s="34">
        <f>I60</f>
        <v>1</v>
      </c>
      <c r="J64" s="34"/>
      <c r="K64" s="412">
        <f t="shared" si="0"/>
        <v>-1038658.4900791453</v>
      </c>
      <c r="L64" s="63"/>
      <c r="M64" s="51"/>
    </row>
    <row r="65" spans="1:67" x14ac:dyDescent="0.2">
      <c r="A65" s="26">
        <v>21</v>
      </c>
      <c r="B65" s="32" t="s">
        <v>691</v>
      </c>
      <c r="C65" s="32"/>
      <c r="D65" s="51" t="s">
        <v>692</v>
      </c>
      <c r="E65" s="51"/>
      <c r="F65" s="395">
        <f>'Attachment 4'!H43</f>
        <v>0</v>
      </c>
      <c r="G65" s="65"/>
      <c r="H65" s="33" t="s">
        <v>430</v>
      </c>
      <c r="I65" s="34">
        <f>I60</f>
        <v>1</v>
      </c>
      <c r="J65" s="34"/>
      <c r="K65" s="412">
        <f t="shared" si="0"/>
        <v>0</v>
      </c>
      <c r="L65" s="63"/>
      <c r="M65" s="51"/>
    </row>
    <row r="66" spans="1:67" x14ac:dyDescent="0.2">
      <c r="A66" s="26">
        <v>22</v>
      </c>
      <c r="B66" s="32" t="s">
        <v>693</v>
      </c>
      <c r="C66" s="32"/>
      <c r="D66" s="51" t="s">
        <v>694</v>
      </c>
      <c r="E66" s="51"/>
      <c r="F66" s="395">
        <f>'Attachment 4'!I43</f>
        <v>0</v>
      </c>
      <c r="G66" s="65"/>
      <c r="H66" s="33" t="s">
        <v>430</v>
      </c>
      <c r="I66" s="34">
        <f>I60</f>
        <v>1</v>
      </c>
      <c r="J66" s="34"/>
      <c r="K66" s="412">
        <f t="shared" si="0"/>
        <v>0</v>
      </c>
      <c r="L66" s="63"/>
      <c r="M66" s="51"/>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row>
    <row r="67" spans="1:67" x14ac:dyDescent="0.2">
      <c r="A67" s="26">
        <v>23</v>
      </c>
      <c r="B67" s="32" t="s">
        <v>695</v>
      </c>
      <c r="C67" s="32"/>
      <c r="D67" s="51" t="s">
        <v>696</v>
      </c>
      <c r="E67" s="51"/>
      <c r="F67" s="395">
        <f>'Attachment 4'!J43</f>
        <v>0</v>
      </c>
      <c r="G67" s="65"/>
      <c r="H67" s="33" t="s">
        <v>430</v>
      </c>
      <c r="I67" s="34">
        <f>I60</f>
        <v>1</v>
      </c>
      <c r="J67" s="34"/>
      <c r="K67" s="412">
        <f t="shared" si="0"/>
        <v>0</v>
      </c>
      <c r="L67" s="63"/>
      <c r="M67" s="51"/>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row>
    <row r="68" spans="1:67" x14ac:dyDescent="0.2">
      <c r="A68" s="26">
        <v>24</v>
      </c>
      <c r="B68" s="32" t="s">
        <v>697</v>
      </c>
      <c r="C68" s="32"/>
      <c r="D68" s="51" t="s">
        <v>698</v>
      </c>
      <c r="E68" s="51"/>
      <c r="F68" s="395">
        <f>'Attachment 4'!K73</f>
        <v>0</v>
      </c>
      <c r="G68" s="65"/>
      <c r="H68" s="33" t="s">
        <v>417</v>
      </c>
      <c r="I68" s="68">
        <v>1</v>
      </c>
      <c r="J68" s="34"/>
      <c r="K68" s="412">
        <f t="shared" si="0"/>
        <v>0</v>
      </c>
      <c r="L68" s="63"/>
      <c r="M68" s="51"/>
    </row>
    <row r="69" spans="1:67" x14ac:dyDescent="0.2">
      <c r="A69" s="26">
        <v>25</v>
      </c>
      <c r="B69" s="32" t="s">
        <v>699</v>
      </c>
      <c r="C69" s="32"/>
      <c r="D69" s="51" t="s">
        <v>700</v>
      </c>
      <c r="E69" s="51"/>
      <c r="F69" s="395">
        <f>'Attachment 4'!F24</f>
        <v>0</v>
      </c>
      <c r="G69" s="65"/>
      <c r="H69" s="33" t="s">
        <v>417</v>
      </c>
      <c r="I69" s="68">
        <v>1</v>
      </c>
      <c r="J69" s="34"/>
      <c r="K69" s="412">
        <f t="shared" si="0"/>
        <v>0</v>
      </c>
      <c r="L69" s="63"/>
      <c r="M69" s="51"/>
    </row>
    <row r="70" spans="1:67" x14ac:dyDescent="0.2">
      <c r="A70" s="26">
        <v>26</v>
      </c>
      <c r="B70" s="32" t="s">
        <v>701</v>
      </c>
      <c r="C70" s="32"/>
      <c r="D70" s="51" t="s">
        <v>702</v>
      </c>
      <c r="E70" s="51"/>
      <c r="F70" s="395">
        <f>'Attachment 4'!D43</f>
        <v>0</v>
      </c>
      <c r="G70" s="65"/>
      <c r="H70" s="33" t="s">
        <v>417</v>
      </c>
      <c r="I70" s="68">
        <v>1</v>
      </c>
      <c r="J70" s="34"/>
      <c r="K70" s="412">
        <f t="shared" si="0"/>
        <v>0</v>
      </c>
      <c r="L70" s="33"/>
      <c r="M70" s="51"/>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row>
    <row r="71" spans="1:67" x14ac:dyDescent="0.2">
      <c r="A71" s="26">
        <v>27</v>
      </c>
      <c r="B71" s="32" t="s">
        <v>703</v>
      </c>
      <c r="C71" s="32"/>
      <c r="D71" s="51" t="s">
        <v>704</v>
      </c>
      <c r="E71" s="51"/>
      <c r="F71" s="395">
        <f>'Attachment 4'!E43</f>
        <v>0</v>
      </c>
      <c r="G71" s="65"/>
      <c r="H71" s="33" t="s">
        <v>417</v>
      </c>
      <c r="I71" s="68">
        <v>1</v>
      </c>
      <c r="J71" s="34"/>
      <c r="K71" s="412">
        <f t="shared" si="0"/>
        <v>0</v>
      </c>
      <c r="L71" s="33"/>
      <c r="M71" s="51"/>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row>
    <row r="72" spans="1:67" x14ac:dyDescent="0.2">
      <c r="A72" s="26">
        <v>28</v>
      </c>
      <c r="B72" s="12" t="s">
        <v>705</v>
      </c>
      <c r="C72" s="12"/>
      <c r="D72" s="51" t="s">
        <v>706</v>
      </c>
      <c r="E72" s="51"/>
      <c r="F72" s="397">
        <f>SUM(F63:F71)</f>
        <v>-1038658.4900791453</v>
      </c>
      <c r="G72" s="65"/>
      <c r="H72" s="33"/>
      <c r="I72" s="51"/>
      <c r="J72" s="51"/>
      <c r="K72" s="413">
        <f>SUM(K63:K71)</f>
        <v>-1038658.4900791453</v>
      </c>
      <c r="L72" s="33"/>
      <c r="M72" s="51"/>
    </row>
    <row r="73" spans="1:67" x14ac:dyDescent="0.2">
      <c r="A73" s="26"/>
      <c r="B73" s="12"/>
      <c r="C73" s="12"/>
      <c r="D73" s="51"/>
      <c r="E73" s="51"/>
      <c r="F73" s="395"/>
      <c r="G73" s="65"/>
      <c r="H73" s="33"/>
      <c r="I73" s="51"/>
      <c r="J73" s="51"/>
      <c r="K73" s="412"/>
      <c r="L73" s="33"/>
      <c r="M73" s="51"/>
    </row>
    <row r="74" spans="1:67" x14ac:dyDescent="0.2">
      <c r="A74" s="26">
        <v>29</v>
      </c>
      <c r="B74" s="12" t="s">
        <v>707</v>
      </c>
      <c r="C74" s="12"/>
      <c r="D74" s="51" t="s">
        <v>708</v>
      </c>
      <c r="E74" s="51"/>
      <c r="F74" s="395">
        <f>'Attachment 4'!G24</f>
        <v>0</v>
      </c>
      <c r="G74" s="65"/>
      <c r="H74" s="33" t="s">
        <v>411</v>
      </c>
      <c r="I74" s="34">
        <f>K165</f>
        <v>1</v>
      </c>
      <c r="J74" s="34"/>
      <c r="K74" s="412">
        <f>F74*I74</f>
        <v>0</v>
      </c>
      <c r="L74" s="33"/>
      <c r="M74" s="51"/>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row>
    <row r="75" spans="1:67" x14ac:dyDescent="0.2">
      <c r="A75" s="26"/>
      <c r="B75" s="12"/>
      <c r="C75" s="12"/>
      <c r="D75" s="51"/>
      <c r="E75" s="51"/>
      <c r="F75" s="33"/>
      <c r="G75" s="33"/>
      <c r="H75" s="33"/>
      <c r="I75" s="51"/>
      <c r="J75" s="51"/>
      <c r="K75" s="412"/>
      <c r="L75" s="33"/>
      <c r="M75" s="51"/>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row>
    <row r="76" spans="1:67" x14ac:dyDescent="0.2">
      <c r="A76" s="26">
        <v>30</v>
      </c>
      <c r="B76" s="12" t="s">
        <v>709</v>
      </c>
      <c r="C76" s="12"/>
      <c r="D76" s="51" t="s">
        <v>710</v>
      </c>
      <c r="E76" s="51"/>
      <c r="F76" s="33"/>
      <c r="G76" s="33"/>
      <c r="H76" s="33"/>
      <c r="I76" s="33"/>
      <c r="J76" s="33"/>
      <c r="K76" s="412"/>
      <c r="L76" s="63"/>
      <c r="M76" s="51"/>
    </row>
    <row r="77" spans="1:67" x14ac:dyDescent="0.2">
      <c r="A77" s="26">
        <v>31</v>
      </c>
      <c r="B77" s="32" t="s">
        <v>711</v>
      </c>
      <c r="C77" s="32"/>
      <c r="D77" s="11" t="s">
        <v>712</v>
      </c>
      <c r="E77" s="51"/>
      <c r="F77" s="395">
        <f>(1/8)*(F110-F107)</f>
        <v>341800</v>
      </c>
      <c r="G77" s="65"/>
      <c r="H77" s="33"/>
      <c r="I77" s="51"/>
      <c r="J77" s="51"/>
      <c r="K77" s="395">
        <f>(1/8)*(K110-K107)</f>
        <v>341800</v>
      </c>
      <c r="L77" s="33"/>
      <c r="M77" s="51"/>
    </row>
    <row r="78" spans="1:67" x14ac:dyDescent="0.2">
      <c r="A78" s="26">
        <v>32</v>
      </c>
      <c r="B78" s="32" t="s">
        <v>713</v>
      </c>
      <c r="C78" s="32"/>
      <c r="D78" s="51" t="s">
        <v>714</v>
      </c>
      <c r="E78" s="51"/>
      <c r="F78" s="395">
        <f>'Attachment 4'!H24</f>
        <v>640678.07692307688</v>
      </c>
      <c r="G78" s="65"/>
      <c r="H78" s="33" t="s">
        <v>411</v>
      </c>
      <c r="I78" s="34">
        <f>K165</f>
        <v>1</v>
      </c>
      <c r="J78" s="34"/>
      <c r="K78" s="412">
        <f>F78*I78</f>
        <v>640678.07692307688</v>
      </c>
      <c r="L78" s="33"/>
      <c r="M78" s="51"/>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row>
    <row r="79" spans="1:67" x14ac:dyDescent="0.2">
      <c r="A79" s="26">
        <v>33</v>
      </c>
      <c r="B79" s="32" t="s">
        <v>715</v>
      </c>
      <c r="C79" s="32"/>
      <c r="D79" s="51" t="s">
        <v>716</v>
      </c>
      <c r="E79" s="51"/>
      <c r="F79" s="395">
        <f>'Attachment 4'!I24</f>
        <v>103340.86538461536</v>
      </c>
      <c r="G79" s="65"/>
      <c r="H79" s="33" t="s">
        <v>431</v>
      </c>
      <c r="I79" s="34">
        <f>I46</f>
        <v>1</v>
      </c>
      <c r="J79" s="34"/>
      <c r="K79" s="412">
        <f>F79*I79</f>
        <v>103340.86538461536</v>
      </c>
      <c r="L79" s="33"/>
      <c r="M79" s="51"/>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row>
    <row r="80" spans="1:67" x14ac:dyDescent="0.2">
      <c r="A80" s="26">
        <v>34</v>
      </c>
      <c r="B80" s="12" t="s">
        <v>717</v>
      </c>
      <c r="C80" s="12"/>
      <c r="D80" s="51" t="s">
        <v>718</v>
      </c>
      <c r="E80" s="51"/>
      <c r="F80" s="397">
        <f>SUM(F77:F79)</f>
        <v>1085818.9423076923</v>
      </c>
      <c r="G80" s="65"/>
      <c r="H80" s="11"/>
      <c r="I80" s="51"/>
      <c r="J80" s="51"/>
      <c r="K80" s="413">
        <f>SUM(K77:K79)</f>
        <v>1085818.9423076923</v>
      </c>
      <c r="L80" s="51"/>
      <c r="M80" s="51"/>
    </row>
    <row r="81" spans="1:67" x14ac:dyDescent="0.2">
      <c r="A81" s="26"/>
      <c r="B81" s="12"/>
      <c r="C81" s="12"/>
      <c r="D81" s="51"/>
      <c r="E81" s="51"/>
      <c r="F81" s="69"/>
      <c r="G81" s="51"/>
      <c r="H81" s="51"/>
      <c r="I81" s="51"/>
      <c r="J81" s="51"/>
      <c r="K81" s="414"/>
      <c r="L81" s="33"/>
      <c r="M81" s="51"/>
    </row>
    <row r="82" spans="1:67" ht="12.75" thickBot="1" x14ac:dyDescent="0.25">
      <c r="A82" s="26">
        <v>35</v>
      </c>
      <c r="B82" s="12" t="s">
        <v>719</v>
      </c>
      <c r="C82" s="12"/>
      <c r="D82" s="51" t="s">
        <v>720</v>
      </c>
      <c r="E82" s="51"/>
      <c r="F82" s="398">
        <f>F60+F72+F74+F80</f>
        <v>84289042.341460541</v>
      </c>
      <c r="G82" s="65"/>
      <c r="H82" s="51"/>
      <c r="I82" s="51"/>
      <c r="J82" s="51"/>
      <c r="K82" s="415">
        <f>K60+K72+K74+K80</f>
        <v>84289042.341460541</v>
      </c>
      <c r="L82" s="51"/>
      <c r="M82" s="51"/>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row>
    <row r="83" spans="1:67" ht="12.75" thickTop="1" x14ac:dyDescent="0.2">
      <c r="B83" s="5" t="s">
        <v>419</v>
      </c>
      <c r="C83" s="5"/>
      <c r="K83" s="304"/>
    </row>
    <row r="84" spans="1:67" x14ac:dyDescent="0.2">
      <c r="B84" s="5"/>
      <c r="C84" s="5"/>
      <c r="K84" s="304"/>
      <c r="M84" s="47" t="s">
        <v>432</v>
      </c>
    </row>
    <row r="85" spans="1:67" x14ac:dyDescent="0.2">
      <c r="A85" s="562" t="s">
        <v>460</v>
      </c>
      <c r="B85" s="562"/>
      <c r="C85" s="562"/>
      <c r="D85" s="562"/>
      <c r="E85" s="562"/>
      <c r="F85" s="562"/>
      <c r="G85" s="562"/>
      <c r="H85" s="562"/>
      <c r="I85" s="562"/>
      <c r="J85" s="562"/>
      <c r="K85" s="562"/>
      <c r="L85" s="562"/>
      <c r="M85" s="562"/>
    </row>
    <row r="86" spans="1:67" x14ac:dyDescent="0.2">
      <c r="A86" s="560" t="s">
        <v>639</v>
      </c>
      <c r="B86" s="560"/>
      <c r="C86" s="560"/>
      <c r="D86" s="560"/>
      <c r="E86" s="560"/>
      <c r="F86" s="560"/>
      <c r="G86" s="560"/>
      <c r="H86" s="560"/>
      <c r="I86" s="560"/>
      <c r="J86" s="560"/>
      <c r="K86" s="560"/>
      <c r="L86" s="560"/>
      <c r="M86" s="560"/>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row>
    <row r="87" spans="1:67" x14ac:dyDescent="0.2">
      <c r="A87" s="561" t="s">
        <v>842</v>
      </c>
      <c r="B87" s="562"/>
      <c r="C87" s="562"/>
      <c r="D87" s="562"/>
      <c r="E87" s="562"/>
      <c r="F87" s="562"/>
      <c r="G87" s="562"/>
      <c r="H87" s="562"/>
      <c r="I87" s="562"/>
      <c r="J87" s="562"/>
      <c r="K87" s="562"/>
      <c r="L87" s="562"/>
      <c r="M87" s="562"/>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row>
    <row r="88" spans="1:67" x14ac:dyDescent="0.2">
      <c r="H88" s="52"/>
      <c r="I88" s="52"/>
      <c r="J88" s="52"/>
      <c r="K88" s="52"/>
      <c r="L88" s="52"/>
      <c r="M88" s="47" t="str">
        <f>$M$5</f>
        <v>For the 12 months ended</v>
      </c>
    </row>
    <row r="89" spans="1:67" x14ac:dyDescent="0.2">
      <c r="H89" s="52"/>
      <c r="I89" s="52"/>
      <c r="J89" s="52"/>
      <c r="K89" s="52"/>
      <c r="L89" s="52"/>
      <c r="M89" s="47" t="str">
        <f>$M$6</f>
        <v>12/31/2020____</v>
      </c>
    </row>
    <row r="90" spans="1:67" x14ac:dyDescent="0.2">
      <c r="H90" s="52"/>
      <c r="I90" s="52"/>
      <c r="J90" s="52"/>
      <c r="K90" s="52"/>
      <c r="L90" s="52"/>
      <c r="M90" s="51"/>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row>
    <row r="91" spans="1:67" x14ac:dyDescent="0.2">
      <c r="A91" s="14" t="s">
        <v>68</v>
      </c>
      <c r="B91" s="13" t="s">
        <v>404</v>
      </c>
      <c r="C91" s="13"/>
      <c r="D91" s="13" t="s">
        <v>405</v>
      </c>
      <c r="E91" s="13"/>
      <c r="F91" s="13" t="s">
        <v>406</v>
      </c>
      <c r="G91" s="13"/>
      <c r="H91" s="70"/>
      <c r="I91" s="70" t="s">
        <v>407</v>
      </c>
      <c r="J91" s="70"/>
      <c r="K91" s="70" t="s">
        <v>408</v>
      </c>
      <c r="L91" s="70"/>
      <c r="M91" s="52"/>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row>
    <row r="92" spans="1:67" x14ac:dyDescent="0.2">
      <c r="A92" s="16" t="s">
        <v>397</v>
      </c>
      <c r="B92" s="48"/>
      <c r="C92" s="48"/>
      <c r="D92" s="18" t="s">
        <v>403</v>
      </c>
      <c r="E92" s="19"/>
      <c r="F92" s="21" t="s">
        <v>424</v>
      </c>
      <c r="G92" s="49"/>
      <c r="H92" s="566" t="s">
        <v>94</v>
      </c>
      <c r="I92" s="566"/>
      <c r="J92" s="71"/>
      <c r="K92" s="72" t="s">
        <v>425</v>
      </c>
      <c r="L92" s="71"/>
      <c r="M92" s="73"/>
    </row>
    <row r="93" spans="1:67" x14ac:dyDescent="0.2">
      <c r="A93" s="24"/>
      <c r="B93" s="48" t="s">
        <v>433</v>
      </c>
      <c r="C93" s="48"/>
      <c r="D93" s="19"/>
      <c r="E93" s="19"/>
      <c r="F93" s="74"/>
      <c r="G93" s="74"/>
      <c r="H93" s="71"/>
      <c r="I93" s="71"/>
      <c r="J93" s="71"/>
      <c r="K93" s="75" t="s">
        <v>426</v>
      </c>
      <c r="L93" s="75"/>
      <c r="M93" s="73"/>
    </row>
    <row r="94" spans="1:67" x14ac:dyDescent="0.2">
      <c r="A94" s="45">
        <v>1</v>
      </c>
      <c r="B94" s="32" t="s">
        <v>425</v>
      </c>
      <c r="C94" s="32"/>
      <c r="D94" s="52" t="s">
        <v>434</v>
      </c>
      <c r="E94" s="52"/>
      <c r="F94" s="399">
        <v>1487080</v>
      </c>
      <c r="G94" s="51"/>
      <c r="H94" s="33" t="s">
        <v>411</v>
      </c>
      <c r="I94" s="34">
        <f>K165</f>
        <v>1</v>
      </c>
      <c r="J94" s="34"/>
      <c r="K94" s="401">
        <f t="shared" ref="K94:K105" si="1">F94*I94</f>
        <v>1487080</v>
      </c>
      <c r="L94" s="77"/>
      <c r="M94" s="52"/>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row>
    <row r="95" spans="1:67" x14ac:dyDescent="0.2">
      <c r="A95" s="26">
        <v>2</v>
      </c>
      <c r="B95" s="32" t="s">
        <v>721</v>
      </c>
      <c r="C95" s="32"/>
      <c r="D95" s="51" t="s">
        <v>722</v>
      </c>
      <c r="E95" s="51"/>
      <c r="F95" s="399">
        <v>5000</v>
      </c>
      <c r="G95" s="51"/>
      <c r="H95" s="33" t="s">
        <v>411</v>
      </c>
      <c r="I95" s="34">
        <f>K165</f>
        <v>1</v>
      </c>
      <c r="J95" s="34"/>
      <c r="K95" s="401">
        <f t="shared" si="1"/>
        <v>5000</v>
      </c>
      <c r="L95" s="77"/>
      <c r="M95" s="51"/>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row>
    <row r="96" spans="1:67" x14ac:dyDescent="0.2">
      <c r="A96" s="26">
        <v>3</v>
      </c>
      <c r="B96" s="32" t="s">
        <v>723</v>
      </c>
      <c r="C96" s="32"/>
      <c r="D96" s="51" t="s">
        <v>724</v>
      </c>
      <c r="E96" s="51"/>
      <c r="F96" s="399">
        <v>0</v>
      </c>
      <c r="G96" s="51"/>
      <c r="H96" s="33" t="s">
        <v>411</v>
      </c>
      <c r="I96" s="34">
        <f>K165</f>
        <v>1</v>
      </c>
      <c r="J96" s="34"/>
      <c r="K96" s="401">
        <f t="shared" si="1"/>
        <v>0</v>
      </c>
      <c r="L96" s="77"/>
      <c r="M96" s="51"/>
    </row>
    <row r="97" spans="1:67" x14ac:dyDescent="0.2">
      <c r="A97" s="26">
        <v>4</v>
      </c>
      <c r="B97" s="12" t="s">
        <v>725</v>
      </c>
      <c r="C97" s="12"/>
      <c r="D97" s="51" t="s">
        <v>726</v>
      </c>
      <c r="E97" s="51"/>
      <c r="F97" s="399">
        <v>1247320</v>
      </c>
      <c r="G97" s="51"/>
      <c r="H97" s="33" t="s">
        <v>446</v>
      </c>
      <c r="I97" s="34">
        <f>K174</f>
        <v>1</v>
      </c>
      <c r="J97" s="34"/>
      <c r="K97" s="401">
        <f t="shared" si="1"/>
        <v>1247320</v>
      </c>
      <c r="L97" s="77"/>
      <c r="M97" s="51"/>
    </row>
    <row r="98" spans="1:67" x14ac:dyDescent="0.2">
      <c r="A98" s="26">
        <v>5</v>
      </c>
      <c r="B98" s="32" t="s">
        <v>727</v>
      </c>
      <c r="C98" s="32"/>
      <c r="D98" s="78" t="s">
        <v>576</v>
      </c>
      <c r="E98" s="51"/>
      <c r="F98" s="399">
        <v>0</v>
      </c>
      <c r="G98" s="51"/>
      <c r="H98" s="33" t="s">
        <v>446</v>
      </c>
      <c r="I98" s="34">
        <f>K174</f>
        <v>1</v>
      </c>
      <c r="J98" s="34"/>
      <c r="K98" s="401">
        <f t="shared" si="1"/>
        <v>0</v>
      </c>
      <c r="L98" s="77"/>
      <c r="M98" s="51"/>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row>
    <row r="99" spans="1:67" x14ac:dyDescent="0.2">
      <c r="A99" s="26">
        <v>6</v>
      </c>
      <c r="B99" s="79" t="s">
        <v>635</v>
      </c>
      <c r="C99" s="32"/>
      <c r="D99" s="51" t="s">
        <v>728</v>
      </c>
      <c r="E99" s="51"/>
      <c r="F99" s="399">
        <v>0</v>
      </c>
      <c r="G99" s="51"/>
      <c r="H99" s="33" t="s">
        <v>446</v>
      </c>
      <c r="I99" s="34">
        <f>K174</f>
        <v>1</v>
      </c>
      <c r="J99" s="34"/>
      <c r="K99" s="401">
        <f t="shared" si="1"/>
        <v>0</v>
      </c>
      <c r="L99" s="77"/>
      <c r="M99" s="51"/>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row>
    <row r="100" spans="1:67" x14ac:dyDescent="0.2">
      <c r="A100" s="26">
        <v>7</v>
      </c>
      <c r="B100" s="32" t="s">
        <v>729</v>
      </c>
      <c r="C100" s="32"/>
      <c r="D100" s="51" t="s">
        <v>728</v>
      </c>
      <c r="E100" s="51"/>
      <c r="F100" s="399">
        <v>18400</v>
      </c>
      <c r="G100" s="51"/>
      <c r="H100" s="33" t="s">
        <v>446</v>
      </c>
      <c r="I100" s="34">
        <f>K174</f>
        <v>1</v>
      </c>
      <c r="J100" s="34"/>
      <c r="K100" s="401">
        <f t="shared" si="1"/>
        <v>18400</v>
      </c>
      <c r="L100" s="77"/>
      <c r="M100" s="51"/>
    </row>
    <row r="101" spans="1:67" x14ac:dyDescent="0.2">
      <c r="A101" s="26">
        <v>8</v>
      </c>
      <c r="B101" s="32" t="s">
        <v>730</v>
      </c>
      <c r="C101" s="32"/>
      <c r="D101" s="11" t="s">
        <v>728</v>
      </c>
      <c r="E101" s="51"/>
      <c r="F101" s="399">
        <v>0</v>
      </c>
      <c r="G101" s="51"/>
      <c r="H101" s="33" t="s">
        <v>446</v>
      </c>
      <c r="I101" s="34">
        <f>K174</f>
        <v>1</v>
      </c>
      <c r="J101" s="34"/>
      <c r="K101" s="401">
        <f t="shared" si="1"/>
        <v>0</v>
      </c>
      <c r="L101" s="77"/>
      <c r="M101" s="51"/>
    </row>
    <row r="102" spans="1:67" x14ac:dyDescent="0.2">
      <c r="A102" s="80">
        <v>9</v>
      </c>
      <c r="B102" s="12"/>
      <c r="C102" s="12"/>
      <c r="D102" s="51"/>
      <c r="E102" s="51"/>
      <c r="F102" s="81"/>
      <c r="G102" s="51"/>
      <c r="H102" s="33"/>
      <c r="I102" s="51"/>
      <c r="J102" s="51"/>
      <c r="K102" s="401"/>
      <c r="L102" s="82"/>
      <c r="M102" s="51"/>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row>
    <row r="103" spans="1:67" x14ac:dyDescent="0.2">
      <c r="A103" s="26">
        <v>10</v>
      </c>
      <c r="B103" s="32" t="s">
        <v>731</v>
      </c>
      <c r="C103" s="32"/>
      <c r="D103" s="51" t="s">
        <v>732</v>
      </c>
      <c r="E103" s="51"/>
      <c r="F103" s="399">
        <v>18400</v>
      </c>
      <c r="G103" s="51"/>
      <c r="H103" s="33" t="s">
        <v>411</v>
      </c>
      <c r="I103" s="34">
        <f>K165</f>
        <v>1</v>
      </c>
      <c r="J103" s="34"/>
      <c r="K103" s="401">
        <f t="shared" si="1"/>
        <v>18400</v>
      </c>
      <c r="L103" s="77"/>
      <c r="M103" s="51"/>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row>
    <row r="104" spans="1:67" x14ac:dyDescent="0.2">
      <c r="A104" s="80">
        <v>11</v>
      </c>
      <c r="B104" s="12"/>
      <c r="C104" s="12"/>
      <c r="D104" s="51"/>
      <c r="E104" s="51"/>
      <c r="F104" s="389"/>
      <c r="G104" s="51"/>
      <c r="H104" s="33"/>
      <c r="I104" s="51"/>
      <c r="J104" s="51"/>
      <c r="K104" s="401"/>
      <c r="L104" s="82"/>
      <c r="M104" s="51"/>
    </row>
    <row r="105" spans="1:67" x14ac:dyDescent="0.2">
      <c r="A105" s="26">
        <v>12</v>
      </c>
      <c r="B105" s="32" t="s">
        <v>733</v>
      </c>
      <c r="C105" s="32"/>
      <c r="D105" s="51" t="s">
        <v>734</v>
      </c>
      <c r="E105" s="51"/>
      <c r="F105" s="399">
        <v>0</v>
      </c>
      <c r="G105" s="51"/>
      <c r="H105" s="33" t="s">
        <v>417</v>
      </c>
      <c r="I105" s="68">
        <v>1</v>
      </c>
      <c r="J105" s="34"/>
      <c r="K105" s="401">
        <f t="shared" si="1"/>
        <v>0</v>
      </c>
      <c r="L105" s="77"/>
      <c r="M105" s="51"/>
    </row>
    <row r="106" spans="1:67" x14ac:dyDescent="0.2">
      <c r="A106" s="26">
        <v>13</v>
      </c>
      <c r="B106" s="12" t="s">
        <v>735</v>
      </c>
      <c r="C106" s="12"/>
      <c r="D106" s="51"/>
      <c r="E106" s="51"/>
      <c r="F106" s="389"/>
      <c r="G106" s="51"/>
      <c r="H106" s="33"/>
      <c r="I106" s="51"/>
      <c r="J106" s="51"/>
      <c r="K106" s="401"/>
      <c r="L106" s="51"/>
      <c r="M106" s="51"/>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row>
    <row r="107" spans="1:67" x14ac:dyDescent="0.2">
      <c r="A107" s="26">
        <v>14</v>
      </c>
      <c r="B107" s="32" t="s">
        <v>736</v>
      </c>
      <c r="C107" s="32"/>
      <c r="D107" s="51" t="s">
        <v>737</v>
      </c>
      <c r="E107" s="51"/>
      <c r="F107" s="399">
        <v>0</v>
      </c>
      <c r="G107" s="51"/>
      <c r="H107" s="33" t="s">
        <v>417</v>
      </c>
      <c r="I107" s="68">
        <v>1</v>
      </c>
      <c r="J107" s="34"/>
      <c r="K107" s="401">
        <f>F107*I107</f>
        <v>0</v>
      </c>
      <c r="L107" s="77"/>
      <c r="M107" s="51"/>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row>
    <row r="108" spans="1:67" x14ac:dyDescent="0.2">
      <c r="A108" s="26">
        <v>15</v>
      </c>
      <c r="B108" s="83" t="s">
        <v>738</v>
      </c>
      <c r="C108" s="32"/>
      <c r="D108" s="11" t="s">
        <v>560</v>
      </c>
      <c r="E108" s="51"/>
      <c r="F108" s="399">
        <v>5000</v>
      </c>
      <c r="G108" s="51"/>
      <c r="H108" s="33" t="s">
        <v>411</v>
      </c>
      <c r="I108" s="34">
        <f>K165</f>
        <v>1</v>
      </c>
      <c r="J108" s="34"/>
      <c r="K108" s="401">
        <f>F108*I108</f>
        <v>5000</v>
      </c>
      <c r="L108" s="77"/>
      <c r="M108" s="51"/>
    </row>
    <row r="109" spans="1:67" x14ac:dyDescent="0.2">
      <c r="A109" s="26">
        <v>16</v>
      </c>
      <c r="B109" s="12" t="s">
        <v>739</v>
      </c>
      <c r="C109" s="12"/>
      <c r="D109" s="78" t="s">
        <v>260</v>
      </c>
      <c r="E109" s="78"/>
      <c r="F109" s="400">
        <f>SUM(F107:F108)</f>
        <v>5000</v>
      </c>
      <c r="G109" s="81"/>
      <c r="H109" s="33"/>
      <c r="I109" s="51"/>
      <c r="J109" s="51"/>
      <c r="K109" s="401">
        <f>SUM(K107:K108)</f>
        <v>5000</v>
      </c>
      <c r="L109" s="77"/>
      <c r="M109" s="51"/>
    </row>
    <row r="110" spans="1:67" x14ac:dyDescent="0.2">
      <c r="A110" s="26">
        <v>17</v>
      </c>
      <c r="B110" s="12" t="s">
        <v>740</v>
      </c>
      <c r="C110" s="12"/>
      <c r="D110" s="557" t="s">
        <v>632</v>
      </c>
      <c r="E110" s="51"/>
      <c r="F110" s="401">
        <f>F94+F97+F103+F104+F105+F109-F95-F96-SUM(F98:F102)</f>
        <v>2734400</v>
      </c>
      <c r="G110" s="77"/>
      <c r="H110" s="33"/>
      <c r="I110" s="51"/>
      <c r="J110" s="51"/>
      <c r="K110" s="416">
        <f>K94+K97+K103+K104+K105+K109-K95-K96-SUM(K98:K102)</f>
        <v>2734400</v>
      </c>
      <c r="L110" s="77"/>
      <c r="M110" s="51"/>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row>
    <row r="111" spans="1:67" x14ac:dyDescent="0.2">
      <c r="A111" s="26"/>
      <c r="B111" s="12"/>
      <c r="C111" s="12"/>
      <c r="D111" s="558"/>
      <c r="E111" s="51"/>
      <c r="F111" s="81"/>
      <c r="G111" s="51"/>
      <c r="H111" s="33"/>
      <c r="I111" s="51"/>
      <c r="J111" s="51"/>
      <c r="K111" s="401"/>
      <c r="L111" s="77"/>
      <c r="M111" s="51"/>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row>
    <row r="112" spans="1:67" x14ac:dyDescent="0.2">
      <c r="A112" s="26">
        <v>18</v>
      </c>
      <c r="B112" s="12" t="s">
        <v>741</v>
      </c>
      <c r="C112" s="12"/>
      <c r="D112" s="51" t="s">
        <v>662</v>
      </c>
      <c r="E112" s="51"/>
      <c r="F112" s="12"/>
      <c r="G112" s="51"/>
      <c r="H112" s="33"/>
      <c r="I112" s="51"/>
      <c r="J112" s="51"/>
      <c r="K112" s="401"/>
      <c r="L112" s="51"/>
      <c r="M112" s="51"/>
    </row>
    <row r="113" spans="1:67" x14ac:dyDescent="0.2">
      <c r="A113" s="26">
        <v>19</v>
      </c>
      <c r="B113" s="32" t="s">
        <v>665</v>
      </c>
      <c r="C113" s="32"/>
      <c r="D113" s="51" t="s">
        <v>742</v>
      </c>
      <c r="E113" s="51"/>
      <c r="F113" s="399">
        <v>1794759.78405785</v>
      </c>
      <c r="G113" s="51"/>
      <c r="H113" s="33" t="s">
        <v>411</v>
      </c>
      <c r="I113" s="34">
        <f>K165</f>
        <v>1</v>
      </c>
      <c r="J113" s="34"/>
      <c r="K113" s="401">
        <f>F113*I113</f>
        <v>1794759.78405785</v>
      </c>
      <c r="L113" s="77"/>
      <c r="M113" s="51"/>
    </row>
    <row r="114" spans="1:67" x14ac:dyDescent="0.2">
      <c r="A114" s="26">
        <v>20</v>
      </c>
      <c r="B114" s="32" t="s">
        <v>669</v>
      </c>
      <c r="C114" s="32"/>
      <c r="D114" s="51" t="s">
        <v>743</v>
      </c>
      <c r="E114" s="51"/>
      <c r="F114" s="399">
        <v>83766.226398657309</v>
      </c>
      <c r="G114" s="51"/>
      <c r="H114" s="33" t="s">
        <v>446</v>
      </c>
      <c r="I114" s="34">
        <f>K174</f>
        <v>1</v>
      </c>
      <c r="J114" s="34"/>
      <c r="K114" s="401">
        <f>F114*I114</f>
        <v>83766.226398657309</v>
      </c>
      <c r="L114" s="77"/>
      <c r="M114" s="51"/>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row>
    <row r="115" spans="1:67" x14ac:dyDescent="0.2">
      <c r="A115" s="26">
        <v>21</v>
      </c>
      <c r="B115" s="32" t="s">
        <v>744</v>
      </c>
      <c r="C115" s="32"/>
      <c r="D115" s="51" t="s">
        <v>745</v>
      </c>
      <c r="E115" s="51"/>
      <c r="F115" s="84">
        <v>0</v>
      </c>
      <c r="G115" s="51"/>
      <c r="H115" s="33" t="s">
        <v>417</v>
      </c>
      <c r="I115" s="68">
        <v>1</v>
      </c>
      <c r="J115" s="34"/>
      <c r="K115" s="401">
        <f>F115*I115</f>
        <v>0</v>
      </c>
      <c r="L115" s="77"/>
      <c r="M115" s="51"/>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row>
    <row r="116" spans="1:67" x14ac:dyDescent="0.2">
      <c r="A116" s="26">
        <v>22</v>
      </c>
      <c r="B116" s="12" t="s">
        <v>746</v>
      </c>
      <c r="C116" s="12"/>
      <c r="D116" s="78" t="s">
        <v>261</v>
      </c>
      <c r="E116" s="78"/>
      <c r="F116" s="389">
        <f>SUM(F113:F115)</f>
        <v>1878526.0104565073</v>
      </c>
      <c r="G116" s="51"/>
      <c r="H116" s="33"/>
      <c r="I116" s="51"/>
      <c r="J116" s="51"/>
      <c r="K116" s="416">
        <f>SUM(K113:K115)</f>
        <v>1878526.0104565073</v>
      </c>
      <c r="L116" s="77"/>
      <c r="M116" s="51"/>
    </row>
    <row r="117" spans="1:67" x14ac:dyDescent="0.2">
      <c r="A117" s="26"/>
      <c r="B117" s="12"/>
      <c r="C117" s="12"/>
      <c r="D117" s="51"/>
      <c r="E117" s="51"/>
      <c r="F117" s="81"/>
      <c r="G117" s="51"/>
      <c r="H117" s="33"/>
      <c r="I117" s="51"/>
      <c r="J117" s="51"/>
      <c r="K117" s="401"/>
      <c r="L117" s="77"/>
      <c r="M117" s="51"/>
    </row>
    <row r="118" spans="1:67" x14ac:dyDescent="0.2">
      <c r="A118" s="26">
        <v>23</v>
      </c>
      <c r="B118" s="12" t="s">
        <v>747</v>
      </c>
      <c r="C118" s="12"/>
      <c r="D118" s="51"/>
      <c r="E118" s="51"/>
      <c r="F118" s="12"/>
      <c r="G118" s="51"/>
      <c r="H118" s="33"/>
      <c r="I118" s="51"/>
      <c r="J118" s="51"/>
      <c r="K118" s="51"/>
      <c r="L118" s="51"/>
      <c r="M118" s="51"/>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row>
    <row r="119" spans="1:67" x14ac:dyDescent="0.2">
      <c r="A119" s="26">
        <v>24</v>
      </c>
      <c r="B119" s="32" t="s">
        <v>748</v>
      </c>
      <c r="C119" s="32"/>
      <c r="D119" s="51"/>
      <c r="E119" s="51"/>
      <c r="F119" s="12"/>
      <c r="G119" s="51"/>
      <c r="H119" s="33"/>
      <c r="I119" s="51"/>
      <c r="J119" s="51"/>
      <c r="K119" s="51"/>
      <c r="L119" s="51"/>
      <c r="M119" s="51"/>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row>
    <row r="120" spans="1:67" x14ac:dyDescent="0.2">
      <c r="A120" s="26">
        <v>25</v>
      </c>
      <c r="B120" s="85" t="s">
        <v>749</v>
      </c>
      <c r="C120" s="85"/>
      <c r="D120" s="51" t="s">
        <v>750</v>
      </c>
      <c r="E120" s="51"/>
      <c r="F120" s="399">
        <v>98950</v>
      </c>
      <c r="G120" s="51"/>
      <c r="H120" s="33" t="s">
        <v>446</v>
      </c>
      <c r="I120" s="34">
        <f>K174</f>
        <v>1</v>
      </c>
      <c r="J120" s="34"/>
      <c r="K120" s="401">
        <f>F120*I120</f>
        <v>98950</v>
      </c>
      <c r="L120" s="77"/>
      <c r="M120" s="51"/>
    </row>
    <row r="121" spans="1:67" ht="24" x14ac:dyDescent="0.2">
      <c r="A121" s="27">
        <v>26</v>
      </c>
      <c r="B121" s="86" t="s">
        <v>751</v>
      </c>
      <c r="C121" s="85"/>
      <c r="D121" s="51" t="s">
        <v>750</v>
      </c>
      <c r="E121" s="51"/>
      <c r="F121" s="76">
        <v>0</v>
      </c>
      <c r="G121" s="51"/>
      <c r="H121" s="33" t="s">
        <v>446</v>
      </c>
      <c r="I121" s="34">
        <f>K174</f>
        <v>1</v>
      </c>
      <c r="J121" s="34"/>
      <c r="K121" s="401">
        <f>F121*I121</f>
        <v>0</v>
      </c>
      <c r="L121" s="77"/>
      <c r="M121" s="51"/>
    </row>
    <row r="122" spans="1:67" x14ac:dyDescent="0.2">
      <c r="A122" s="27">
        <v>27</v>
      </c>
      <c r="B122" s="32" t="s">
        <v>435</v>
      </c>
      <c r="C122" s="32"/>
      <c r="D122" s="51"/>
      <c r="E122" s="51"/>
      <c r="F122" s="12"/>
      <c r="G122" s="51"/>
      <c r="H122" s="33"/>
      <c r="I122" s="51"/>
      <c r="J122" s="51"/>
      <c r="K122" s="401"/>
      <c r="L122" s="51"/>
      <c r="M122" s="51"/>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row>
    <row r="123" spans="1:67" x14ac:dyDescent="0.2">
      <c r="A123" s="26">
        <v>28</v>
      </c>
      <c r="B123" s="85" t="s">
        <v>752</v>
      </c>
      <c r="C123" s="85"/>
      <c r="D123" s="78" t="s">
        <v>577</v>
      </c>
      <c r="E123" s="51"/>
      <c r="F123" s="399">
        <v>1097436.9112291173</v>
      </c>
      <c r="G123" s="51"/>
      <c r="H123" s="33" t="s">
        <v>431</v>
      </c>
      <c r="I123" s="34">
        <f>I46</f>
        <v>1</v>
      </c>
      <c r="J123" s="34"/>
      <c r="K123" s="401">
        <f>F123*I123</f>
        <v>1097436.9112291173</v>
      </c>
      <c r="L123" s="77"/>
      <c r="M123" s="51"/>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row>
    <row r="124" spans="1:67" x14ac:dyDescent="0.2">
      <c r="A124" s="26">
        <v>29</v>
      </c>
      <c r="B124" s="85" t="s">
        <v>753</v>
      </c>
      <c r="C124" s="85"/>
      <c r="D124" s="51" t="s">
        <v>750</v>
      </c>
      <c r="E124" s="51"/>
      <c r="F124" s="76">
        <v>0</v>
      </c>
      <c r="G124" s="51"/>
      <c r="H124" s="33" t="s">
        <v>391</v>
      </c>
      <c r="I124" s="57">
        <v>0</v>
      </c>
      <c r="J124" s="57"/>
      <c r="K124" s="401">
        <f>F124*I124</f>
        <v>0</v>
      </c>
      <c r="L124" s="77"/>
      <c r="M124" s="51"/>
    </row>
    <row r="125" spans="1:67" x14ac:dyDescent="0.2">
      <c r="A125" s="26">
        <v>30</v>
      </c>
      <c r="B125" s="85" t="s">
        <v>754</v>
      </c>
      <c r="C125" s="85"/>
      <c r="D125" s="51" t="s">
        <v>750</v>
      </c>
      <c r="E125" s="51"/>
      <c r="F125" s="76">
        <v>0</v>
      </c>
      <c r="G125" s="51"/>
      <c r="H125" s="33" t="s">
        <v>431</v>
      </c>
      <c r="I125" s="34">
        <f>I46</f>
        <v>1</v>
      </c>
      <c r="J125" s="34"/>
      <c r="K125" s="401">
        <f>F125*I125</f>
        <v>0</v>
      </c>
      <c r="L125" s="77"/>
      <c r="M125" s="51"/>
    </row>
    <row r="126" spans="1:67" x14ac:dyDescent="0.2">
      <c r="A126" s="26">
        <v>31</v>
      </c>
      <c r="B126" s="85" t="s">
        <v>755</v>
      </c>
      <c r="C126" s="85"/>
      <c r="D126" s="11" t="s">
        <v>750</v>
      </c>
      <c r="E126" s="51"/>
      <c r="F126" s="84">
        <v>0</v>
      </c>
      <c r="G126" s="51"/>
      <c r="H126" s="33" t="s">
        <v>431</v>
      </c>
      <c r="I126" s="34">
        <f>I46</f>
        <v>1</v>
      </c>
      <c r="J126" s="34"/>
      <c r="K126" s="87">
        <f>F126*I126</f>
        <v>0</v>
      </c>
      <c r="L126" s="77"/>
      <c r="M126" s="51"/>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row>
    <row r="127" spans="1:67" x14ac:dyDescent="0.2">
      <c r="A127" s="40">
        <v>32</v>
      </c>
      <c r="B127" s="17" t="s">
        <v>756</v>
      </c>
      <c r="C127" s="17"/>
      <c r="D127" s="64" t="s">
        <v>757</v>
      </c>
      <c r="E127" s="64"/>
      <c r="F127" s="401">
        <f>SUM(F120:F126)</f>
        <v>1196386.9112291173</v>
      </c>
      <c r="G127" s="51"/>
      <c r="H127" s="33"/>
      <c r="I127" s="64"/>
      <c r="J127" s="64"/>
      <c r="K127" s="401">
        <f>SUM(K120:K126)</f>
        <v>1196386.9112291173</v>
      </c>
      <c r="L127" s="77"/>
      <c r="M127" s="64"/>
    </row>
    <row r="128" spans="1:67" x14ac:dyDescent="0.2">
      <c r="A128" s="40"/>
      <c r="B128" s="17"/>
      <c r="C128" s="17"/>
      <c r="D128" s="64"/>
      <c r="E128" s="64"/>
      <c r="F128" s="81"/>
      <c r="G128" s="51"/>
      <c r="H128" s="33"/>
      <c r="I128" s="64"/>
      <c r="J128" s="64"/>
      <c r="K128" s="77"/>
      <c r="L128" s="77"/>
      <c r="M128" s="64"/>
    </row>
    <row r="129" spans="1:67" x14ac:dyDescent="0.2">
      <c r="A129" s="40">
        <v>33</v>
      </c>
      <c r="B129" s="17" t="s">
        <v>758</v>
      </c>
      <c r="C129" s="17"/>
      <c r="D129" s="51" t="s">
        <v>759</v>
      </c>
      <c r="E129" s="51"/>
      <c r="G129" s="51"/>
      <c r="H129" s="33"/>
      <c r="I129" s="51"/>
      <c r="J129" s="51"/>
      <c r="K129" s="51"/>
      <c r="L129" s="51"/>
      <c r="M129" s="51"/>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row>
    <row r="130" spans="1:67" x14ac:dyDescent="0.2">
      <c r="A130" s="40">
        <v>34</v>
      </c>
      <c r="B130" s="88" t="s">
        <v>622</v>
      </c>
      <c r="C130" s="32"/>
      <c r="D130" s="11"/>
      <c r="E130" s="51"/>
      <c r="F130" s="89">
        <f>1-(((1-F216)*(1-F215))/(1-F215*F216*F217))</f>
        <v>0.27967799999999998</v>
      </c>
      <c r="G130" s="51"/>
      <c r="H130" s="33"/>
      <c r="I130" s="51"/>
      <c r="J130" s="51"/>
      <c r="K130" s="51"/>
      <c r="L130" s="51"/>
      <c r="M130" s="51"/>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row>
    <row r="131" spans="1:67" x14ac:dyDescent="0.2">
      <c r="A131" s="26">
        <v>35</v>
      </c>
      <c r="B131" s="32" t="s">
        <v>760</v>
      </c>
      <c r="C131" s="32"/>
      <c r="D131" s="51" t="s">
        <v>761</v>
      </c>
      <c r="E131" s="51"/>
      <c r="F131" s="90">
        <f>(F130/(1-F130))*(1-K179/K183)</f>
        <v>0.30859790827876232</v>
      </c>
      <c r="G131" s="51"/>
      <c r="H131" s="33"/>
      <c r="I131" s="51"/>
      <c r="J131" s="51"/>
      <c r="K131" s="51"/>
      <c r="L131" s="51"/>
      <c r="M131" s="51"/>
    </row>
    <row r="132" spans="1:67" x14ac:dyDescent="0.2">
      <c r="A132" s="26">
        <v>36</v>
      </c>
      <c r="B132" s="32" t="s">
        <v>762</v>
      </c>
      <c r="C132" s="83"/>
      <c r="D132" s="51"/>
      <c r="E132" s="51"/>
      <c r="F132" s="11"/>
      <c r="G132" s="51"/>
      <c r="H132" s="33"/>
      <c r="I132" s="51"/>
      <c r="J132" s="51"/>
      <c r="K132" s="51"/>
      <c r="L132" s="51"/>
      <c r="M132" s="51"/>
    </row>
    <row r="133" spans="1:67" x14ac:dyDescent="0.2">
      <c r="A133" s="26">
        <v>37</v>
      </c>
      <c r="B133" s="12"/>
      <c r="C133" s="12"/>
      <c r="D133" s="51"/>
      <c r="E133" s="51"/>
      <c r="F133" s="12"/>
      <c r="G133" s="51"/>
      <c r="H133" s="33"/>
      <c r="I133" s="51"/>
      <c r="J133" s="51"/>
      <c r="K133" s="51"/>
      <c r="L133" s="51"/>
      <c r="M133" s="51"/>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row>
    <row r="134" spans="1:67" x14ac:dyDescent="0.2">
      <c r="A134" s="26">
        <v>38</v>
      </c>
      <c r="B134" s="32" t="s">
        <v>763</v>
      </c>
      <c r="C134" s="32"/>
      <c r="D134" s="51" t="s">
        <v>764</v>
      </c>
      <c r="E134" s="51"/>
      <c r="F134" s="91">
        <f>1/(1-F130)</f>
        <v>1.3882680245778971</v>
      </c>
      <c r="G134" s="51"/>
      <c r="H134" s="33"/>
      <c r="I134" s="51"/>
      <c r="J134" s="51"/>
      <c r="K134" s="51"/>
      <c r="L134" s="51"/>
      <c r="M134" s="51"/>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row>
    <row r="135" spans="1:67" x14ac:dyDescent="0.2">
      <c r="A135" s="26">
        <v>39</v>
      </c>
      <c r="B135" s="12" t="s">
        <v>765</v>
      </c>
      <c r="C135" s="12"/>
      <c r="D135" s="78" t="s">
        <v>578</v>
      </c>
      <c r="E135" s="51"/>
      <c r="F135" s="76">
        <v>0</v>
      </c>
      <c r="G135" s="51"/>
      <c r="H135" s="33"/>
      <c r="I135" s="51"/>
      <c r="J135" s="51"/>
      <c r="K135" s="51"/>
      <c r="L135" s="51"/>
      <c r="M135" s="51"/>
    </row>
    <row r="136" spans="1:67" x14ac:dyDescent="0.2">
      <c r="A136" s="26">
        <v>40</v>
      </c>
      <c r="B136" s="12" t="s">
        <v>766</v>
      </c>
      <c r="C136" s="12"/>
      <c r="D136" s="78" t="s">
        <v>561</v>
      </c>
      <c r="E136" s="51"/>
      <c r="F136" s="76">
        <v>0</v>
      </c>
      <c r="G136" s="51"/>
      <c r="H136" s="33"/>
      <c r="I136" s="51"/>
      <c r="J136" s="51"/>
      <c r="K136" s="51"/>
      <c r="L136" s="51"/>
      <c r="M136" s="51"/>
    </row>
    <row r="137" spans="1:67" x14ac:dyDescent="0.2">
      <c r="A137" s="26">
        <v>41</v>
      </c>
      <c r="B137" s="12" t="s">
        <v>767</v>
      </c>
      <c r="C137" s="12"/>
      <c r="D137" s="51" t="s">
        <v>768</v>
      </c>
      <c r="E137" s="51"/>
      <c r="F137" s="399">
        <v>22550</v>
      </c>
      <c r="G137" s="51"/>
      <c r="H137" s="33"/>
      <c r="I137" s="51"/>
      <c r="J137" s="51"/>
      <c r="K137" s="51"/>
      <c r="L137" s="51"/>
      <c r="M137" s="51"/>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row>
    <row r="138" spans="1:67" x14ac:dyDescent="0.2">
      <c r="A138" s="26">
        <v>42</v>
      </c>
      <c r="B138" s="12" t="s">
        <v>769</v>
      </c>
      <c r="C138" s="12"/>
      <c r="D138" s="51" t="s">
        <v>770</v>
      </c>
      <c r="E138" s="51"/>
      <c r="F138" s="389">
        <f>F131*F145</f>
        <v>1854501.6284477662</v>
      </c>
      <c r="G138" s="51"/>
      <c r="H138" s="33" t="s">
        <v>391</v>
      </c>
      <c r="I138" s="68"/>
      <c r="J138" s="34"/>
      <c r="K138" s="401">
        <f>+F138</f>
        <v>1854501.6284477662</v>
      </c>
      <c r="L138" s="77"/>
      <c r="M138" s="51"/>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row>
    <row r="139" spans="1:67" x14ac:dyDescent="0.2">
      <c r="A139" s="26">
        <v>43</v>
      </c>
      <c r="B139" s="12" t="s">
        <v>771</v>
      </c>
      <c r="C139" s="12"/>
      <c r="D139" s="51" t="s">
        <v>772</v>
      </c>
      <c r="E139" s="51"/>
      <c r="F139" s="389">
        <f>F134*F135</f>
        <v>0</v>
      </c>
      <c r="G139" s="51"/>
      <c r="H139" s="33" t="s">
        <v>430</v>
      </c>
      <c r="I139" s="34">
        <f>I60</f>
        <v>1</v>
      </c>
      <c r="J139" s="34"/>
      <c r="K139" s="401">
        <f>F139*I139</f>
        <v>0</v>
      </c>
      <c r="L139" s="77"/>
      <c r="M139" s="51"/>
    </row>
    <row r="140" spans="1:67" x14ac:dyDescent="0.2">
      <c r="A140" s="26">
        <v>44</v>
      </c>
      <c r="B140" s="12" t="s">
        <v>773</v>
      </c>
      <c r="C140" s="12"/>
      <c r="D140" s="51" t="s">
        <v>774</v>
      </c>
      <c r="E140" s="51"/>
      <c r="F140" s="389">
        <f>F134*F136</f>
        <v>0</v>
      </c>
      <c r="G140" s="51"/>
      <c r="H140" s="33" t="s">
        <v>430</v>
      </c>
      <c r="I140" s="34">
        <f>I60</f>
        <v>1</v>
      </c>
      <c r="J140" s="34"/>
      <c r="K140" s="401">
        <f>F140*I140</f>
        <v>0</v>
      </c>
      <c r="L140" s="77"/>
      <c r="M140" s="51"/>
    </row>
    <row r="141" spans="1:67" x14ac:dyDescent="0.2">
      <c r="A141" s="26">
        <v>45</v>
      </c>
      <c r="B141" s="12" t="s">
        <v>775</v>
      </c>
      <c r="C141" s="12"/>
      <c r="D141" s="51" t="s">
        <v>776</v>
      </c>
      <c r="E141" s="51"/>
      <c r="F141" s="400">
        <f>F134*F137</f>
        <v>31305.443954231581</v>
      </c>
      <c r="G141" s="51"/>
      <c r="H141" s="33" t="s">
        <v>430</v>
      </c>
      <c r="I141" s="34">
        <f>I60</f>
        <v>1</v>
      </c>
      <c r="J141" s="34"/>
      <c r="K141" s="401">
        <f>F141*I141</f>
        <v>31305.443954231581</v>
      </c>
      <c r="L141" s="77"/>
      <c r="M141" s="51"/>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row>
    <row r="142" spans="1:67" x14ac:dyDescent="0.2">
      <c r="A142" s="26">
        <v>46</v>
      </c>
      <c r="B142" s="12" t="s">
        <v>777</v>
      </c>
      <c r="C142" s="12"/>
      <c r="D142" s="78" t="s">
        <v>597</v>
      </c>
      <c r="E142" s="51"/>
      <c r="F142" s="389">
        <f>SUM(F138:F141)</f>
        <v>1885807.0724019979</v>
      </c>
      <c r="G142" s="51"/>
      <c r="H142" s="33"/>
      <c r="I142" s="51"/>
      <c r="J142" s="51"/>
      <c r="K142" s="416">
        <f>SUM(K138:K141)</f>
        <v>1885807.0724019979</v>
      </c>
      <c r="L142" s="77"/>
      <c r="M142" s="51"/>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row>
    <row r="143" spans="1:67" x14ac:dyDescent="0.2">
      <c r="A143" s="26"/>
      <c r="B143" s="12"/>
      <c r="C143" s="12"/>
      <c r="D143" s="51"/>
      <c r="E143" s="51"/>
      <c r="F143" s="389"/>
      <c r="G143" s="51"/>
      <c r="H143" s="33"/>
      <c r="I143" s="51"/>
      <c r="J143" s="51"/>
      <c r="K143" s="401"/>
      <c r="L143" s="77"/>
      <c r="M143" s="51"/>
    </row>
    <row r="144" spans="1:67" x14ac:dyDescent="0.2">
      <c r="A144" s="26">
        <v>47</v>
      </c>
      <c r="B144" s="12" t="s">
        <v>778</v>
      </c>
      <c r="C144" s="12"/>
      <c r="D144" s="51"/>
      <c r="E144" s="51"/>
      <c r="F144" s="389"/>
      <c r="G144" s="51"/>
      <c r="H144" s="33"/>
      <c r="I144" s="51"/>
      <c r="J144" s="51"/>
      <c r="K144" s="401"/>
      <c r="L144" s="51"/>
      <c r="M144" s="51"/>
    </row>
    <row r="145" spans="1:67" x14ac:dyDescent="0.2">
      <c r="A145" s="26">
        <v>48</v>
      </c>
      <c r="B145" s="12" t="s">
        <v>779</v>
      </c>
      <c r="C145" s="12"/>
      <c r="D145" s="51" t="s">
        <v>780</v>
      </c>
      <c r="E145" s="51"/>
      <c r="F145" s="389">
        <f>F82*K183</f>
        <v>6009443.2875175541</v>
      </c>
      <c r="G145" s="51"/>
      <c r="H145" s="33" t="s">
        <v>391</v>
      </c>
      <c r="I145" s="54">
        <v>0</v>
      </c>
      <c r="J145" s="12"/>
      <c r="K145" s="389">
        <f>K82*K183</f>
        <v>6009443.2875175541</v>
      </c>
      <c r="L145" s="81"/>
      <c r="M145" s="12"/>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row>
    <row r="146" spans="1:67" x14ac:dyDescent="0.2">
      <c r="A146" s="26"/>
      <c r="B146" s="12"/>
      <c r="C146" s="12"/>
      <c r="D146" s="51"/>
      <c r="E146" s="51"/>
      <c r="F146" s="389"/>
      <c r="G146" s="51"/>
      <c r="H146" s="33"/>
      <c r="I146" s="12"/>
      <c r="J146" s="12"/>
      <c r="K146" s="389"/>
      <c r="L146" s="81"/>
      <c r="M146" s="12"/>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row>
    <row r="147" spans="1:67" ht="12.75" thickBot="1" x14ac:dyDescent="0.25">
      <c r="A147" s="26">
        <v>49</v>
      </c>
      <c r="B147" s="12" t="s">
        <v>781</v>
      </c>
      <c r="C147" s="12"/>
      <c r="D147" s="51" t="s">
        <v>782</v>
      </c>
      <c r="E147" s="51"/>
      <c r="F147" s="410">
        <f>F110+F116+F127+F142+F145</f>
        <v>13704563.281605177</v>
      </c>
      <c r="G147" s="51"/>
      <c r="H147" s="33"/>
      <c r="I147" s="12"/>
      <c r="J147" s="12"/>
      <c r="K147" s="410">
        <f>K110+K116+K127+K142+K145</f>
        <v>13704563.281605177</v>
      </c>
      <c r="L147" s="81"/>
      <c r="M147" s="12"/>
    </row>
    <row r="148" spans="1:67" ht="12.75" thickTop="1" x14ac:dyDescent="0.2">
      <c r="A148" s="26"/>
      <c r="B148" s="12"/>
      <c r="C148" s="12"/>
      <c r="D148" s="12"/>
      <c r="E148" s="12"/>
      <c r="F148" s="12"/>
      <c r="G148" s="51"/>
      <c r="H148" s="33"/>
      <c r="I148" s="12"/>
      <c r="J148" s="12"/>
      <c r="K148" s="389"/>
      <c r="L148" s="12"/>
      <c r="M148" s="12"/>
    </row>
    <row r="149" spans="1:67" x14ac:dyDescent="0.2">
      <c r="B149" s="5" t="s">
        <v>419</v>
      </c>
      <c r="C149" s="5"/>
      <c r="M149" s="46" t="s">
        <v>436</v>
      </c>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row>
    <row r="150" spans="1:67" x14ac:dyDescent="0.2">
      <c r="A150" s="562" t="s">
        <v>460</v>
      </c>
      <c r="B150" s="562"/>
      <c r="C150" s="562"/>
      <c r="D150" s="562"/>
      <c r="E150" s="562"/>
      <c r="F150" s="562"/>
      <c r="G150" s="562"/>
      <c r="H150" s="562"/>
      <c r="I150" s="562"/>
      <c r="J150" s="562"/>
      <c r="K150" s="562"/>
      <c r="L150" s="562"/>
      <c r="M150" s="562"/>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row>
    <row r="151" spans="1:67" x14ac:dyDescent="0.2">
      <c r="A151" s="560" t="s">
        <v>639</v>
      </c>
      <c r="B151" s="560"/>
      <c r="C151" s="560"/>
      <c r="D151" s="560"/>
      <c r="E151" s="560"/>
      <c r="F151" s="560"/>
      <c r="G151" s="560"/>
      <c r="H151" s="560"/>
      <c r="I151" s="560"/>
      <c r="J151" s="560"/>
      <c r="K151" s="560"/>
      <c r="L151" s="560"/>
      <c r="M151" s="560"/>
    </row>
    <row r="152" spans="1:67" x14ac:dyDescent="0.2">
      <c r="A152" s="561" t="s">
        <v>842</v>
      </c>
      <c r="B152" s="562"/>
      <c r="C152" s="562"/>
      <c r="D152" s="562"/>
      <c r="E152" s="562"/>
      <c r="F152" s="562"/>
      <c r="G152" s="562"/>
      <c r="H152" s="562"/>
      <c r="I152" s="562"/>
      <c r="J152" s="562"/>
      <c r="K152" s="562"/>
      <c r="L152" s="562"/>
      <c r="M152" s="562"/>
    </row>
    <row r="153" spans="1:67" x14ac:dyDescent="0.2">
      <c r="M153" s="47" t="str">
        <f>$M$5</f>
        <v>For the 12 months ended</v>
      </c>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row>
    <row r="154" spans="1:67" x14ac:dyDescent="0.2">
      <c r="M154" s="47" t="str">
        <f>$M$6</f>
        <v>12/31/2020____</v>
      </c>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row>
    <row r="155" spans="1:67" x14ac:dyDescent="0.2">
      <c r="M155" s="11"/>
    </row>
    <row r="156" spans="1:67" x14ac:dyDescent="0.2">
      <c r="A156" s="14" t="s">
        <v>68</v>
      </c>
      <c r="B156" s="13" t="s">
        <v>404</v>
      </c>
      <c r="C156" s="13"/>
      <c r="D156" s="13" t="s">
        <v>405</v>
      </c>
      <c r="E156" s="13"/>
      <c r="F156" s="13" t="s">
        <v>406</v>
      </c>
      <c r="G156" s="13"/>
      <c r="H156" s="13"/>
      <c r="I156" s="13" t="s">
        <v>407</v>
      </c>
      <c r="J156" s="13"/>
      <c r="K156" s="13" t="s">
        <v>408</v>
      </c>
      <c r="L156" s="13"/>
    </row>
    <row r="157" spans="1:67" x14ac:dyDescent="0.2">
      <c r="A157" s="92" t="s">
        <v>397</v>
      </c>
      <c r="B157" s="563" t="s">
        <v>437</v>
      </c>
      <c r="C157" s="563"/>
      <c r="D157" s="563"/>
      <c r="E157" s="563"/>
      <c r="F157" s="563"/>
      <c r="G157" s="563"/>
      <c r="H157" s="563"/>
      <c r="I157" s="563"/>
      <c r="J157" s="563"/>
      <c r="K157" s="563"/>
      <c r="L157" s="19"/>
      <c r="M157" s="20"/>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row>
    <row r="158" spans="1:67" x14ac:dyDescent="0.2">
      <c r="A158" s="24"/>
      <c r="B158" s="12" t="s">
        <v>438</v>
      </c>
      <c r="C158" s="12"/>
      <c r="D158" s="51"/>
      <c r="E158" s="51"/>
      <c r="F158" s="12"/>
      <c r="G158" s="12"/>
      <c r="H158" s="12"/>
      <c r="I158" s="12"/>
      <c r="J158" s="12"/>
      <c r="K158" s="12"/>
      <c r="L158" s="12"/>
      <c r="M158" s="12"/>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row>
    <row r="159" spans="1:67" x14ac:dyDescent="0.2">
      <c r="A159" s="26">
        <v>1</v>
      </c>
      <c r="B159" s="12" t="s">
        <v>783</v>
      </c>
      <c r="C159" s="12"/>
      <c r="D159" s="51" t="s">
        <v>784</v>
      </c>
      <c r="E159" s="51"/>
      <c r="F159" s="12"/>
      <c r="G159" s="12"/>
      <c r="H159" s="12"/>
      <c r="I159" s="12"/>
      <c r="J159" s="12"/>
      <c r="K159" s="389">
        <f>F43</f>
        <v>84150047.758167773</v>
      </c>
      <c r="L159" s="81"/>
      <c r="M159" s="12"/>
    </row>
    <row r="160" spans="1:67" ht="24" x14ac:dyDescent="0.2">
      <c r="A160" s="27">
        <v>2</v>
      </c>
      <c r="B160" s="93" t="s">
        <v>595</v>
      </c>
      <c r="C160" s="93"/>
      <c r="D160" s="78" t="s">
        <v>440</v>
      </c>
      <c r="E160" s="78"/>
      <c r="F160" s="12"/>
      <c r="G160" s="12"/>
      <c r="H160" s="12"/>
      <c r="I160" s="12"/>
      <c r="J160" s="12"/>
      <c r="K160" s="76">
        <v>0</v>
      </c>
      <c r="L160" s="81"/>
      <c r="M160" s="12"/>
    </row>
    <row r="161" spans="1:68" ht="24" x14ac:dyDescent="0.2">
      <c r="A161" s="67">
        <v>3</v>
      </c>
      <c r="B161" s="93" t="s">
        <v>596</v>
      </c>
      <c r="C161" s="94"/>
      <c r="D161" s="94" t="s">
        <v>439</v>
      </c>
      <c r="E161" s="51"/>
      <c r="F161" s="12"/>
      <c r="G161" s="12"/>
      <c r="H161" s="12"/>
      <c r="I161" s="12"/>
      <c r="J161" s="12"/>
      <c r="K161" s="84">
        <v>0</v>
      </c>
      <c r="L161" s="81"/>
      <c r="M161" s="12"/>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row>
    <row r="162" spans="1:68" x14ac:dyDescent="0.2">
      <c r="A162" s="27"/>
      <c r="B162" s="12"/>
      <c r="C162" s="12"/>
      <c r="D162" s="51"/>
      <c r="E162" s="51"/>
      <c r="F162" s="12"/>
      <c r="G162" s="12"/>
      <c r="H162" s="12"/>
      <c r="I162" s="12"/>
      <c r="J162" s="12"/>
      <c r="K162" s="12"/>
      <c r="L162" s="12"/>
      <c r="M162" s="12"/>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row>
    <row r="163" spans="1:68" x14ac:dyDescent="0.2">
      <c r="A163" s="40">
        <v>4</v>
      </c>
      <c r="B163" s="17" t="s">
        <v>785</v>
      </c>
      <c r="C163" s="17"/>
      <c r="D163" s="64" t="s">
        <v>786</v>
      </c>
      <c r="E163" s="64"/>
      <c r="F163" s="17"/>
      <c r="G163" s="17"/>
      <c r="H163" s="17"/>
      <c r="I163" s="17"/>
      <c r="J163" s="17"/>
      <c r="K163" s="389">
        <f>K159-K160-K161</f>
        <v>84150047.758167773</v>
      </c>
      <c r="L163" s="81"/>
      <c r="M163" s="17"/>
    </row>
    <row r="164" spans="1:68" x14ac:dyDescent="0.2">
      <c r="A164" s="40"/>
      <c r="B164" s="17"/>
      <c r="C164" s="17"/>
      <c r="D164" s="64"/>
      <c r="E164" s="64"/>
      <c r="F164" s="17"/>
      <c r="G164" s="17"/>
      <c r="H164" s="17"/>
      <c r="I164" s="17"/>
      <c r="J164" s="17"/>
      <c r="K164" s="17"/>
      <c r="L164" s="17"/>
      <c r="M164" s="17"/>
    </row>
    <row r="165" spans="1:68" x14ac:dyDescent="0.2">
      <c r="A165" s="40">
        <v>5</v>
      </c>
      <c r="B165" s="12" t="s">
        <v>787</v>
      </c>
      <c r="C165" s="12"/>
      <c r="D165" s="51" t="s">
        <v>788</v>
      </c>
      <c r="E165" s="51"/>
      <c r="F165" s="12"/>
      <c r="G165" s="12"/>
      <c r="H165" s="27"/>
      <c r="J165" s="46" t="s">
        <v>441</v>
      </c>
      <c r="K165" s="81">
        <f>IF(K159=0,1,K163/K159)</f>
        <v>1</v>
      </c>
      <c r="L165" s="95"/>
      <c r="M165" s="12"/>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row>
    <row r="166" spans="1:68" x14ac:dyDescent="0.2">
      <c r="A166" s="40"/>
      <c r="B166" s="12"/>
      <c r="C166" s="12"/>
      <c r="D166" s="51"/>
      <c r="E166" s="51"/>
      <c r="F166" s="12"/>
      <c r="G166" s="12"/>
      <c r="H166" s="12"/>
      <c r="I166" s="12"/>
      <c r="J166" s="12"/>
      <c r="K166" s="12"/>
      <c r="L166" s="12"/>
      <c r="M166" s="12"/>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row>
    <row r="167" spans="1:68" x14ac:dyDescent="0.2">
      <c r="A167" s="26">
        <v>6</v>
      </c>
      <c r="B167" s="12" t="s">
        <v>789</v>
      </c>
      <c r="C167" s="12"/>
      <c r="D167" s="52"/>
      <c r="E167" s="52"/>
      <c r="F167" s="12"/>
      <c r="G167" s="12"/>
      <c r="H167" s="12"/>
      <c r="I167" s="12"/>
      <c r="J167" s="12"/>
      <c r="K167" s="12"/>
      <c r="L167" s="12"/>
      <c r="M167" s="12"/>
    </row>
    <row r="168" spans="1:68" x14ac:dyDescent="0.2">
      <c r="A168" s="26"/>
      <c r="B168" s="12"/>
      <c r="C168" s="12"/>
      <c r="D168" s="96" t="s">
        <v>790</v>
      </c>
      <c r="E168" s="96"/>
      <c r="F168" s="97" t="s">
        <v>442</v>
      </c>
      <c r="G168" s="97"/>
      <c r="H168" s="98" t="s">
        <v>411</v>
      </c>
      <c r="I168" s="97" t="s">
        <v>444</v>
      </c>
      <c r="J168" s="27"/>
      <c r="K168" s="12"/>
      <c r="L168" s="12"/>
      <c r="M168" s="12"/>
    </row>
    <row r="169" spans="1:68" x14ac:dyDescent="0.2">
      <c r="A169" s="26">
        <v>7</v>
      </c>
      <c r="B169" s="12" t="s">
        <v>663</v>
      </c>
      <c r="C169" s="12"/>
      <c r="D169" s="51" t="s">
        <v>791</v>
      </c>
      <c r="E169" s="51"/>
      <c r="F169" s="76">
        <v>0</v>
      </c>
      <c r="G169" s="51"/>
      <c r="H169" s="68">
        <v>0</v>
      </c>
      <c r="I169" s="99">
        <f>F169*H169</f>
        <v>0</v>
      </c>
      <c r="J169" s="12"/>
      <c r="K169" s="12"/>
      <c r="L169" s="12"/>
      <c r="M169" s="12"/>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row>
    <row r="170" spans="1:68" x14ac:dyDescent="0.2">
      <c r="A170" s="26">
        <v>8</v>
      </c>
      <c r="B170" s="12" t="s">
        <v>665</v>
      </c>
      <c r="C170" s="12"/>
      <c r="D170" s="51" t="s">
        <v>792</v>
      </c>
      <c r="E170" s="51"/>
      <c r="F170" s="76">
        <v>0</v>
      </c>
      <c r="G170" s="51"/>
      <c r="H170" s="68">
        <v>1</v>
      </c>
      <c r="I170" s="34">
        <f>F170*H170</f>
        <v>0</v>
      </c>
      <c r="J170" s="12"/>
      <c r="K170" s="12"/>
      <c r="L170" s="12"/>
      <c r="M170" s="12"/>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row>
    <row r="171" spans="1:68" x14ac:dyDescent="0.2">
      <c r="A171" s="26">
        <v>9</v>
      </c>
      <c r="B171" s="12" t="s">
        <v>667</v>
      </c>
      <c r="C171" s="12"/>
      <c r="D171" s="51" t="s">
        <v>793</v>
      </c>
      <c r="E171" s="51"/>
      <c r="F171" s="76">
        <v>0</v>
      </c>
      <c r="G171" s="51"/>
      <c r="H171" s="68">
        <v>0</v>
      </c>
      <c r="I171" s="34">
        <f>F171*H171</f>
        <v>0</v>
      </c>
      <c r="J171" s="12"/>
      <c r="K171" s="27" t="s">
        <v>447</v>
      </c>
      <c r="L171" s="12"/>
      <c r="M171" s="12"/>
    </row>
    <row r="172" spans="1:68" x14ac:dyDescent="0.2">
      <c r="A172" s="26">
        <v>10</v>
      </c>
      <c r="B172" s="12" t="s">
        <v>754</v>
      </c>
      <c r="C172" s="12"/>
      <c r="D172" s="51" t="s">
        <v>794</v>
      </c>
      <c r="E172" s="51"/>
      <c r="F172" s="84">
        <v>0</v>
      </c>
      <c r="G172" s="51"/>
      <c r="H172" s="68">
        <v>0</v>
      </c>
      <c r="I172" s="100">
        <f>F172*H172</f>
        <v>0</v>
      </c>
      <c r="J172" s="12"/>
      <c r="K172" s="97" t="s">
        <v>448</v>
      </c>
      <c r="L172" s="12"/>
      <c r="M172" s="12"/>
    </row>
    <row r="173" spans="1:68" x14ac:dyDescent="0.2">
      <c r="A173" s="26"/>
      <c r="B173" s="12"/>
      <c r="C173" s="12"/>
      <c r="D173" s="51"/>
      <c r="E173" s="51"/>
      <c r="F173" s="81"/>
      <c r="G173" s="51"/>
      <c r="H173" s="12"/>
      <c r="I173" s="12"/>
      <c r="J173" s="12"/>
      <c r="K173" s="12"/>
      <c r="L173" s="12"/>
      <c r="M173" s="12"/>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row>
    <row r="174" spans="1:68" x14ac:dyDescent="0.2">
      <c r="A174" s="27">
        <v>11</v>
      </c>
      <c r="B174" s="43" t="s">
        <v>398</v>
      </c>
      <c r="C174" s="43"/>
      <c r="D174" s="52" t="s">
        <v>262</v>
      </c>
      <c r="E174" s="52"/>
      <c r="F174" s="81">
        <f>SUM(F169:F172)</f>
        <v>0</v>
      </c>
      <c r="G174" s="81"/>
      <c r="H174" s="81"/>
      <c r="I174" s="81">
        <f>SUM(I169:I172)</f>
        <v>0</v>
      </c>
      <c r="J174" s="27" t="s">
        <v>445</v>
      </c>
      <c r="K174" s="101">
        <f>IF(F174=0,1,I174/F174)</f>
        <v>1</v>
      </c>
      <c r="L174" s="102" t="s">
        <v>445</v>
      </c>
      <c r="M174" s="4" t="s">
        <v>446</v>
      </c>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row>
    <row r="175" spans="1:68" x14ac:dyDescent="0.2">
      <c r="A175" s="27"/>
      <c r="B175" s="43"/>
      <c r="C175" s="43"/>
      <c r="D175" s="52"/>
      <c r="E175" s="52"/>
      <c r="F175" s="77"/>
      <c r="G175" s="77"/>
      <c r="H175" s="52"/>
      <c r="I175" s="52"/>
      <c r="J175" s="52"/>
      <c r="K175" s="52"/>
      <c r="L175" s="52"/>
    </row>
    <row r="176" spans="1:68" x14ac:dyDescent="0.2">
      <c r="A176" s="26">
        <v>12</v>
      </c>
      <c r="B176" s="11" t="s">
        <v>795</v>
      </c>
      <c r="C176" s="12"/>
      <c r="D176" s="51"/>
      <c r="E176" s="51"/>
      <c r="F176" s="51"/>
      <c r="G176" s="51"/>
      <c r="H176" s="51"/>
      <c r="I176" s="51"/>
      <c r="J176" s="51"/>
      <c r="L176" s="51"/>
      <c r="M176" s="12"/>
      <c r="BP176" s="7"/>
    </row>
    <row r="177" spans="1:68" x14ac:dyDescent="0.2">
      <c r="A177" s="26">
        <v>13</v>
      </c>
      <c r="B177" s="12"/>
      <c r="C177" s="12"/>
      <c r="D177" s="51"/>
      <c r="E177" s="51"/>
      <c r="F177" s="51"/>
      <c r="G177" s="51"/>
      <c r="H177" s="51"/>
      <c r="I177" s="51"/>
      <c r="J177" s="51"/>
      <c r="K177" s="33"/>
      <c r="L177" s="51"/>
      <c r="M177" s="12"/>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row>
    <row r="178" spans="1:68" x14ac:dyDescent="0.2">
      <c r="A178" s="26">
        <v>14</v>
      </c>
      <c r="B178" s="12"/>
      <c r="C178" s="12"/>
      <c r="D178" s="51"/>
      <c r="E178" s="51"/>
      <c r="F178" s="103" t="s">
        <v>442</v>
      </c>
      <c r="G178" s="103"/>
      <c r="H178" s="103" t="s">
        <v>450</v>
      </c>
      <c r="I178" s="33" t="s">
        <v>453</v>
      </c>
      <c r="J178" s="51"/>
      <c r="K178" s="103" t="s">
        <v>449</v>
      </c>
      <c r="L178" s="51"/>
      <c r="M178" s="12"/>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row>
    <row r="179" spans="1:68" x14ac:dyDescent="0.2">
      <c r="A179" s="26">
        <v>15</v>
      </c>
      <c r="B179" s="12" t="s">
        <v>796</v>
      </c>
      <c r="C179" s="12"/>
      <c r="D179" s="51" t="s">
        <v>797</v>
      </c>
      <c r="E179" s="51"/>
      <c r="F179" s="401">
        <f>'Attachment 5'!F21</f>
        <v>73000000</v>
      </c>
      <c r="G179" s="77"/>
      <c r="H179" s="104">
        <f>'Attachment 5'!G21</f>
        <v>0.45250000000232443</v>
      </c>
      <c r="I179" s="105">
        <f>'Attachment 5'!H21</f>
        <v>3.2330197887809733E-2</v>
      </c>
      <c r="J179" s="51"/>
      <c r="K179" s="105">
        <f>'Attachment 5'!I21</f>
        <v>1.4629414544309053E-2</v>
      </c>
      <c r="L179" s="33" t="s">
        <v>445</v>
      </c>
      <c r="M179" s="12" t="s">
        <v>451</v>
      </c>
      <c r="BP179" s="7"/>
    </row>
    <row r="180" spans="1:68" x14ac:dyDescent="0.2">
      <c r="A180" s="26">
        <v>16</v>
      </c>
      <c r="B180" s="12" t="s">
        <v>798</v>
      </c>
      <c r="C180" s="12"/>
      <c r="D180" s="51" t="s">
        <v>797</v>
      </c>
      <c r="E180" s="51"/>
      <c r="F180" s="401">
        <f>'Attachment 5'!F22</f>
        <v>0</v>
      </c>
      <c r="G180" s="77"/>
      <c r="H180" s="104">
        <f>'Attachment 5'!G22</f>
        <v>0</v>
      </c>
      <c r="I180" s="105">
        <f>'Attachment 5'!H22</f>
        <v>0</v>
      </c>
      <c r="J180" s="51"/>
      <c r="K180" s="106">
        <f>'Attachment 5'!I22</f>
        <v>0</v>
      </c>
      <c r="L180" s="33"/>
      <c r="M180" s="12"/>
      <c r="BP180" s="7"/>
    </row>
    <row r="181" spans="1:68" x14ac:dyDescent="0.2">
      <c r="A181" s="26">
        <v>17</v>
      </c>
      <c r="B181" s="12" t="s">
        <v>799</v>
      </c>
      <c r="C181" s="12"/>
      <c r="D181" s="51" t="s">
        <v>800</v>
      </c>
      <c r="E181" s="51"/>
      <c r="F181" s="552">
        <f>'Attachment 5'!F23</f>
        <v>88325966.850000009</v>
      </c>
      <c r="G181" s="87"/>
      <c r="H181" s="107">
        <f>'Attachment 5'!G23</f>
        <v>0.54749999999767551</v>
      </c>
      <c r="I181" s="105">
        <f>'Attachment 5'!H23</f>
        <v>0.10349999999999999</v>
      </c>
      <c r="J181" s="51"/>
      <c r="K181" s="108">
        <f>'Attachment 5'!I23</f>
        <v>5.6666249999759416E-2</v>
      </c>
      <c r="L181" s="33"/>
      <c r="M181" s="12"/>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row>
    <row r="182" spans="1:68" x14ac:dyDescent="0.2">
      <c r="A182" s="26"/>
      <c r="B182" s="12"/>
      <c r="C182" s="12"/>
      <c r="D182" s="51"/>
      <c r="E182" s="51"/>
      <c r="F182" s="401"/>
      <c r="G182" s="51"/>
      <c r="H182" s="51"/>
      <c r="I182" s="51"/>
      <c r="J182" s="51"/>
      <c r="K182" s="109"/>
      <c r="L182" s="33"/>
      <c r="M182" s="12"/>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row>
    <row r="183" spans="1:68" x14ac:dyDescent="0.2">
      <c r="A183" s="40">
        <v>18</v>
      </c>
      <c r="B183" s="17" t="s">
        <v>801</v>
      </c>
      <c r="C183" s="17"/>
      <c r="D183" s="64" t="s">
        <v>802</v>
      </c>
      <c r="E183" s="64"/>
      <c r="F183" s="401">
        <f>SUM(F179:F181)</f>
        <v>161325966.85000002</v>
      </c>
      <c r="G183" s="77"/>
      <c r="H183" s="64"/>
      <c r="I183" s="64"/>
      <c r="J183" s="64"/>
      <c r="K183" s="110">
        <f>SUM(K179:K181)</f>
        <v>7.1295664544068466E-2</v>
      </c>
      <c r="L183" s="111" t="s">
        <v>445</v>
      </c>
      <c r="M183" s="17" t="s">
        <v>452</v>
      </c>
      <c r="BP183" s="7"/>
    </row>
    <row r="184" spans="1:68" x14ac:dyDescent="0.2">
      <c r="A184" s="40"/>
      <c r="B184" s="17"/>
      <c r="C184" s="17"/>
      <c r="D184" s="64"/>
      <c r="E184" s="64"/>
      <c r="F184" s="553"/>
      <c r="G184" s="64"/>
      <c r="H184" s="64"/>
      <c r="I184" s="64"/>
      <c r="J184" s="64"/>
      <c r="K184" s="110"/>
      <c r="L184" s="63"/>
      <c r="M184" s="17"/>
      <c r="BP184" s="7"/>
    </row>
    <row r="185" spans="1:68" x14ac:dyDescent="0.2">
      <c r="A185" s="26">
        <v>19</v>
      </c>
      <c r="B185" s="12" t="s">
        <v>643</v>
      </c>
      <c r="C185" s="12"/>
      <c r="D185" s="51"/>
      <c r="E185" s="51"/>
      <c r="F185" s="51"/>
      <c r="G185" s="51"/>
      <c r="H185" s="51"/>
      <c r="I185" s="51"/>
      <c r="J185" s="51"/>
      <c r="K185" s="98" t="s">
        <v>442</v>
      </c>
      <c r="L185" s="51"/>
      <c r="M185" s="12"/>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row>
    <row r="186" spans="1:68" x14ac:dyDescent="0.2">
      <c r="A186" s="26"/>
      <c r="B186" s="12"/>
      <c r="C186" s="12"/>
      <c r="D186" s="51"/>
      <c r="E186" s="51"/>
      <c r="F186" s="51"/>
      <c r="G186" s="51"/>
      <c r="H186" s="51"/>
      <c r="I186" s="51"/>
      <c r="J186" s="51"/>
      <c r="K186" s="51"/>
      <c r="L186" s="51"/>
      <c r="M186" s="12"/>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row>
    <row r="187" spans="1:68" x14ac:dyDescent="0.2">
      <c r="A187" s="40">
        <v>20</v>
      </c>
      <c r="B187" s="12" t="s">
        <v>803</v>
      </c>
      <c r="C187" s="12"/>
      <c r="D187" s="112" t="s">
        <v>568</v>
      </c>
      <c r="E187" s="64"/>
      <c r="F187" s="51"/>
      <c r="G187" s="51"/>
      <c r="H187" s="51"/>
      <c r="I187" s="51"/>
      <c r="J187" s="51"/>
      <c r="K187" s="77">
        <f>'Attachment 12'!F17</f>
        <v>0</v>
      </c>
      <c r="L187" s="51"/>
      <c r="M187" s="12"/>
      <c r="BP187" s="7"/>
    </row>
    <row r="188" spans="1:68" s="118" customFormat="1" x14ac:dyDescent="0.2">
      <c r="A188" s="113"/>
      <c r="B188" s="114"/>
      <c r="C188" s="114"/>
      <c r="D188" s="115"/>
      <c r="E188" s="115"/>
      <c r="F188" s="116"/>
      <c r="G188" s="116"/>
      <c r="H188" s="116"/>
      <c r="I188" s="116"/>
      <c r="J188" s="116"/>
      <c r="K188" s="116"/>
      <c r="L188" s="116"/>
      <c r="M188" s="114"/>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117"/>
    </row>
    <row r="189" spans="1:68" x14ac:dyDescent="0.2">
      <c r="A189" s="40">
        <v>21</v>
      </c>
      <c r="B189" s="12" t="s">
        <v>804</v>
      </c>
      <c r="C189" s="12"/>
      <c r="D189" s="112" t="s">
        <v>569</v>
      </c>
      <c r="E189" s="64"/>
      <c r="F189" s="51"/>
      <c r="G189" s="51"/>
      <c r="H189" s="51"/>
      <c r="I189" s="51"/>
      <c r="J189" s="51"/>
      <c r="K189" s="77">
        <f>'Attachment 12'!F28</f>
        <v>0</v>
      </c>
      <c r="L189" s="51"/>
      <c r="M189" s="12"/>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row>
    <row r="190" spans="1:68" x14ac:dyDescent="0.2">
      <c r="A190" s="119"/>
      <c r="B190" s="12"/>
      <c r="C190" s="12"/>
      <c r="D190" s="12"/>
      <c r="E190" s="12"/>
      <c r="F190" s="12"/>
      <c r="G190" s="12"/>
      <c r="H190" s="12"/>
      <c r="I190" s="12"/>
      <c r="J190" s="12"/>
      <c r="K190" s="12"/>
      <c r="L190" s="12"/>
      <c r="M190" s="12"/>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row>
    <row r="191" spans="1:68" x14ac:dyDescent="0.2">
      <c r="B191" s="5" t="s">
        <v>419</v>
      </c>
      <c r="C191" s="5"/>
      <c r="M191" s="120" t="s">
        <v>454</v>
      </c>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row>
    <row r="192" spans="1:68" x14ac:dyDescent="0.2">
      <c r="A192" s="12" t="s">
        <v>460</v>
      </c>
      <c r="B192" s="12"/>
      <c r="C192" s="12"/>
      <c r="D192" s="12"/>
      <c r="E192" s="12"/>
      <c r="F192" s="12"/>
      <c r="G192" s="12"/>
      <c r="H192" s="12"/>
      <c r="I192" s="12"/>
      <c r="J192" s="12"/>
      <c r="K192" s="12"/>
      <c r="L192" s="12"/>
      <c r="M192" s="12"/>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row>
    <row r="193" spans="1:65" x14ac:dyDescent="0.2">
      <c r="A193" s="560" t="s">
        <v>639</v>
      </c>
      <c r="B193" s="560"/>
      <c r="C193" s="560"/>
      <c r="D193" s="560"/>
      <c r="E193" s="560"/>
      <c r="F193" s="560"/>
      <c r="G193" s="560"/>
      <c r="H193" s="560"/>
      <c r="I193" s="560"/>
      <c r="J193" s="560"/>
      <c r="K193" s="560"/>
      <c r="L193" s="560"/>
      <c r="M193" s="560"/>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row>
    <row r="194" spans="1:65" x14ac:dyDescent="0.2">
      <c r="A194" s="561" t="s">
        <v>842</v>
      </c>
      <c r="B194" s="562"/>
      <c r="C194" s="562"/>
      <c r="D194" s="562"/>
      <c r="E194" s="562"/>
      <c r="F194" s="562"/>
      <c r="G194" s="562"/>
      <c r="H194" s="562"/>
      <c r="I194" s="562"/>
      <c r="J194" s="562"/>
      <c r="K194" s="562"/>
      <c r="L194" s="562"/>
      <c r="M194" s="562"/>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row>
    <row r="195" spans="1:65" x14ac:dyDescent="0.2">
      <c r="M195" s="47" t="str">
        <f>$M$5</f>
        <v>For the 12 months ended</v>
      </c>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row>
    <row r="196" spans="1:65" x14ac:dyDescent="0.2">
      <c r="M196" s="47" t="str">
        <f>$M$6</f>
        <v>12/31/2020____</v>
      </c>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row>
    <row r="197" spans="1:65" x14ac:dyDescent="0.2">
      <c r="M197" s="11"/>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row>
    <row r="198" spans="1:65" x14ac:dyDescent="0.2">
      <c r="A198" s="24"/>
      <c r="B198" s="4" t="s">
        <v>805</v>
      </c>
    </row>
    <row r="199" spans="1:65" x14ac:dyDescent="0.2">
      <c r="A199" s="52"/>
      <c r="B199" s="52" t="s">
        <v>806</v>
      </c>
      <c r="C199" s="52"/>
      <c r="D199" s="52"/>
      <c r="E199" s="52"/>
      <c r="F199" s="52"/>
      <c r="G199" s="52"/>
      <c r="H199" s="52"/>
      <c r="I199" s="52"/>
      <c r="J199" s="52"/>
      <c r="K199" s="52"/>
      <c r="L199" s="52"/>
      <c r="M199" s="52"/>
    </row>
    <row r="200" spans="1:65" x14ac:dyDescent="0.2">
      <c r="A200" s="52"/>
      <c r="B200" s="52"/>
      <c r="C200" s="52"/>
      <c r="D200" s="52"/>
      <c r="E200" s="52"/>
      <c r="F200" s="52"/>
      <c r="G200" s="52"/>
      <c r="H200" s="52"/>
      <c r="I200" s="52"/>
      <c r="J200" s="52"/>
      <c r="K200" s="52"/>
      <c r="L200" s="52"/>
      <c r="M200" s="52"/>
    </row>
    <row r="201" spans="1:65" x14ac:dyDescent="0.2">
      <c r="A201" s="103" t="s">
        <v>807</v>
      </c>
      <c r="B201" s="52"/>
      <c r="C201" s="52"/>
      <c r="D201" s="52"/>
      <c r="E201" s="52"/>
      <c r="F201" s="52"/>
      <c r="G201" s="52"/>
      <c r="H201" s="52"/>
      <c r="I201" s="52"/>
      <c r="J201" s="52"/>
      <c r="K201" s="52"/>
      <c r="L201" s="52"/>
      <c r="M201" s="52"/>
    </row>
    <row r="202" spans="1:65" ht="27" customHeight="1" x14ac:dyDescent="0.2">
      <c r="A202" s="33" t="s">
        <v>443</v>
      </c>
      <c r="B202" s="557" t="s">
        <v>843</v>
      </c>
      <c r="C202" s="557"/>
      <c r="D202" s="557"/>
      <c r="E202" s="557"/>
      <c r="F202" s="557"/>
      <c r="G202" s="557"/>
      <c r="H202" s="557"/>
      <c r="I202" s="557"/>
      <c r="J202" s="557"/>
      <c r="K202" s="557"/>
      <c r="L202" s="557"/>
      <c r="M202" s="557"/>
    </row>
    <row r="203" spans="1:65" x14ac:dyDescent="0.2">
      <c r="A203" s="33" t="s">
        <v>455</v>
      </c>
      <c r="B203" s="570" t="s">
        <v>456</v>
      </c>
      <c r="C203" s="570"/>
      <c r="D203" s="570"/>
      <c r="E203" s="570"/>
      <c r="F203" s="570"/>
      <c r="G203" s="570"/>
      <c r="H203" s="570"/>
      <c r="I203" s="570"/>
      <c r="J203" s="570"/>
      <c r="K203" s="570"/>
      <c r="L203" s="570"/>
      <c r="M203" s="570"/>
    </row>
    <row r="204" spans="1:65" x14ac:dyDescent="0.2">
      <c r="A204" s="33" t="s">
        <v>458</v>
      </c>
      <c r="B204" s="565" t="s">
        <v>457</v>
      </c>
      <c r="C204" s="565"/>
      <c r="D204" s="565"/>
      <c r="E204" s="565"/>
      <c r="F204" s="565"/>
      <c r="G204" s="565"/>
      <c r="H204" s="565"/>
      <c r="I204" s="565"/>
      <c r="J204" s="565"/>
      <c r="K204" s="565"/>
      <c r="L204" s="565"/>
      <c r="M204" s="565"/>
    </row>
    <row r="205" spans="1:65" ht="25.5" customHeight="1" x14ac:dyDescent="0.2">
      <c r="A205" s="33" t="s">
        <v>459</v>
      </c>
      <c r="B205" s="559" t="s">
        <v>412</v>
      </c>
      <c r="C205" s="559"/>
      <c r="D205" s="559"/>
      <c r="E205" s="559"/>
      <c r="F205" s="559"/>
      <c r="G205" s="559"/>
      <c r="H205" s="559"/>
      <c r="I205" s="559"/>
      <c r="J205" s="559"/>
      <c r="K205" s="559"/>
      <c r="L205" s="559"/>
      <c r="M205" s="559"/>
    </row>
    <row r="206" spans="1:65" ht="39.75" customHeight="1" x14ac:dyDescent="0.2">
      <c r="A206" s="33" t="s">
        <v>503</v>
      </c>
      <c r="B206" s="557" t="s">
        <v>637</v>
      </c>
      <c r="C206" s="557"/>
      <c r="D206" s="557"/>
      <c r="E206" s="557"/>
      <c r="F206" s="557"/>
      <c r="G206" s="557"/>
      <c r="H206" s="557"/>
      <c r="I206" s="557"/>
      <c r="J206" s="557"/>
      <c r="K206" s="557"/>
      <c r="L206" s="557"/>
      <c r="M206" s="557"/>
    </row>
    <row r="207" spans="1:65" ht="23.25" customHeight="1" x14ac:dyDescent="0.2">
      <c r="A207" s="33" t="s">
        <v>504</v>
      </c>
      <c r="B207" s="557" t="s">
        <v>413</v>
      </c>
      <c r="C207" s="557"/>
      <c r="D207" s="557"/>
      <c r="E207" s="557"/>
      <c r="F207" s="557"/>
      <c r="G207" s="557"/>
      <c r="H207" s="557"/>
      <c r="I207" s="557"/>
      <c r="J207" s="557"/>
      <c r="K207" s="557"/>
      <c r="L207" s="557"/>
      <c r="M207" s="557"/>
    </row>
    <row r="208" spans="1:65" x14ac:dyDescent="0.2">
      <c r="A208" s="33" t="s">
        <v>505</v>
      </c>
      <c r="B208" s="570" t="s">
        <v>501</v>
      </c>
      <c r="C208" s="570"/>
      <c r="D208" s="570"/>
      <c r="E208" s="570"/>
      <c r="F208" s="570"/>
      <c r="G208" s="570"/>
      <c r="H208" s="570"/>
      <c r="I208" s="570"/>
      <c r="J208" s="570"/>
      <c r="K208" s="570"/>
      <c r="L208" s="570"/>
      <c r="M208" s="570"/>
    </row>
    <row r="209" spans="1:13" ht="37.5" customHeight="1" x14ac:dyDescent="0.2">
      <c r="A209" s="33" t="s">
        <v>506</v>
      </c>
      <c r="B209" s="557" t="s">
        <v>2</v>
      </c>
      <c r="C209" s="557"/>
      <c r="D209" s="557"/>
      <c r="E209" s="557"/>
      <c r="F209" s="557"/>
      <c r="G209" s="557"/>
      <c r="H209" s="557"/>
      <c r="I209" s="557"/>
      <c r="J209" s="557"/>
      <c r="K209" s="557"/>
      <c r="L209" s="557"/>
      <c r="M209" s="557"/>
    </row>
    <row r="210" spans="1:13" ht="33.75" customHeight="1" x14ac:dyDescent="0.2">
      <c r="A210" s="33" t="s">
        <v>507</v>
      </c>
      <c r="B210" s="557" t="s">
        <v>0</v>
      </c>
      <c r="C210" s="557"/>
      <c r="D210" s="557"/>
      <c r="E210" s="557"/>
      <c r="F210" s="557"/>
      <c r="G210" s="557"/>
      <c r="H210" s="557"/>
      <c r="I210" s="557"/>
      <c r="J210" s="557"/>
      <c r="K210" s="557"/>
      <c r="L210" s="557"/>
      <c r="M210" s="557"/>
    </row>
    <row r="211" spans="1:13" ht="42" customHeight="1" x14ac:dyDescent="0.2">
      <c r="A211" s="33" t="s">
        <v>508</v>
      </c>
      <c r="B211" s="557" t="s">
        <v>844</v>
      </c>
      <c r="C211" s="557"/>
      <c r="D211" s="557"/>
      <c r="E211" s="557"/>
      <c r="F211" s="557"/>
      <c r="G211" s="557"/>
      <c r="H211" s="557"/>
      <c r="I211" s="557"/>
      <c r="J211" s="557"/>
      <c r="K211" s="557"/>
      <c r="L211" s="557"/>
      <c r="M211" s="557"/>
    </row>
    <row r="212" spans="1:13" x14ac:dyDescent="0.2">
      <c r="A212" s="33" t="s">
        <v>509</v>
      </c>
      <c r="B212" s="570" t="s">
        <v>502</v>
      </c>
      <c r="C212" s="570"/>
      <c r="D212" s="570"/>
      <c r="E212" s="570"/>
      <c r="F212" s="570"/>
      <c r="G212" s="570"/>
      <c r="H212" s="570"/>
      <c r="I212" s="570"/>
      <c r="J212" s="570"/>
      <c r="K212" s="570"/>
      <c r="L212" s="570"/>
      <c r="M212" s="570"/>
    </row>
    <row r="213" spans="1:13" x14ac:dyDescent="0.2">
      <c r="A213" s="121" t="s">
        <v>510</v>
      </c>
      <c r="B213" s="568" t="s">
        <v>634</v>
      </c>
      <c r="C213" s="568"/>
      <c r="D213" s="568"/>
      <c r="E213" s="568"/>
      <c r="F213" s="568"/>
      <c r="G213" s="568"/>
      <c r="H213" s="568"/>
      <c r="I213" s="568"/>
      <c r="J213" s="568"/>
      <c r="K213" s="568"/>
      <c r="L213" s="568"/>
      <c r="M213" s="568"/>
    </row>
    <row r="214" spans="1:13" ht="44.25" customHeight="1" x14ac:dyDescent="0.2">
      <c r="A214" s="33" t="s">
        <v>511</v>
      </c>
      <c r="B214" s="569" t="s">
        <v>624</v>
      </c>
      <c r="C214" s="569"/>
      <c r="D214" s="569"/>
      <c r="E214" s="569"/>
      <c r="F214" s="569"/>
      <c r="G214" s="569"/>
      <c r="H214" s="569"/>
      <c r="I214" s="569"/>
      <c r="J214" s="569"/>
      <c r="K214" s="569"/>
      <c r="L214" s="569"/>
      <c r="M214" s="569"/>
    </row>
    <row r="215" spans="1:13" x14ac:dyDescent="0.2">
      <c r="A215" s="52"/>
      <c r="B215" s="402" t="s">
        <v>523</v>
      </c>
      <c r="C215" s="402"/>
      <c r="D215" s="403" t="s">
        <v>524</v>
      </c>
      <c r="E215" s="403"/>
      <c r="F215" s="406">
        <v>0.21</v>
      </c>
      <c r="G215" s="404"/>
      <c r="H215" s="403" t="s">
        <v>839</v>
      </c>
      <c r="I215" s="403"/>
      <c r="J215" s="403"/>
      <c r="K215" s="403"/>
      <c r="L215" s="403"/>
      <c r="M215" s="403"/>
    </row>
    <row r="216" spans="1:13" x14ac:dyDescent="0.2">
      <c r="A216" s="52"/>
      <c r="B216" s="402"/>
      <c r="C216" s="405"/>
      <c r="D216" s="403" t="s">
        <v>525</v>
      </c>
      <c r="E216" s="403"/>
      <c r="F216" s="407">
        <v>8.8200000000000001E-2</v>
      </c>
      <c r="G216" s="404"/>
      <c r="H216" s="403" t="s">
        <v>840</v>
      </c>
      <c r="I216" s="403"/>
      <c r="J216" s="403"/>
      <c r="K216" s="403"/>
      <c r="L216" s="403"/>
      <c r="M216" s="403"/>
    </row>
    <row r="217" spans="1:13" x14ac:dyDescent="0.2">
      <c r="A217" s="52"/>
      <c r="B217" s="402"/>
      <c r="C217" s="402"/>
      <c r="D217" s="403" t="s">
        <v>526</v>
      </c>
      <c r="E217" s="403"/>
      <c r="F217" s="122">
        <v>0</v>
      </c>
      <c r="G217" s="404"/>
      <c r="H217" s="403" t="s">
        <v>841</v>
      </c>
      <c r="I217" s="403"/>
      <c r="J217" s="403"/>
      <c r="K217" s="403"/>
      <c r="L217" s="403"/>
      <c r="M217" s="403"/>
    </row>
    <row r="218" spans="1:13" ht="30" customHeight="1" x14ac:dyDescent="0.2">
      <c r="A218" s="123" t="s">
        <v>512</v>
      </c>
      <c r="B218" s="557" t="s">
        <v>482</v>
      </c>
      <c r="C218" s="557"/>
      <c r="D218" s="557"/>
      <c r="E218" s="557"/>
      <c r="F218" s="557"/>
      <c r="G218" s="557"/>
      <c r="H218" s="557"/>
      <c r="I218" s="557"/>
      <c r="J218" s="557"/>
      <c r="K218" s="557"/>
      <c r="L218" s="557"/>
      <c r="M218" s="557"/>
    </row>
    <row r="219" spans="1:13" ht="21" customHeight="1" x14ac:dyDescent="0.2">
      <c r="A219" s="33" t="s">
        <v>514</v>
      </c>
      <c r="B219" s="570" t="s">
        <v>513</v>
      </c>
      <c r="C219" s="570"/>
      <c r="D219" s="570"/>
      <c r="E219" s="570"/>
      <c r="F219" s="570"/>
      <c r="G219" s="570"/>
      <c r="H219" s="570"/>
      <c r="I219" s="570"/>
      <c r="J219" s="570"/>
      <c r="K219" s="570"/>
      <c r="L219" s="570"/>
      <c r="M219" s="570"/>
    </row>
    <row r="220" spans="1:13" ht="73.5" customHeight="1" x14ac:dyDescent="0.2">
      <c r="A220" s="33" t="s">
        <v>515</v>
      </c>
      <c r="B220" s="568" t="s">
        <v>92</v>
      </c>
      <c r="C220" s="568"/>
      <c r="D220" s="568"/>
      <c r="E220" s="568"/>
      <c r="F220" s="568"/>
      <c r="G220" s="568"/>
      <c r="H220" s="568"/>
      <c r="I220" s="568"/>
      <c r="J220" s="568"/>
      <c r="K220" s="568"/>
      <c r="L220" s="568"/>
      <c r="M220" s="568"/>
    </row>
    <row r="221" spans="1:13" ht="30" customHeight="1" x14ac:dyDescent="0.2">
      <c r="A221" s="33" t="s">
        <v>452</v>
      </c>
      <c r="B221" s="568" t="s">
        <v>259</v>
      </c>
      <c r="C221" s="568"/>
      <c r="D221" s="568"/>
      <c r="E221" s="568"/>
      <c r="F221" s="568"/>
      <c r="G221" s="568"/>
      <c r="H221" s="568"/>
      <c r="I221" s="568"/>
      <c r="J221" s="568"/>
      <c r="K221" s="568"/>
      <c r="L221" s="568"/>
      <c r="M221" s="568"/>
    </row>
    <row r="222" spans="1:13" ht="27" customHeight="1" x14ac:dyDescent="0.2">
      <c r="A222" s="33" t="s">
        <v>519</v>
      </c>
      <c r="B222" s="557" t="s">
        <v>516</v>
      </c>
      <c r="C222" s="557"/>
      <c r="D222" s="557"/>
      <c r="E222" s="557"/>
      <c r="F222" s="557"/>
      <c r="G222" s="557"/>
      <c r="H222" s="557"/>
      <c r="I222" s="557"/>
      <c r="J222" s="557"/>
      <c r="K222" s="557"/>
      <c r="L222" s="557"/>
      <c r="M222" s="557"/>
    </row>
    <row r="223" spans="1:13" ht="111" customHeight="1" x14ac:dyDescent="0.2">
      <c r="A223" s="33" t="s">
        <v>520</v>
      </c>
      <c r="B223" s="557" t="s">
        <v>845</v>
      </c>
      <c r="C223" s="557"/>
      <c r="D223" s="557"/>
      <c r="E223" s="557"/>
      <c r="F223" s="557"/>
      <c r="G223" s="557"/>
      <c r="H223" s="557"/>
      <c r="I223" s="557"/>
      <c r="J223" s="557"/>
      <c r="K223" s="557"/>
      <c r="L223" s="557"/>
      <c r="M223" s="557"/>
    </row>
    <row r="224" spans="1:13" x14ac:dyDescent="0.2">
      <c r="A224" s="33" t="s">
        <v>521</v>
      </c>
      <c r="B224" s="570" t="s">
        <v>517</v>
      </c>
      <c r="C224" s="570"/>
      <c r="D224" s="570"/>
      <c r="E224" s="570"/>
      <c r="F224" s="570"/>
      <c r="G224" s="570"/>
      <c r="H224" s="570"/>
      <c r="I224" s="570"/>
      <c r="J224" s="570"/>
      <c r="K224" s="570"/>
      <c r="L224" s="570"/>
      <c r="M224" s="570"/>
    </row>
    <row r="225" spans="1:13" x14ac:dyDescent="0.2">
      <c r="A225" s="33" t="s">
        <v>522</v>
      </c>
      <c r="B225" s="570" t="s">
        <v>518</v>
      </c>
      <c r="C225" s="570"/>
      <c r="D225" s="570"/>
      <c r="E225" s="570"/>
      <c r="F225" s="570"/>
      <c r="G225" s="570"/>
      <c r="H225" s="570"/>
      <c r="I225" s="570"/>
      <c r="J225" s="570"/>
      <c r="K225" s="570"/>
      <c r="L225" s="570"/>
      <c r="M225" s="570"/>
    </row>
    <row r="226" spans="1:13" ht="22.5" customHeight="1" x14ac:dyDescent="0.2">
      <c r="A226" s="33" t="s">
        <v>93</v>
      </c>
      <c r="B226" s="557" t="s">
        <v>95</v>
      </c>
      <c r="C226" s="557"/>
      <c r="D226" s="557"/>
      <c r="E226" s="557"/>
      <c r="F226" s="557"/>
      <c r="G226" s="557"/>
      <c r="H226" s="557"/>
      <c r="I226" s="557"/>
      <c r="J226" s="557"/>
      <c r="K226" s="557"/>
      <c r="L226" s="557"/>
      <c r="M226" s="557"/>
    </row>
  </sheetData>
  <mergeCells count="41">
    <mergeCell ref="A193:M193"/>
    <mergeCell ref="A194:M194"/>
    <mergeCell ref="B209:M209"/>
    <mergeCell ref="B208:M208"/>
    <mergeCell ref="B203:M203"/>
    <mergeCell ref="B210:M210"/>
    <mergeCell ref="B211:M211"/>
    <mergeCell ref="B226:M226"/>
    <mergeCell ref="B220:M220"/>
    <mergeCell ref="B207:M207"/>
    <mergeCell ref="B221:M221"/>
    <mergeCell ref="B223:M223"/>
    <mergeCell ref="B214:M214"/>
    <mergeCell ref="B218:M218"/>
    <mergeCell ref="B224:M224"/>
    <mergeCell ref="B225:M225"/>
    <mergeCell ref="B222:M222"/>
    <mergeCell ref="B219:M219"/>
    <mergeCell ref="B212:M212"/>
    <mergeCell ref="B213:M213"/>
    <mergeCell ref="A2:M2"/>
    <mergeCell ref="A3:M3"/>
    <mergeCell ref="A4:M4"/>
    <mergeCell ref="H13:I13"/>
    <mergeCell ref="A33:M33"/>
    <mergeCell ref="D110:D111"/>
    <mergeCell ref="B205:M205"/>
    <mergeCell ref="B206:M206"/>
    <mergeCell ref="A34:M34"/>
    <mergeCell ref="A35:M35"/>
    <mergeCell ref="A152:M152"/>
    <mergeCell ref="B157:K157"/>
    <mergeCell ref="H40:I40"/>
    <mergeCell ref="A85:M85"/>
    <mergeCell ref="B204:M204"/>
    <mergeCell ref="A86:M86"/>
    <mergeCell ref="A87:M87"/>
    <mergeCell ref="H92:I92"/>
    <mergeCell ref="A150:M150"/>
    <mergeCell ref="A151:M151"/>
    <mergeCell ref="B202:M202"/>
  </mergeCells>
  <phoneticPr fontId="0" type="noConversion"/>
  <printOptions horizontalCentered="1"/>
  <pageMargins left="0.5" right="0.5" top="0.75" bottom="0.75" header="0.3" footer="0.3"/>
  <pageSetup scale="60" orientation="landscape" r:id="rId1"/>
  <rowBreaks count="5" manualBreakCount="5">
    <brk id="31" max="16383" man="1"/>
    <brk id="83" max="12" man="1"/>
    <brk id="148" max="12" man="1"/>
    <brk id="190" max="16383" man="1"/>
    <brk id="22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zoomScale="110" zoomScaleNormal="110" zoomScaleSheetLayoutView="100" workbookViewId="0">
      <selection activeCell="U142" sqref="U142"/>
    </sheetView>
  </sheetViews>
  <sheetFormatPr defaultColWidth="9.33203125" defaultRowHeight="12" x14ac:dyDescent="0.2"/>
  <cols>
    <col min="1" max="1" width="9.33203125" style="4"/>
    <col min="2" max="2" width="50.6640625" style="4" customWidth="1"/>
    <col min="3" max="3" width="10.1640625" style="4" customWidth="1"/>
    <col min="4" max="4" width="17" style="4" customWidth="1"/>
    <col min="5" max="5" width="13" style="4" customWidth="1"/>
    <col min="6" max="6" width="17.5" style="4" customWidth="1"/>
    <col min="7" max="7" width="17.6640625" style="4" customWidth="1"/>
    <col min="8" max="8" width="17.33203125" style="4" customWidth="1"/>
    <col min="9" max="9" width="15.33203125" style="4" customWidth="1"/>
    <col min="10" max="16384" width="9.33203125" style="4"/>
  </cols>
  <sheetData>
    <row r="1" spans="1:19" x14ac:dyDescent="0.2">
      <c r="A1" s="124"/>
      <c r="B1" s="124"/>
      <c r="G1" s="12"/>
      <c r="I1" s="46" t="s">
        <v>65</v>
      </c>
      <c r="M1" s="27"/>
    </row>
    <row r="2" spans="1:19" x14ac:dyDescent="0.2">
      <c r="A2" s="124"/>
      <c r="B2" s="124"/>
      <c r="G2" s="12"/>
      <c r="I2" s="125" t="s">
        <v>917</v>
      </c>
      <c r="M2" s="27"/>
    </row>
    <row r="3" spans="1:19" x14ac:dyDescent="0.2">
      <c r="A3" s="560" t="s">
        <v>252</v>
      </c>
      <c r="B3" s="560"/>
      <c r="C3" s="560"/>
      <c r="D3" s="560"/>
      <c r="E3" s="560"/>
      <c r="F3" s="560"/>
      <c r="G3" s="560"/>
      <c r="H3" s="560"/>
      <c r="I3" s="560"/>
    </row>
    <row r="4" spans="1:19" x14ac:dyDescent="0.2">
      <c r="A4" s="560" t="s">
        <v>251</v>
      </c>
      <c r="B4" s="560"/>
      <c r="C4" s="560"/>
      <c r="D4" s="560"/>
      <c r="E4" s="560"/>
      <c r="F4" s="560"/>
      <c r="G4" s="560"/>
      <c r="H4" s="560"/>
      <c r="I4" s="560"/>
    </row>
    <row r="5" spans="1:19" x14ac:dyDescent="0.2">
      <c r="A5" s="561" t="s">
        <v>842</v>
      </c>
      <c r="B5" s="562"/>
      <c r="C5" s="562"/>
      <c r="D5" s="562"/>
      <c r="E5" s="562"/>
      <c r="F5" s="562"/>
      <c r="G5" s="562"/>
      <c r="H5" s="562"/>
      <c r="I5" s="562"/>
    </row>
    <row r="7" spans="1:19" x14ac:dyDescent="0.2">
      <c r="B7" s="574" t="s">
        <v>488</v>
      </c>
      <c r="C7" s="574"/>
      <c r="D7" s="574"/>
      <c r="E7" s="574"/>
      <c r="F7" s="574"/>
      <c r="G7" s="574"/>
      <c r="H7" s="574"/>
      <c r="I7" s="574"/>
    </row>
    <row r="8" spans="1:19" x14ac:dyDescent="0.2">
      <c r="B8" s="571" t="s">
        <v>253</v>
      </c>
      <c r="C8" s="571"/>
      <c r="D8" s="571"/>
      <c r="E8" s="571"/>
      <c r="F8" s="571"/>
      <c r="G8" s="571"/>
      <c r="H8" s="571"/>
      <c r="I8" s="571"/>
    </row>
    <row r="9" spans="1:19" x14ac:dyDescent="0.2">
      <c r="B9" s="594" t="s">
        <v>254</v>
      </c>
      <c r="C9" s="594"/>
      <c r="D9" s="594"/>
      <c r="E9" s="594"/>
      <c r="F9" s="594"/>
      <c r="G9" s="594"/>
      <c r="H9" s="594"/>
      <c r="I9" s="594"/>
    </row>
    <row r="10" spans="1:19" x14ac:dyDescent="0.2">
      <c r="B10" s="571" t="s">
        <v>255</v>
      </c>
      <c r="C10" s="571"/>
      <c r="D10" s="571"/>
      <c r="E10" s="571"/>
      <c r="F10" s="571"/>
      <c r="G10" s="571"/>
      <c r="H10" s="571"/>
      <c r="I10" s="571"/>
    </row>
    <row r="11" spans="1:19" x14ac:dyDescent="0.2">
      <c r="B11" s="571" t="s">
        <v>256</v>
      </c>
      <c r="C11" s="571"/>
      <c r="D11" s="571"/>
      <c r="E11" s="571"/>
      <c r="F11" s="571"/>
      <c r="G11" s="571"/>
      <c r="H11" s="571"/>
      <c r="I11" s="571"/>
      <c r="L11" s="571"/>
      <c r="M11" s="571"/>
      <c r="N11" s="571"/>
      <c r="O11" s="571"/>
      <c r="P11" s="571"/>
      <c r="Q11" s="571"/>
      <c r="R11" s="571"/>
      <c r="S11" s="571"/>
    </row>
    <row r="12" spans="1:19" x14ac:dyDescent="0.2">
      <c r="B12" s="232"/>
      <c r="C12" s="232"/>
      <c r="D12" s="232"/>
      <c r="E12" s="232"/>
      <c r="F12" s="232"/>
      <c r="G12" s="232"/>
      <c r="H12" s="232"/>
      <c r="I12" s="232"/>
      <c r="L12" s="232"/>
      <c r="M12" s="232"/>
      <c r="N12" s="232"/>
      <c r="O12" s="232"/>
      <c r="P12" s="232"/>
      <c r="Q12" s="232"/>
      <c r="R12" s="232"/>
      <c r="S12" s="232"/>
    </row>
    <row r="13" spans="1:19" x14ac:dyDescent="0.2">
      <c r="A13" s="27" t="s">
        <v>109</v>
      </c>
    </row>
    <row r="14" spans="1:19" x14ac:dyDescent="0.2">
      <c r="A14" s="27">
        <v>1</v>
      </c>
      <c r="B14" s="4" t="s">
        <v>293</v>
      </c>
      <c r="D14" s="231" t="e">
        <f>I37</f>
        <v>#DIV/0!</v>
      </c>
    </row>
    <row r="15" spans="1:19" x14ac:dyDescent="0.2">
      <c r="A15" s="27">
        <v>2</v>
      </c>
      <c r="B15" s="41" t="s">
        <v>294</v>
      </c>
      <c r="D15" s="233" t="e">
        <f>G57</f>
        <v>#DIV/0!</v>
      </c>
    </row>
    <row r="16" spans="1:19" x14ac:dyDescent="0.2">
      <c r="A16" s="27">
        <v>3</v>
      </c>
      <c r="B16" s="234" t="s">
        <v>590</v>
      </c>
      <c r="D16" s="235" t="e">
        <f>D14+D15</f>
        <v>#DIV/0!</v>
      </c>
    </row>
    <row r="17" spans="1:11" x14ac:dyDescent="0.2">
      <c r="A17" s="27"/>
    </row>
    <row r="18" spans="1:11" x14ac:dyDescent="0.2">
      <c r="A18" s="27"/>
      <c r="B18" s="234" t="s">
        <v>292</v>
      </c>
    </row>
    <row r="19" spans="1:11" x14ac:dyDescent="0.2">
      <c r="A19" s="27">
        <v>4</v>
      </c>
      <c r="B19" s="4" t="s">
        <v>295</v>
      </c>
      <c r="D19" s="236">
        <v>0</v>
      </c>
    </row>
    <row r="20" spans="1:11" x14ac:dyDescent="0.2">
      <c r="A20" s="27">
        <v>5</v>
      </c>
      <c r="B20" s="4" t="s">
        <v>296</v>
      </c>
      <c r="D20" s="237">
        <v>0</v>
      </c>
      <c r="E20" s="24"/>
    </row>
    <row r="21" spans="1:11" x14ac:dyDescent="0.2">
      <c r="A21" s="27"/>
      <c r="K21" s="11"/>
    </row>
    <row r="22" spans="1:11" ht="36" x14ac:dyDescent="0.2">
      <c r="A22" s="27"/>
      <c r="B22" s="238" t="s">
        <v>297</v>
      </c>
      <c r="C22" s="29"/>
      <c r="D22" s="239" t="s">
        <v>291</v>
      </c>
      <c r="E22" s="239" t="s">
        <v>300</v>
      </c>
      <c r="F22" s="240" t="s">
        <v>304</v>
      </c>
      <c r="G22" s="239" t="s">
        <v>301</v>
      </c>
      <c r="H22" s="239" t="s">
        <v>302</v>
      </c>
      <c r="I22" s="239" t="s">
        <v>303</v>
      </c>
    </row>
    <row r="23" spans="1:11" x14ac:dyDescent="0.2">
      <c r="A23" s="27"/>
      <c r="B23" s="29" t="s">
        <v>121</v>
      </c>
      <c r="C23" s="29"/>
      <c r="D23" s="29" t="s">
        <v>122</v>
      </c>
      <c r="E23" s="29" t="s">
        <v>298</v>
      </c>
      <c r="F23" s="29" t="s">
        <v>123</v>
      </c>
      <c r="G23" s="29" t="s">
        <v>299</v>
      </c>
      <c r="H23" s="29" t="s">
        <v>126</v>
      </c>
      <c r="I23" s="29" t="s">
        <v>127</v>
      </c>
    </row>
    <row r="24" spans="1:11" x14ac:dyDescent="0.2">
      <c r="A24" s="27">
        <v>6</v>
      </c>
      <c r="B24" s="4" t="s">
        <v>137</v>
      </c>
      <c r="C24" s="29"/>
      <c r="D24" s="241">
        <v>0</v>
      </c>
      <c r="E24" s="241">
        <v>0</v>
      </c>
      <c r="F24" s="242">
        <f>D24-E24</f>
        <v>0</v>
      </c>
      <c r="G24" s="213">
        <f>F24*$D$19/12</f>
        <v>0</v>
      </c>
      <c r="H24" s="242">
        <f>E24*$D$20/12</f>
        <v>0</v>
      </c>
    </row>
    <row r="25" spans="1:11" x14ac:dyDescent="0.2">
      <c r="A25" s="27">
        <v>7</v>
      </c>
      <c r="B25" s="4" t="s">
        <v>138</v>
      </c>
      <c r="C25" s="29"/>
      <c r="D25" s="241">
        <v>0</v>
      </c>
      <c r="E25" s="241">
        <v>0</v>
      </c>
      <c r="F25" s="242">
        <f t="shared" ref="F25:F36" si="0">D25-E25</f>
        <v>0</v>
      </c>
      <c r="G25" s="213">
        <f t="shared" ref="G25:G36" si="1">F25*$D$19/12</f>
        <v>0</v>
      </c>
      <c r="H25" s="242">
        <f t="shared" ref="H25:H36" si="2">E25*$D$20/12</f>
        <v>0</v>
      </c>
    </row>
    <row r="26" spans="1:11" x14ac:dyDescent="0.2">
      <c r="A26" s="27">
        <v>8</v>
      </c>
      <c r="B26" s="4" t="s">
        <v>139</v>
      </c>
      <c r="C26" s="29"/>
      <c r="D26" s="241">
        <v>0</v>
      </c>
      <c r="E26" s="241">
        <v>0</v>
      </c>
      <c r="F26" s="242">
        <f t="shared" si="0"/>
        <v>0</v>
      </c>
      <c r="G26" s="213">
        <f t="shared" si="1"/>
        <v>0</v>
      </c>
      <c r="H26" s="242">
        <f t="shared" si="2"/>
        <v>0</v>
      </c>
    </row>
    <row r="27" spans="1:11" x14ac:dyDescent="0.2">
      <c r="A27" s="27">
        <v>9</v>
      </c>
      <c r="B27" s="4" t="s">
        <v>140</v>
      </c>
      <c r="C27" s="29"/>
      <c r="D27" s="241">
        <v>0</v>
      </c>
      <c r="E27" s="241">
        <v>0</v>
      </c>
      <c r="F27" s="242">
        <f t="shared" si="0"/>
        <v>0</v>
      </c>
      <c r="G27" s="213">
        <f t="shared" si="1"/>
        <v>0</v>
      </c>
      <c r="H27" s="242">
        <f t="shared" si="2"/>
        <v>0</v>
      </c>
    </row>
    <row r="28" spans="1:11" x14ac:dyDescent="0.2">
      <c r="A28" s="27">
        <v>10</v>
      </c>
      <c r="B28" s="4" t="s">
        <v>141</v>
      </c>
      <c r="C28" s="29"/>
      <c r="D28" s="241">
        <v>0</v>
      </c>
      <c r="E28" s="241">
        <v>0</v>
      </c>
      <c r="F28" s="242">
        <f t="shared" si="0"/>
        <v>0</v>
      </c>
      <c r="G28" s="213">
        <f t="shared" si="1"/>
        <v>0</v>
      </c>
      <c r="H28" s="242">
        <f t="shared" si="2"/>
        <v>0</v>
      </c>
    </row>
    <row r="29" spans="1:11" x14ac:dyDescent="0.2">
      <c r="A29" s="27">
        <v>11</v>
      </c>
      <c r="B29" s="4" t="s">
        <v>142</v>
      </c>
      <c r="C29" s="29"/>
      <c r="D29" s="241">
        <v>0</v>
      </c>
      <c r="E29" s="241">
        <v>0</v>
      </c>
      <c r="F29" s="242">
        <f t="shared" si="0"/>
        <v>0</v>
      </c>
      <c r="G29" s="213">
        <f t="shared" si="1"/>
        <v>0</v>
      </c>
      <c r="H29" s="242">
        <f t="shared" si="2"/>
        <v>0</v>
      </c>
    </row>
    <row r="30" spans="1:11" x14ac:dyDescent="0.2">
      <c r="A30" s="27">
        <v>12</v>
      </c>
      <c r="B30" s="4" t="s">
        <v>143</v>
      </c>
      <c r="C30" s="29"/>
      <c r="D30" s="230">
        <v>0</v>
      </c>
      <c r="E30" s="241">
        <v>0</v>
      </c>
      <c r="F30" s="242">
        <f t="shared" si="0"/>
        <v>0</v>
      </c>
      <c r="G30" s="213">
        <f t="shared" si="1"/>
        <v>0</v>
      </c>
      <c r="H30" s="242">
        <f t="shared" si="2"/>
        <v>0</v>
      </c>
    </row>
    <row r="31" spans="1:11" x14ac:dyDescent="0.2">
      <c r="A31" s="27">
        <v>13</v>
      </c>
      <c r="B31" s="4" t="s">
        <v>144</v>
      </c>
      <c r="C31" s="29"/>
      <c r="D31" s="241">
        <v>0</v>
      </c>
      <c r="E31" s="241">
        <v>0</v>
      </c>
      <c r="F31" s="242">
        <f t="shared" si="0"/>
        <v>0</v>
      </c>
      <c r="G31" s="213">
        <f t="shared" si="1"/>
        <v>0</v>
      </c>
      <c r="H31" s="242">
        <f t="shared" si="2"/>
        <v>0</v>
      </c>
    </row>
    <row r="32" spans="1:11" x14ac:dyDescent="0.2">
      <c r="A32" s="27">
        <v>14</v>
      </c>
      <c r="B32" s="4" t="s">
        <v>145</v>
      </c>
      <c r="C32" s="29"/>
      <c r="D32" s="241">
        <v>0</v>
      </c>
      <c r="E32" s="241">
        <v>0</v>
      </c>
      <c r="F32" s="242">
        <f t="shared" si="0"/>
        <v>0</v>
      </c>
      <c r="G32" s="213">
        <f t="shared" si="1"/>
        <v>0</v>
      </c>
      <c r="H32" s="242">
        <f t="shared" si="2"/>
        <v>0</v>
      </c>
    </row>
    <row r="33" spans="1:9" x14ac:dyDescent="0.2">
      <c r="A33" s="27">
        <v>15</v>
      </c>
      <c r="B33" s="4" t="s">
        <v>146</v>
      </c>
      <c r="C33" s="29"/>
      <c r="D33" s="241">
        <v>0</v>
      </c>
      <c r="E33" s="241">
        <v>0</v>
      </c>
      <c r="F33" s="242">
        <f t="shared" si="0"/>
        <v>0</v>
      </c>
      <c r="G33" s="213">
        <f t="shared" si="1"/>
        <v>0</v>
      </c>
      <c r="H33" s="242">
        <f t="shared" si="2"/>
        <v>0</v>
      </c>
    </row>
    <row r="34" spans="1:9" x14ac:dyDescent="0.2">
      <c r="A34" s="27">
        <v>16</v>
      </c>
      <c r="B34" s="4" t="s">
        <v>147</v>
      </c>
      <c r="C34" s="29"/>
      <c r="D34" s="241">
        <v>0</v>
      </c>
      <c r="E34" s="241">
        <v>0</v>
      </c>
      <c r="F34" s="242">
        <f t="shared" si="0"/>
        <v>0</v>
      </c>
      <c r="G34" s="213">
        <f t="shared" si="1"/>
        <v>0</v>
      </c>
      <c r="H34" s="242">
        <f t="shared" si="2"/>
        <v>0</v>
      </c>
    </row>
    <row r="35" spans="1:9" x14ac:dyDescent="0.2">
      <c r="A35" s="27">
        <v>17</v>
      </c>
      <c r="B35" s="4" t="s">
        <v>148</v>
      </c>
      <c r="C35" s="29"/>
      <c r="D35" s="241">
        <v>0</v>
      </c>
      <c r="E35" s="241">
        <v>0</v>
      </c>
      <c r="F35" s="242">
        <f t="shared" si="0"/>
        <v>0</v>
      </c>
      <c r="G35" s="213">
        <f t="shared" si="1"/>
        <v>0</v>
      </c>
      <c r="H35" s="242">
        <f t="shared" si="2"/>
        <v>0</v>
      </c>
    </row>
    <row r="36" spans="1:9" x14ac:dyDescent="0.2">
      <c r="A36" s="27">
        <v>18</v>
      </c>
      <c r="B36" s="4" t="s">
        <v>149</v>
      </c>
      <c r="C36" s="29"/>
      <c r="D36" s="241">
        <v>0</v>
      </c>
      <c r="E36" s="241">
        <v>0</v>
      </c>
      <c r="F36" s="242">
        <f t="shared" si="0"/>
        <v>0</v>
      </c>
      <c r="G36" s="213">
        <f t="shared" si="1"/>
        <v>0</v>
      </c>
      <c r="H36" s="242">
        <f t="shared" si="2"/>
        <v>0</v>
      </c>
    </row>
    <row r="37" spans="1:9" x14ac:dyDescent="0.2">
      <c r="A37" s="27">
        <v>19</v>
      </c>
      <c r="B37" s="46" t="s">
        <v>150</v>
      </c>
      <c r="D37" s="243"/>
      <c r="E37" s="243">
        <f>AVERAGE(E24:E36)</f>
        <v>0</v>
      </c>
      <c r="F37" s="243"/>
      <c r="G37" s="244">
        <f>SUM(G24:G36)</f>
        <v>0</v>
      </c>
      <c r="H37" s="243">
        <f>SUM(H24:H36)</f>
        <v>0</v>
      </c>
      <c r="I37" s="245" t="e">
        <f>(G37+H37)/E37</f>
        <v>#DIV/0!</v>
      </c>
    </row>
    <row r="38" spans="1:9" x14ac:dyDescent="0.2">
      <c r="A38" s="27"/>
    </row>
    <row r="39" spans="1:9" x14ac:dyDescent="0.2">
      <c r="A39" s="27"/>
      <c r="B39" s="4" t="s">
        <v>305</v>
      </c>
    </row>
    <row r="40" spans="1:9" x14ac:dyDescent="0.2">
      <c r="A40" s="27"/>
      <c r="C40" s="29" t="s">
        <v>121</v>
      </c>
      <c r="D40" s="29" t="s">
        <v>122</v>
      </c>
      <c r="E40" s="29" t="s">
        <v>298</v>
      </c>
      <c r="F40" s="29" t="s">
        <v>123</v>
      </c>
      <c r="G40" s="29" t="s">
        <v>299</v>
      </c>
      <c r="H40" s="29" t="s">
        <v>126</v>
      </c>
      <c r="I40" s="29" t="s">
        <v>127</v>
      </c>
    </row>
    <row r="41" spans="1:9" ht="48" x14ac:dyDescent="0.2">
      <c r="A41" s="27"/>
      <c r="B41" s="246" t="s">
        <v>306</v>
      </c>
      <c r="C41" s="247" t="s">
        <v>319</v>
      </c>
      <c r="D41" s="247" t="s">
        <v>320</v>
      </c>
      <c r="E41" s="247" t="s">
        <v>321</v>
      </c>
      <c r="F41" s="247" t="s">
        <v>322</v>
      </c>
      <c r="G41" s="247" t="s">
        <v>323</v>
      </c>
      <c r="H41" s="247" t="s">
        <v>324</v>
      </c>
      <c r="I41" s="247" t="s">
        <v>325</v>
      </c>
    </row>
    <row r="42" spans="1:9" x14ac:dyDescent="0.2">
      <c r="A42" s="27">
        <v>20</v>
      </c>
      <c r="B42" s="4" t="s">
        <v>307</v>
      </c>
      <c r="C42" s="236">
        <v>0</v>
      </c>
      <c r="D42" s="248">
        <v>0</v>
      </c>
      <c r="E42" s="249"/>
      <c r="F42" s="248">
        <v>0</v>
      </c>
      <c r="G42" s="250" t="e">
        <f t="shared" ref="G42:G47" si="3">D42/F42</f>
        <v>#DIV/0!</v>
      </c>
      <c r="H42" s="251">
        <v>0</v>
      </c>
      <c r="I42" s="252" t="e">
        <f>G42-H42</f>
        <v>#DIV/0!</v>
      </c>
    </row>
    <row r="43" spans="1:9" x14ac:dyDescent="0.2">
      <c r="A43" s="27">
        <v>21</v>
      </c>
      <c r="B43" s="4" t="s">
        <v>308</v>
      </c>
      <c r="C43" s="236">
        <v>0</v>
      </c>
      <c r="D43" s="248">
        <v>0</v>
      </c>
      <c r="E43" s="249"/>
      <c r="F43" s="248">
        <v>0</v>
      </c>
      <c r="G43" s="250" t="e">
        <f t="shared" si="3"/>
        <v>#DIV/0!</v>
      </c>
      <c r="H43" s="251">
        <v>0</v>
      </c>
      <c r="I43" s="252" t="e">
        <f t="shared" ref="I43:I47" si="4">G43-H43</f>
        <v>#DIV/0!</v>
      </c>
    </row>
    <row r="44" spans="1:9" x14ac:dyDescent="0.2">
      <c r="A44" s="27">
        <v>22</v>
      </c>
      <c r="B44" s="4" t="s">
        <v>309</v>
      </c>
      <c r="C44" s="236">
        <v>0</v>
      </c>
      <c r="D44" s="248">
        <v>0</v>
      </c>
      <c r="E44" s="249"/>
      <c r="F44" s="248">
        <v>0</v>
      </c>
      <c r="G44" s="250" t="e">
        <f t="shared" si="3"/>
        <v>#DIV/0!</v>
      </c>
      <c r="H44" s="251">
        <v>0</v>
      </c>
      <c r="I44" s="252" t="e">
        <f t="shared" si="4"/>
        <v>#DIV/0!</v>
      </c>
    </row>
    <row r="45" spans="1:9" x14ac:dyDescent="0.2">
      <c r="A45" s="27">
        <v>23</v>
      </c>
      <c r="B45" s="4" t="s">
        <v>310</v>
      </c>
      <c r="C45" s="236">
        <v>0</v>
      </c>
      <c r="D45" s="248">
        <v>0</v>
      </c>
      <c r="E45" s="249"/>
      <c r="F45" s="248">
        <v>0</v>
      </c>
      <c r="G45" s="250" t="e">
        <f t="shared" si="3"/>
        <v>#DIV/0!</v>
      </c>
      <c r="H45" s="251">
        <v>0</v>
      </c>
      <c r="I45" s="252" t="e">
        <f t="shared" si="4"/>
        <v>#DIV/0!</v>
      </c>
    </row>
    <row r="46" spans="1:9" x14ac:dyDescent="0.2">
      <c r="A46" s="27">
        <v>24</v>
      </c>
      <c r="B46" s="4" t="s">
        <v>311</v>
      </c>
      <c r="C46" s="236">
        <v>0</v>
      </c>
      <c r="D46" s="248">
        <v>0</v>
      </c>
      <c r="E46" s="249"/>
      <c r="F46" s="248">
        <v>0</v>
      </c>
      <c r="G46" s="250" t="e">
        <f t="shared" si="3"/>
        <v>#DIV/0!</v>
      </c>
      <c r="H46" s="251">
        <v>0</v>
      </c>
      <c r="I46" s="252" t="e">
        <f t="shared" si="4"/>
        <v>#DIV/0!</v>
      </c>
    </row>
    <row r="47" spans="1:9" x14ac:dyDescent="0.2">
      <c r="A47" s="27">
        <v>25</v>
      </c>
      <c r="B47" s="4" t="s">
        <v>13</v>
      </c>
      <c r="C47" s="236">
        <v>0</v>
      </c>
      <c r="D47" s="248">
        <v>0</v>
      </c>
      <c r="E47" s="249"/>
      <c r="F47" s="248">
        <v>0</v>
      </c>
      <c r="G47" s="250" t="e">
        <f t="shared" si="3"/>
        <v>#DIV/0!</v>
      </c>
      <c r="H47" s="251">
        <v>0</v>
      </c>
      <c r="I47" s="252" t="e">
        <f t="shared" si="4"/>
        <v>#DIV/0!</v>
      </c>
    </row>
    <row r="48" spans="1:9" x14ac:dyDescent="0.2">
      <c r="A48" s="27">
        <v>26</v>
      </c>
      <c r="B48" s="156" t="s">
        <v>591</v>
      </c>
      <c r="C48" s="156"/>
      <c r="D48" s="253">
        <f>SUM(D42:D47)</f>
        <v>0</v>
      </c>
      <c r="E48" s="156"/>
      <c r="F48" s="156"/>
      <c r="G48" s="253" t="e">
        <f>SUM(G42:G47)</f>
        <v>#DIV/0!</v>
      </c>
      <c r="H48" s="254">
        <f>SUM(H42:H47)</f>
        <v>0</v>
      </c>
      <c r="I48" s="254" t="e">
        <f>SUM(I42:I47)</f>
        <v>#DIV/0!</v>
      </c>
    </row>
    <row r="49" spans="1:9" x14ac:dyDescent="0.2">
      <c r="A49" s="27">
        <v>27</v>
      </c>
    </row>
    <row r="50" spans="1:9" x14ac:dyDescent="0.2">
      <c r="A50" s="27">
        <v>28</v>
      </c>
      <c r="B50" s="255" t="s">
        <v>809</v>
      </c>
      <c r="C50" s="255"/>
      <c r="D50" s="255"/>
      <c r="E50" s="255"/>
      <c r="F50" s="255"/>
      <c r="G50" s="255"/>
      <c r="H50" s="255"/>
      <c r="I50" s="255"/>
    </row>
    <row r="51" spans="1:9" x14ac:dyDescent="0.2">
      <c r="A51" s="27">
        <v>29</v>
      </c>
      <c r="B51" s="255" t="s">
        <v>810</v>
      </c>
      <c r="C51" s="236">
        <v>0</v>
      </c>
      <c r="D51" s="248">
        <v>0</v>
      </c>
      <c r="E51" s="249"/>
      <c r="F51" s="256" t="s">
        <v>391</v>
      </c>
      <c r="G51" s="256">
        <f>D51</f>
        <v>0</v>
      </c>
      <c r="H51" s="256" t="s">
        <v>391</v>
      </c>
      <c r="I51" s="257" t="s">
        <v>391</v>
      </c>
    </row>
    <row r="52" spans="1:9" x14ac:dyDescent="0.2">
      <c r="A52" s="27">
        <v>30</v>
      </c>
      <c r="B52" s="255" t="s">
        <v>811</v>
      </c>
      <c r="C52" s="236">
        <v>0</v>
      </c>
      <c r="D52" s="248">
        <v>0</v>
      </c>
      <c r="E52" s="249"/>
      <c r="F52" s="256" t="s">
        <v>391</v>
      </c>
      <c r="G52" s="256">
        <f>D52</f>
        <v>0</v>
      </c>
      <c r="H52" s="256" t="s">
        <v>391</v>
      </c>
      <c r="I52" s="257" t="s">
        <v>391</v>
      </c>
    </row>
    <row r="53" spans="1:9" x14ac:dyDescent="0.2">
      <c r="A53" s="27">
        <v>31</v>
      </c>
      <c r="B53" s="255" t="s">
        <v>812</v>
      </c>
      <c r="C53" s="236">
        <v>0</v>
      </c>
      <c r="D53" s="248">
        <v>0</v>
      </c>
      <c r="E53" s="249"/>
      <c r="F53" s="256" t="s">
        <v>391</v>
      </c>
      <c r="G53" s="256">
        <f>D53</f>
        <v>0</v>
      </c>
      <c r="H53" s="256" t="s">
        <v>391</v>
      </c>
      <c r="I53" s="257" t="s">
        <v>391</v>
      </c>
    </row>
    <row r="54" spans="1:9" x14ac:dyDescent="0.2">
      <c r="A54" s="27">
        <v>32</v>
      </c>
      <c r="B54" s="258" t="s">
        <v>813</v>
      </c>
      <c r="C54" s="259">
        <v>0</v>
      </c>
      <c r="D54" s="260">
        <v>0</v>
      </c>
      <c r="E54" s="261"/>
      <c r="F54" s="262" t="s">
        <v>391</v>
      </c>
      <c r="G54" s="262">
        <f>D54</f>
        <v>0</v>
      </c>
      <c r="H54" s="262" t="s">
        <v>391</v>
      </c>
      <c r="I54" s="263" t="s">
        <v>391</v>
      </c>
    </row>
    <row r="55" spans="1:9" x14ac:dyDescent="0.2">
      <c r="A55" s="27">
        <v>33</v>
      </c>
      <c r="B55" s="4" t="s">
        <v>312</v>
      </c>
      <c r="D55" s="250">
        <f>D48+SUM(D51:D54)</f>
        <v>0</v>
      </c>
      <c r="G55" s="250" t="e">
        <f>G48+SUM(G51:G54)</f>
        <v>#DIV/0!</v>
      </c>
      <c r="H55" s="252">
        <f>H48+SUM(H51:H54)</f>
        <v>0</v>
      </c>
      <c r="I55" s="252" t="e">
        <f>I48+SUM(I51:I54)</f>
        <v>#DIV/0!</v>
      </c>
    </row>
    <row r="56" spans="1:9" x14ac:dyDescent="0.2">
      <c r="A56" s="27">
        <v>34</v>
      </c>
      <c r="B56" s="4" t="s">
        <v>313</v>
      </c>
      <c r="G56" s="242">
        <f>E37</f>
        <v>0</v>
      </c>
    </row>
    <row r="57" spans="1:9" x14ac:dyDescent="0.2">
      <c r="A57" s="27">
        <v>35</v>
      </c>
      <c r="B57" s="4" t="s">
        <v>314</v>
      </c>
      <c r="G57" s="140" t="e">
        <f>G55/G56</f>
        <v>#DIV/0!</v>
      </c>
    </row>
    <row r="58" spans="1:9" x14ac:dyDescent="0.2">
      <c r="A58" s="27">
        <v>36</v>
      </c>
      <c r="B58" s="4" t="s">
        <v>315</v>
      </c>
      <c r="E58" s="264">
        <v>2.3640999999999999E-2</v>
      </c>
    </row>
    <row r="59" spans="1:9" x14ac:dyDescent="0.2">
      <c r="A59" s="27"/>
    </row>
    <row r="60" spans="1:9" x14ac:dyDescent="0.2">
      <c r="A60" s="27" t="s">
        <v>15</v>
      </c>
    </row>
    <row r="61" spans="1:9" x14ac:dyDescent="0.2">
      <c r="A61" s="27" t="s">
        <v>443</v>
      </c>
      <c r="B61" s="571" t="s">
        <v>316</v>
      </c>
      <c r="C61" s="571"/>
      <c r="D61" s="571"/>
      <c r="E61" s="571"/>
      <c r="F61" s="571"/>
      <c r="G61" s="571"/>
      <c r="H61" s="571"/>
      <c r="I61" s="571"/>
    </row>
    <row r="62" spans="1:9" x14ac:dyDescent="0.2">
      <c r="B62" s="4" t="s">
        <v>317</v>
      </c>
      <c r="C62" s="265">
        <v>3.6410000000000001E-3</v>
      </c>
    </row>
    <row r="63" spans="1:9" x14ac:dyDescent="0.2">
      <c r="B63" s="4" t="s">
        <v>318</v>
      </c>
      <c r="C63" s="265">
        <v>0.02</v>
      </c>
    </row>
    <row r="64" spans="1:9" x14ac:dyDescent="0.2">
      <c r="B64" s="24" t="s">
        <v>409</v>
      </c>
      <c r="C64" s="266">
        <f>C62+C63</f>
        <v>2.3641000000000002E-2</v>
      </c>
      <c r="D64" s="24"/>
    </row>
    <row r="65" spans="3:3" x14ac:dyDescent="0.2">
      <c r="C65" s="267"/>
    </row>
  </sheetData>
  <mergeCells count="10">
    <mergeCell ref="B61:I61"/>
    <mergeCell ref="A3:I3"/>
    <mergeCell ref="B8:I8"/>
    <mergeCell ref="B10:I10"/>
    <mergeCell ref="L11:S11"/>
    <mergeCell ref="A5:I5"/>
    <mergeCell ref="A4:I4"/>
    <mergeCell ref="B7:I7"/>
    <mergeCell ref="B9:I9"/>
    <mergeCell ref="B11:I11"/>
  </mergeCells>
  <phoneticPr fontId="0" type="noConversion"/>
  <printOptions horizontalCentered="1"/>
  <pageMargins left="0.5" right="0.5" top="0.75" bottom="0.75" header="0.3" footer="0.3"/>
  <pageSetup scale="61" orientation="landscape" horizontalDpi="1200" verticalDpi="1200" r:id="rId1"/>
  <rowBreaks count="1" manualBreakCount="1">
    <brk id="64" max="13" man="1"/>
  </rowBreaks>
  <colBreaks count="1" manualBreakCount="1">
    <brk id="9" max="6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zoomScale="110" zoomScaleNormal="110" zoomScaleSheetLayoutView="110" workbookViewId="0">
      <selection activeCell="U142" sqref="U142"/>
    </sheetView>
  </sheetViews>
  <sheetFormatPr defaultRowHeight="12" x14ac:dyDescent="0.2"/>
  <cols>
    <col min="1" max="1" width="6.83203125" style="4" customWidth="1"/>
    <col min="2" max="2" width="29.1640625" style="4" customWidth="1"/>
    <col min="3" max="3" width="18" style="4" customWidth="1"/>
    <col min="4" max="4" width="17" style="4" customWidth="1"/>
    <col min="5" max="5" width="31.1640625" style="4" customWidth="1"/>
    <col min="6" max="6" width="18.33203125" style="4" customWidth="1"/>
    <col min="7" max="7" width="22.83203125" style="4" customWidth="1"/>
    <col min="8" max="16384" width="9.33203125" style="225"/>
  </cols>
  <sheetData>
    <row r="1" spans="1:10" x14ac:dyDescent="0.2">
      <c r="A1" s="124"/>
      <c r="B1" s="124"/>
      <c r="G1" s="46" t="s">
        <v>65</v>
      </c>
      <c r="J1" s="226"/>
    </row>
    <row r="2" spans="1:10" x14ac:dyDescent="0.2">
      <c r="A2" s="124"/>
      <c r="B2" s="124"/>
      <c r="G2" s="125" t="s">
        <v>917</v>
      </c>
      <c r="J2" s="226"/>
    </row>
    <row r="3" spans="1:10" x14ac:dyDescent="0.2">
      <c r="A3" s="560" t="s">
        <v>330</v>
      </c>
      <c r="B3" s="560"/>
      <c r="C3" s="560"/>
      <c r="D3" s="560"/>
      <c r="E3" s="560"/>
      <c r="F3" s="560"/>
      <c r="G3" s="560"/>
    </row>
    <row r="4" spans="1:10" x14ac:dyDescent="0.2">
      <c r="A4" s="560" t="s">
        <v>331</v>
      </c>
      <c r="B4" s="560"/>
      <c r="C4" s="560"/>
      <c r="D4" s="560"/>
      <c r="E4" s="560"/>
      <c r="F4" s="560"/>
      <c r="G4" s="560"/>
    </row>
    <row r="5" spans="1:10" x14ac:dyDescent="0.2">
      <c r="A5" s="561" t="s">
        <v>842</v>
      </c>
      <c r="B5" s="562"/>
      <c r="C5" s="562"/>
      <c r="D5" s="562"/>
      <c r="E5" s="562"/>
      <c r="F5" s="562"/>
      <c r="G5" s="562"/>
    </row>
    <row r="8" spans="1:10" ht="37.5" customHeight="1" x14ac:dyDescent="0.2">
      <c r="A8" s="574" t="s">
        <v>489</v>
      </c>
      <c r="B8" s="574"/>
      <c r="C8" s="574"/>
      <c r="D8" s="574"/>
      <c r="E8" s="574"/>
      <c r="F8" s="574"/>
      <c r="G8" s="574"/>
    </row>
    <row r="9" spans="1:10" x14ac:dyDescent="0.2">
      <c r="A9" s="595" t="s">
        <v>332</v>
      </c>
      <c r="B9" s="595"/>
      <c r="C9" s="595"/>
      <c r="D9" s="595"/>
      <c r="E9" s="595"/>
      <c r="F9" s="595"/>
      <c r="G9" s="595"/>
    </row>
    <row r="10" spans="1:10" ht="37.5" customHeight="1" x14ac:dyDescent="0.2">
      <c r="A10" s="571" t="s">
        <v>256</v>
      </c>
      <c r="B10" s="571"/>
      <c r="C10" s="571"/>
      <c r="D10" s="571"/>
      <c r="E10" s="571"/>
      <c r="F10" s="571"/>
      <c r="G10" s="571"/>
    </row>
    <row r="12" spans="1:10" x14ac:dyDescent="0.2">
      <c r="A12" s="27" t="s">
        <v>418</v>
      </c>
    </row>
    <row r="13" spans="1:10" x14ac:dyDescent="0.2">
      <c r="A13" s="27"/>
      <c r="F13" s="27" t="s">
        <v>442</v>
      </c>
    </row>
    <row r="14" spans="1:10" x14ac:dyDescent="0.2">
      <c r="A14" s="27">
        <v>1</v>
      </c>
      <c r="B14" s="52" t="s">
        <v>1</v>
      </c>
      <c r="D14" s="227"/>
      <c r="F14" s="228">
        <v>0</v>
      </c>
    </row>
    <row r="15" spans="1:10" x14ac:dyDescent="0.2">
      <c r="A15" s="27">
        <v>2</v>
      </c>
      <c r="B15" s="52" t="s">
        <v>326</v>
      </c>
      <c r="F15" s="228">
        <v>0</v>
      </c>
    </row>
    <row r="16" spans="1:10" x14ac:dyDescent="0.2">
      <c r="A16" s="27">
        <v>3</v>
      </c>
      <c r="B16" s="4" t="s">
        <v>327</v>
      </c>
      <c r="F16" s="229">
        <f>F14+F15</f>
        <v>0</v>
      </c>
    </row>
    <row r="17" spans="1:6" x14ac:dyDescent="0.2">
      <c r="A17" s="27"/>
    </row>
    <row r="18" spans="1:6" x14ac:dyDescent="0.2">
      <c r="A18" s="27"/>
    </row>
    <row r="19" spans="1:6" x14ac:dyDescent="0.2">
      <c r="A19" s="27"/>
      <c r="B19" s="4" t="s">
        <v>328</v>
      </c>
    </row>
    <row r="20" spans="1:6" x14ac:dyDescent="0.2">
      <c r="A20" s="27"/>
      <c r="C20" s="4" t="s">
        <v>297</v>
      </c>
      <c r="F20" s="97" t="s">
        <v>49</v>
      </c>
    </row>
    <row r="21" spans="1:6" x14ac:dyDescent="0.2">
      <c r="A21" s="27"/>
      <c r="C21" s="29" t="s">
        <v>121</v>
      </c>
      <c r="F21" s="29" t="s">
        <v>123</v>
      </c>
    </row>
    <row r="22" spans="1:6" x14ac:dyDescent="0.2">
      <c r="A22" s="27">
        <v>4</v>
      </c>
      <c r="B22" s="4" t="s">
        <v>137</v>
      </c>
      <c r="F22" s="230">
        <v>0</v>
      </c>
    </row>
    <row r="23" spans="1:6" x14ac:dyDescent="0.2">
      <c r="A23" s="27">
        <v>5</v>
      </c>
      <c r="B23" s="4" t="s">
        <v>138</v>
      </c>
      <c r="F23" s="230">
        <v>0</v>
      </c>
    </row>
    <row r="24" spans="1:6" x14ac:dyDescent="0.2">
      <c r="A24" s="27">
        <v>6</v>
      </c>
      <c r="B24" s="4" t="s">
        <v>139</v>
      </c>
      <c r="F24" s="230">
        <v>0</v>
      </c>
    </row>
    <row r="25" spans="1:6" x14ac:dyDescent="0.2">
      <c r="A25" s="27">
        <v>7</v>
      </c>
      <c r="B25" s="4" t="s">
        <v>140</v>
      </c>
      <c r="F25" s="230">
        <v>0</v>
      </c>
    </row>
    <row r="26" spans="1:6" x14ac:dyDescent="0.2">
      <c r="A26" s="27">
        <v>8</v>
      </c>
      <c r="B26" s="4" t="s">
        <v>141</v>
      </c>
      <c r="F26" s="230">
        <v>0</v>
      </c>
    </row>
    <row r="27" spans="1:6" x14ac:dyDescent="0.2">
      <c r="A27" s="27">
        <v>9</v>
      </c>
      <c r="B27" s="4" t="s">
        <v>142</v>
      </c>
      <c r="F27" s="230">
        <v>0</v>
      </c>
    </row>
    <row r="28" spans="1:6" x14ac:dyDescent="0.2">
      <c r="A28" s="27">
        <v>10</v>
      </c>
      <c r="B28" s="4" t="s">
        <v>143</v>
      </c>
      <c r="F28" s="230">
        <v>0</v>
      </c>
    </row>
    <row r="29" spans="1:6" x14ac:dyDescent="0.2">
      <c r="A29" s="27">
        <v>11</v>
      </c>
      <c r="B29" s="4" t="s">
        <v>144</v>
      </c>
      <c r="F29" s="230">
        <v>0</v>
      </c>
    </row>
    <row r="30" spans="1:6" x14ac:dyDescent="0.2">
      <c r="A30" s="27">
        <v>12</v>
      </c>
      <c r="B30" s="4" t="s">
        <v>145</v>
      </c>
      <c r="F30" s="230">
        <v>0</v>
      </c>
    </row>
    <row r="31" spans="1:6" x14ac:dyDescent="0.2">
      <c r="A31" s="27">
        <v>13</v>
      </c>
      <c r="B31" s="4" t="s">
        <v>146</v>
      </c>
      <c r="F31" s="230">
        <v>0</v>
      </c>
    </row>
    <row r="32" spans="1:6" x14ac:dyDescent="0.2">
      <c r="A32" s="27">
        <v>14</v>
      </c>
      <c r="B32" s="4" t="s">
        <v>147</v>
      </c>
      <c r="F32" s="230">
        <v>0</v>
      </c>
    </row>
    <row r="33" spans="1:7" x14ac:dyDescent="0.2">
      <c r="A33" s="27">
        <v>15</v>
      </c>
      <c r="B33" s="4" t="s">
        <v>148</v>
      </c>
      <c r="F33" s="230">
        <v>0</v>
      </c>
    </row>
    <row r="34" spans="1:7" x14ac:dyDescent="0.2">
      <c r="A34" s="27">
        <v>16</v>
      </c>
      <c r="B34" s="4" t="s">
        <v>149</v>
      </c>
      <c r="F34" s="230">
        <v>0</v>
      </c>
    </row>
    <row r="35" spans="1:7" x14ac:dyDescent="0.2">
      <c r="A35" s="27">
        <v>17</v>
      </c>
      <c r="D35" s="4" t="s">
        <v>150</v>
      </c>
      <c r="F35" s="229">
        <f>AVERAGE(F22:F34)</f>
        <v>0</v>
      </c>
    </row>
    <row r="36" spans="1:7" x14ac:dyDescent="0.2">
      <c r="A36" s="27"/>
      <c r="F36" s="24"/>
    </row>
    <row r="37" spans="1:7" x14ac:dyDescent="0.2">
      <c r="A37" s="27">
        <v>18</v>
      </c>
      <c r="B37" s="4" t="s">
        <v>329</v>
      </c>
      <c r="F37" s="231" t="e">
        <f>F16/F35</f>
        <v>#DIV/0!</v>
      </c>
    </row>
    <row r="38" spans="1:7" x14ac:dyDescent="0.2">
      <c r="A38" s="27"/>
    </row>
    <row r="39" spans="1:7" x14ac:dyDescent="0.2">
      <c r="A39" s="97" t="s">
        <v>15</v>
      </c>
      <c r="G39" s="24"/>
    </row>
    <row r="40" spans="1:7" x14ac:dyDescent="0.2">
      <c r="A40" s="27" t="s">
        <v>443</v>
      </c>
      <c r="B40" s="571" t="s">
        <v>572</v>
      </c>
      <c r="C40" s="571"/>
      <c r="D40" s="571"/>
      <c r="E40" s="571"/>
      <c r="F40" s="571"/>
      <c r="G40" s="571"/>
    </row>
  </sheetData>
  <mergeCells count="7">
    <mergeCell ref="A10:G10"/>
    <mergeCell ref="B40:G40"/>
    <mergeCell ref="A9:G9"/>
    <mergeCell ref="A3:G3"/>
    <mergeCell ref="A4:G4"/>
    <mergeCell ref="A5:G5"/>
    <mergeCell ref="A8:G8"/>
  </mergeCells>
  <phoneticPr fontId="0" type="noConversion"/>
  <printOptions horizontalCentered="1"/>
  <pageMargins left="0.5" right="0.5" top="0.75" bottom="0.75" header="0.3" footer="0.3"/>
  <pageSetup scale="79"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110" zoomScaleNormal="110" zoomScaleSheetLayoutView="110" workbookViewId="0">
      <selection activeCell="U142" sqref="U142"/>
    </sheetView>
  </sheetViews>
  <sheetFormatPr defaultColWidth="9.33203125" defaultRowHeight="12" x14ac:dyDescent="0.2"/>
  <cols>
    <col min="1" max="1" width="6.83203125" style="4" customWidth="1"/>
    <col min="2" max="2" width="5.83203125" style="4" customWidth="1"/>
    <col min="3" max="3" width="35.83203125" style="4" customWidth="1"/>
    <col min="4" max="4" width="11.83203125" style="4" customWidth="1"/>
    <col min="5" max="5" width="16.83203125" style="4" customWidth="1"/>
    <col min="6" max="6" width="14.33203125" style="4" customWidth="1"/>
    <col min="7" max="7" width="25.83203125" style="4" customWidth="1"/>
    <col min="8" max="16384" width="9.33203125" style="4"/>
  </cols>
  <sheetData>
    <row r="1" spans="1:7" x14ac:dyDescent="0.2">
      <c r="C1" s="124"/>
      <c r="G1" s="46" t="s">
        <v>65</v>
      </c>
    </row>
    <row r="2" spans="1:7" x14ac:dyDescent="0.2">
      <c r="C2" s="124"/>
      <c r="G2" s="125" t="s">
        <v>917</v>
      </c>
    </row>
    <row r="3" spans="1:7" x14ac:dyDescent="0.2">
      <c r="B3" s="560" t="s">
        <v>333</v>
      </c>
      <c r="C3" s="560"/>
      <c r="D3" s="560"/>
      <c r="E3" s="560"/>
      <c r="F3" s="560"/>
      <c r="G3" s="560"/>
    </row>
    <row r="4" spans="1:7" x14ac:dyDescent="0.2">
      <c r="B4" s="560" t="s">
        <v>334</v>
      </c>
      <c r="C4" s="560"/>
      <c r="D4" s="560"/>
      <c r="E4" s="560"/>
      <c r="F4" s="560"/>
      <c r="G4" s="560"/>
    </row>
    <row r="5" spans="1:7" x14ac:dyDescent="0.2">
      <c r="B5" s="561" t="s">
        <v>842</v>
      </c>
      <c r="C5" s="561"/>
      <c r="D5" s="561"/>
      <c r="E5" s="561"/>
      <c r="F5" s="561"/>
      <c r="G5" s="561"/>
    </row>
    <row r="7" spans="1:7" x14ac:dyDescent="0.2">
      <c r="F7" s="52"/>
    </row>
    <row r="9" spans="1:7" x14ac:dyDescent="0.2">
      <c r="B9" s="582" t="s">
        <v>335</v>
      </c>
      <c r="C9" s="582"/>
      <c r="D9" s="582"/>
      <c r="E9" s="582"/>
      <c r="F9" s="582"/>
      <c r="G9" s="582"/>
    </row>
    <row r="10" spans="1:7" x14ac:dyDescent="0.2">
      <c r="B10" s="29"/>
      <c r="C10" s="29"/>
      <c r="D10" s="29"/>
      <c r="E10" s="29"/>
      <c r="F10" s="29"/>
      <c r="G10" s="29"/>
    </row>
    <row r="11" spans="1:7" ht="24" x14ac:dyDescent="0.2">
      <c r="G11" s="217" t="s">
        <v>102</v>
      </c>
    </row>
    <row r="12" spans="1:7" x14ac:dyDescent="0.2">
      <c r="D12" s="217"/>
      <c r="E12" s="217"/>
      <c r="F12" s="217"/>
      <c r="G12" s="218" t="s">
        <v>103</v>
      </c>
    </row>
    <row r="13" spans="1:7" x14ac:dyDescent="0.2">
      <c r="A13" s="27" t="s">
        <v>418</v>
      </c>
      <c r="B13" s="4" t="s">
        <v>96</v>
      </c>
      <c r="D13" s="217"/>
      <c r="E13" s="217"/>
      <c r="F13" s="217"/>
      <c r="G13" s="217"/>
    </row>
    <row r="14" spans="1:7" x14ac:dyDescent="0.2">
      <c r="D14" s="217"/>
      <c r="E14" s="217"/>
      <c r="F14" s="217"/>
      <c r="G14" s="217"/>
    </row>
    <row r="15" spans="1:7" x14ac:dyDescent="0.2">
      <c r="A15" s="27">
        <v>1</v>
      </c>
      <c r="B15" s="219">
        <v>301</v>
      </c>
      <c r="C15" s="4" t="s">
        <v>97</v>
      </c>
      <c r="D15" s="217"/>
      <c r="E15" s="217"/>
      <c r="F15" s="217"/>
      <c r="G15" s="220" t="s">
        <v>490</v>
      </c>
    </row>
    <row r="16" spans="1:7" x14ac:dyDescent="0.2">
      <c r="A16" s="27">
        <v>2</v>
      </c>
      <c r="B16" s="219">
        <v>302</v>
      </c>
      <c r="C16" s="4" t="s">
        <v>98</v>
      </c>
      <c r="D16" s="124"/>
      <c r="E16" s="124"/>
      <c r="F16" s="124"/>
      <c r="G16" s="221" t="s">
        <v>490</v>
      </c>
    </row>
    <row r="17" spans="1:7" x14ac:dyDescent="0.2">
      <c r="A17" s="27">
        <v>3</v>
      </c>
      <c r="B17" s="219">
        <v>303</v>
      </c>
      <c r="C17" s="24" t="s">
        <v>563</v>
      </c>
      <c r="D17" s="124"/>
      <c r="E17" s="124"/>
      <c r="F17" s="124"/>
      <c r="G17" s="221" t="s">
        <v>491</v>
      </c>
    </row>
    <row r="18" spans="1:7" x14ac:dyDescent="0.2">
      <c r="B18" s="219"/>
      <c r="C18" s="219"/>
      <c r="D18" s="124"/>
      <c r="E18" s="124"/>
      <c r="F18" s="124"/>
      <c r="G18" s="222"/>
    </row>
    <row r="19" spans="1:7" x14ac:dyDescent="0.2">
      <c r="B19" s="219" t="s">
        <v>565</v>
      </c>
      <c r="C19" s="24"/>
      <c r="D19" s="124"/>
      <c r="E19" s="124"/>
      <c r="F19" s="124"/>
      <c r="G19" s="222"/>
    </row>
    <row r="20" spans="1:7" x14ac:dyDescent="0.2">
      <c r="D20" s="124"/>
      <c r="E20" s="124"/>
      <c r="F20" s="124"/>
      <c r="G20" s="223"/>
    </row>
    <row r="21" spans="1:7" x14ac:dyDescent="0.2">
      <c r="A21" s="27">
        <v>4</v>
      </c>
      <c r="B21" s="219">
        <v>350.2</v>
      </c>
      <c r="C21" s="4" t="s">
        <v>562</v>
      </c>
      <c r="D21" s="124"/>
      <c r="E21" s="124"/>
      <c r="F21" s="124"/>
      <c r="G21" s="220" t="s">
        <v>492</v>
      </c>
    </row>
    <row r="22" spans="1:7" x14ac:dyDescent="0.2">
      <c r="A22" s="27">
        <v>5</v>
      </c>
      <c r="B22" s="219">
        <v>352</v>
      </c>
      <c r="C22" s="4" t="s">
        <v>337</v>
      </c>
      <c r="D22" s="124"/>
      <c r="E22" s="124"/>
      <c r="F22" s="124"/>
      <c r="G22" s="220" t="s">
        <v>493</v>
      </c>
    </row>
    <row r="23" spans="1:7" x14ac:dyDescent="0.2">
      <c r="A23" s="27">
        <v>6</v>
      </c>
      <c r="B23" s="219">
        <v>353</v>
      </c>
      <c r="C23" s="4" t="s">
        <v>338</v>
      </c>
      <c r="D23" s="124"/>
      <c r="E23" s="124"/>
      <c r="F23" s="124"/>
      <c r="G23" s="220" t="s">
        <v>494</v>
      </c>
    </row>
    <row r="24" spans="1:7" x14ac:dyDescent="0.2">
      <c r="A24" s="27">
        <v>7</v>
      </c>
      <c r="B24" s="219">
        <v>354</v>
      </c>
      <c r="C24" s="4" t="s">
        <v>339</v>
      </c>
      <c r="D24" s="124"/>
      <c r="E24" s="124"/>
      <c r="F24" s="124"/>
      <c r="G24" s="220" t="s">
        <v>495</v>
      </c>
    </row>
    <row r="25" spans="1:7" x14ac:dyDescent="0.2">
      <c r="A25" s="27">
        <v>8</v>
      </c>
      <c r="B25" s="219">
        <v>355</v>
      </c>
      <c r="C25" s="4" t="s">
        <v>340</v>
      </c>
      <c r="D25" s="124"/>
      <c r="E25" s="124"/>
      <c r="F25" s="124"/>
      <c r="G25" s="220" t="s">
        <v>496</v>
      </c>
    </row>
    <row r="26" spans="1:7" x14ac:dyDescent="0.2">
      <c r="A26" s="27">
        <v>9</v>
      </c>
      <c r="B26" s="219">
        <v>356</v>
      </c>
      <c r="C26" s="4" t="s">
        <v>99</v>
      </c>
      <c r="D26" s="124"/>
      <c r="E26" s="124"/>
      <c r="F26" s="124"/>
      <c r="G26" s="220" t="s">
        <v>497</v>
      </c>
    </row>
    <row r="27" spans="1:7" x14ac:dyDescent="0.2">
      <c r="A27" s="27">
        <v>10</v>
      </c>
      <c r="B27" s="219">
        <v>357</v>
      </c>
      <c r="C27" s="4" t="s">
        <v>341</v>
      </c>
      <c r="D27" s="124"/>
      <c r="E27" s="124"/>
      <c r="F27" s="124"/>
      <c r="G27" s="220" t="s">
        <v>364</v>
      </c>
    </row>
    <row r="28" spans="1:7" x14ac:dyDescent="0.2">
      <c r="A28" s="27">
        <v>11</v>
      </c>
      <c r="B28" s="219">
        <v>358</v>
      </c>
      <c r="C28" s="4" t="s">
        <v>342</v>
      </c>
      <c r="D28" s="124"/>
      <c r="E28" s="124"/>
      <c r="F28" s="124"/>
      <c r="G28" s="220" t="s">
        <v>497</v>
      </c>
    </row>
    <row r="29" spans="1:7" x14ac:dyDescent="0.2">
      <c r="A29" s="27">
        <v>12</v>
      </c>
      <c r="B29" s="219">
        <v>359</v>
      </c>
      <c r="C29" s="4" t="s">
        <v>100</v>
      </c>
      <c r="D29" s="124"/>
      <c r="E29" s="124"/>
      <c r="F29" s="124"/>
      <c r="G29" s="220" t="s">
        <v>492</v>
      </c>
    </row>
    <row r="30" spans="1:7" x14ac:dyDescent="0.2">
      <c r="D30" s="124"/>
      <c r="E30" s="124"/>
      <c r="F30" s="124"/>
      <c r="G30" s="223"/>
    </row>
    <row r="31" spans="1:7" x14ac:dyDescent="0.2">
      <c r="B31" s="4" t="s">
        <v>336</v>
      </c>
      <c r="D31" s="124"/>
      <c r="E31" s="124"/>
      <c r="F31" s="124"/>
      <c r="G31" s="223"/>
    </row>
    <row r="32" spans="1:7" x14ac:dyDescent="0.2">
      <c r="D32" s="124"/>
      <c r="E32" s="124"/>
      <c r="F32" s="124"/>
      <c r="G32" s="223"/>
    </row>
    <row r="33" spans="1:7" x14ac:dyDescent="0.2">
      <c r="A33" s="27">
        <v>13</v>
      </c>
      <c r="B33" s="219">
        <v>391</v>
      </c>
      <c r="C33" s="4" t="s">
        <v>343</v>
      </c>
      <c r="D33" s="124"/>
      <c r="E33" s="124"/>
      <c r="F33" s="124"/>
      <c r="G33" s="220" t="s">
        <v>498</v>
      </c>
    </row>
    <row r="34" spans="1:7" x14ac:dyDescent="0.2">
      <c r="A34" s="27">
        <v>14</v>
      </c>
      <c r="B34" s="219">
        <v>391.1</v>
      </c>
      <c r="C34" s="4" t="s">
        <v>101</v>
      </c>
      <c r="D34" s="124"/>
      <c r="E34" s="124"/>
      <c r="F34" s="124"/>
      <c r="G34" s="220" t="s">
        <v>498</v>
      </c>
    </row>
    <row r="35" spans="1:7" x14ac:dyDescent="0.2">
      <c r="A35" s="27">
        <v>15</v>
      </c>
      <c r="B35" s="219">
        <v>392</v>
      </c>
      <c r="C35" s="4" t="s">
        <v>344</v>
      </c>
      <c r="D35" s="124"/>
      <c r="E35" s="124"/>
      <c r="F35" s="124"/>
      <c r="G35" s="220" t="s">
        <v>499</v>
      </c>
    </row>
    <row r="36" spans="1:7" x14ac:dyDescent="0.2">
      <c r="A36" s="27">
        <v>16</v>
      </c>
      <c r="B36" s="219">
        <v>393</v>
      </c>
      <c r="C36" s="4" t="s">
        <v>345</v>
      </c>
      <c r="D36" s="124"/>
      <c r="E36" s="124"/>
      <c r="F36" s="124"/>
      <c r="G36" s="220" t="s">
        <v>498</v>
      </c>
    </row>
    <row r="37" spans="1:7" x14ac:dyDescent="0.2">
      <c r="A37" s="27">
        <v>17</v>
      </c>
      <c r="B37" s="219">
        <v>397</v>
      </c>
      <c r="C37" s="4" t="s">
        <v>346</v>
      </c>
      <c r="D37" s="124"/>
      <c r="E37" s="124"/>
      <c r="F37" s="124"/>
      <c r="G37" s="220" t="s">
        <v>500</v>
      </c>
    </row>
    <row r="38" spans="1:7" x14ac:dyDescent="0.2">
      <c r="D38" s="124"/>
      <c r="E38" s="124"/>
      <c r="F38" s="124"/>
      <c r="G38" s="224"/>
    </row>
    <row r="39" spans="1:7" x14ac:dyDescent="0.2">
      <c r="D39" s="124"/>
      <c r="E39" s="124"/>
      <c r="F39" s="124"/>
      <c r="G39" s="124"/>
    </row>
    <row r="40" spans="1:7" x14ac:dyDescent="0.2">
      <c r="B40" s="97" t="s">
        <v>15</v>
      </c>
      <c r="D40" s="124"/>
      <c r="E40" s="124"/>
      <c r="F40" s="124"/>
      <c r="G40" s="124"/>
    </row>
    <row r="41" spans="1:7" ht="50.25" customHeight="1" x14ac:dyDescent="0.2">
      <c r="B41" s="27" t="s">
        <v>443</v>
      </c>
      <c r="C41" s="571" t="s">
        <v>848</v>
      </c>
      <c r="D41" s="595"/>
      <c r="E41" s="595"/>
      <c r="F41" s="595"/>
      <c r="G41" s="595"/>
    </row>
    <row r="42" spans="1:7" x14ac:dyDescent="0.2">
      <c r="B42" s="27" t="s">
        <v>455</v>
      </c>
      <c r="C42" s="24" t="s">
        <v>347</v>
      </c>
    </row>
  </sheetData>
  <mergeCells count="5">
    <mergeCell ref="B4:G4"/>
    <mergeCell ref="B3:G3"/>
    <mergeCell ref="C41:G41"/>
    <mergeCell ref="B9:G9"/>
    <mergeCell ref="B5:G5"/>
  </mergeCells>
  <phoneticPr fontId="0" type="noConversion"/>
  <printOptions horizontalCentered="1"/>
  <pageMargins left="0.5" right="0.5" top="0.75" bottom="0.75" header="0.3" footer="0.3"/>
  <pageSetup scale="9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zoomScaleNormal="100" zoomScaleSheetLayoutView="110" workbookViewId="0">
      <selection activeCell="U142" sqref="U142"/>
    </sheetView>
  </sheetViews>
  <sheetFormatPr defaultColWidth="9.33203125" defaultRowHeight="12" x14ac:dyDescent="0.2"/>
  <cols>
    <col min="1" max="1" width="7.6640625" style="27" customWidth="1"/>
    <col min="2" max="2" width="34.1640625" style="4" customWidth="1"/>
    <col min="3" max="3" width="20" style="4" customWidth="1"/>
    <col min="4" max="4" width="24.83203125" style="4" customWidth="1"/>
    <col min="5" max="5" width="26.1640625" style="4" customWidth="1"/>
    <col min="6" max="6" width="30.5" style="4" customWidth="1"/>
    <col min="7" max="16384" width="9.33203125" style="4"/>
  </cols>
  <sheetData>
    <row r="1" spans="1:6" x14ac:dyDescent="0.2">
      <c r="B1" s="124"/>
      <c r="C1" s="124"/>
      <c r="F1" s="46" t="s">
        <v>65</v>
      </c>
    </row>
    <row r="2" spans="1:6" x14ac:dyDescent="0.2">
      <c r="B2" s="124"/>
      <c r="C2" s="124"/>
      <c r="F2" s="125" t="s">
        <v>917</v>
      </c>
    </row>
    <row r="3" spans="1:6" x14ac:dyDescent="0.2">
      <c r="A3" s="560" t="s">
        <v>83</v>
      </c>
      <c r="B3" s="560"/>
      <c r="C3" s="560"/>
      <c r="D3" s="560"/>
      <c r="E3" s="560"/>
      <c r="F3" s="560"/>
    </row>
    <row r="4" spans="1:6" x14ac:dyDescent="0.2">
      <c r="A4" s="560" t="s">
        <v>348</v>
      </c>
      <c r="B4" s="560"/>
      <c r="C4" s="560"/>
      <c r="D4" s="560"/>
      <c r="E4" s="560"/>
      <c r="F4" s="560"/>
    </row>
    <row r="5" spans="1:6" x14ac:dyDescent="0.2">
      <c r="A5" s="561" t="s">
        <v>842</v>
      </c>
      <c r="B5" s="562"/>
      <c r="C5" s="562"/>
      <c r="D5" s="562"/>
      <c r="E5" s="562"/>
      <c r="F5" s="562"/>
    </row>
    <row r="8" spans="1:6" x14ac:dyDescent="0.2">
      <c r="E8" s="29" t="s">
        <v>121</v>
      </c>
      <c r="F8" s="29" t="s">
        <v>122</v>
      </c>
    </row>
    <row r="9" spans="1:6" x14ac:dyDescent="0.2">
      <c r="F9" s="27" t="s">
        <v>349</v>
      </c>
    </row>
    <row r="10" spans="1:6" x14ac:dyDescent="0.2">
      <c r="F10" s="161"/>
    </row>
    <row r="11" spans="1:6" ht="24" x14ac:dyDescent="0.2">
      <c r="A11" s="208" t="s">
        <v>418</v>
      </c>
      <c r="B11" s="209" t="s">
        <v>350</v>
      </c>
      <c r="C11" s="208"/>
      <c r="D11" s="209" t="s">
        <v>403</v>
      </c>
      <c r="E11" s="208" t="s">
        <v>351</v>
      </c>
      <c r="F11" s="208" t="s">
        <v>352</v>
      </c>
    </row>
    <row r="12" spans="1:6" x14ac:dyDescent="0.2">
      <c r="F12" s="27"/>
    </row>
    <row r="13" spans="1:6" x14ac:dyDescent="0.2">
      <c r="A13" s="27">
        <v>1</v>
      </c>
      <c r="B13" s="4" t="s">
        <v>353</v>
      </c>
      <c r="F13" s="210">
        <v>0</v>
      </c>
    </row>
    <row r="14" spans="1:6" x14ac:dyDescent="0.2">
      <c r="A14" s="27">
        <v>2</v>
      </c>
      <c r="B14" s="4" t="s">
        <v>354</v>
      </c>
      <c r="F14" s="35">
        <v>0</v>
      </c>
    </row>
    <row r="15" spans="1:6" x14ac:dyDescent="0.2">
      <c r="A15" s="27">
        <v>3</v>
      </c>
      <c r="F15" s="27"/>
    </row>
    <row r="16" spans="1:6" x14ac:dyDescent="0.2">
      <c r="A16" s="27">
        <v>4</v>
      </c>
      <c r="B16" s="4" t="s">
        <v>355</v>
      </c>
      <c r="F16" s="211">
        <v>0</v>
      </c>
    </row>
    <row r="17" spans="1:6" x14ac:dyDescent="0.2">
      <c r="A17" s="27">
        <v>5</v>
      </c>
      <c r="B17" s="4" t="s">
        <v>356</v>
      </c>
      <c r="F17" s="211">
        <v>0</v>
      </c>
    </row>
    <row r="18" spans="1:6" x14ac:dyDescent="0.2">
      <c r="A18" s="27">
        <v>6</v>
      </c>
      <c r="F18" s="212"/>
    </row>
    <row r="19" spans="1:6" x14ac:dyDescent="0.2">
      <c r="A19" s="27">
        <v>7</v>
      </c>
      <c r="B19" s="4" t="s">
        <v>357</v>
      </c>
      <c r="D19" s="4" t="s">
        <v>366</v>
      </c>
      <c r="F19" s="213">
        <f>F16+F17</f>
        <v>0</v>
      </c>
    </row>
    <row r="20" spans="1:6" x14ac:dyDescent="0.2">
      <c r="A20" s="27">
        <v>8</v>
      </c>
      <c r="F20" s="214"/>
    </row>
    <row r="21" spans="1:6" x14ac:dyDescent="0.2">
      <c r="A21" s="27">
        <v>9</v>
      </c>
      <c r="B21" s="4" t="s">
        <v>358</v>
      </c>
      <c r="D21" s="4" t="s">
        <v>371</v>
      </c>
      <c r="F21" s="213">
        <f>F14+F19</f>
        <v>0</v>
      </c>
    </row>
    <row r="22" spans="1:6" x14ac:dyDescent="0.2">
      <c r="A22" s="27">
        <v>10</v>
      </c>
      <c r="F22" s="27"/>
    </row>
    <row r="23" spans="1:6" x14ac:dyDescent="0.2">
      <c r="A23" s="27">
        <v>11</v>
      </c>
      <c r="F23" s="27"/>
    </row>
    <row r="24" spans="1:6" x14ac:dyDescent="0.2">
      <c r="A24" s="27">
        <v>12</v>
      </c>
      <c r="B24" s="4" t="s">
        <v>357</v>
      </c>
      <c r="D24" s="4" t="s">
        <v>367</v>
      </c>
      <c r="F24" s="213">
        <f>F19</f>
        <v>0</v>
      </c>
    </row>
    <row r="25" spans="1:6" x14ac:dyDescent="0.2">
      <c r="A25" s="27">
        <v>13</v>
      </c>
      <c r="F25" s="27"/>
    </row>
    <row r="26" spans="1:6" x14ac:dyDescent="0.2">
      <c r="A26" s="27">
        <v>14</v>
      </c>
      <c r="B26" s="4" t="s">
        <v>359</v>
      </c>
      <c r="D26" s="52" t="s">
        <v>368</v>
      </c>
      <c r="F26" s="215">
        <v>0</v>
      </c>
    </row>
    <row r="27" spans="1:6" x14ac:dyDescent="0.2">
      <c r="A27" s="27">
        <v>15</v>
      </c>
      <c r="B27" s="4" t="s">
        <v>360</v>
      </c>
      <c r="D27" s="52" t="s">
        <v>369</v>
      </c>
      <c r="F27" s="216">
        <v>30</v>
      </c>
    </row>
    <row r="28" spans="1:6" x14ac:dyDescent="0.2">
      <c r="A28" s="27">
        <v>16</v>
      </c>
      <c r="B28" s="4" t="s">
        <v>361</v>
      </c>
      <c r="D28" s="4" t="s">
        <v>370</v>
      </c>
      <c r="F28" s="213">
        <f>F24*F26*F27</f>
        <v>0</v>
      </c>
    </row>
    <row r="29" spans="1:6" x14ac:dyDescent="0.2">
      <c r="A29" s="27">
        <v>17</v>
      </c>
      <c r="F29" s="27"/>
    </row>
    <row r="30" spans="1:6" x14ac:dyDescent="0.2">
      <c r="A30" s="27">
        <v>18</v>
      </c>
      <c r="B30" s="24" t="s">
        <v>602</v>
      </c>
      <c r="D30" s="4" t="s">
        <v>372</v>
      </c>
      <c r="F30" s="213">
        <f>F24+F28</f>
        <v>0</v>
      </c>
    </row>
    <row r="31" spans="1:6" x14ac:dyDescent="0.2">
      <c r="F31" s="27"/>
    </row>
    <row r="32" spans="1:6" x14ac:dyDescent="0.2">
      <c r="A32" s="97" t="s">
        <v>15</v>
      </c>
    </row>
    <row r="33" spans="1:6" ht="28.5" customHeight="1" x14ac:dyDescent="0.2">
      <c r="A33" s="27" t="s">
        <v>443</v>
      </c>
      <c r="B33" s="571" t="s">
        <v>362</v>
      </c>
      <c r="C33" s="571"/>
      <c r="D33" s="571"/>
      <c r="E33" s="571"/>
      <c r="F33" s="571"/>
    </row>
    <row r="34" spans="1:6" ht="56.25" customHeight="1" x14ac:dyDescent="0.2">
      <c r="A34" s="27" t="s">
        <v>455</v>
      </c>
      <c r="B34" s="571" t="s">
        <v>365</v>
      </c>
      <c r="C34" s="571"/>
      <c r="D34" s="571"/>
      <c r="E34" s="571"/>
      <c r="F34" s="571"/>
    </row>
  </sheetData>
  <mergeCells count="5">
    <mergeCell ref="B34:F34"/>
    <mergeCell ref="A3:F3"/>
    <mergeCell ref="A4:F4"/>
    <mergeCell ref="A5:F5"/>
    <mergeCell ref="B33:F33"/>
  </mergeCells>
  <phoneticPr fontId="0" type="noConversion"/>
  <printOptions horizontalCentered="1"/>
  <pageMargins left="0.5" right="0.5" top="0.75" bottom="0.75" header="0.3" footer="0.3"/>
  <pageSetup scale="9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zoomScaleNormal="100" zoomScaleSheetLayoutView="110" workbookViewId="0">
      <selection activeCell="U142" sqref="U142"/>
    </sheetView>
  </sheetViews>
  <sheetFormatPr defaultColWidth="9.33203125" defaultRowHeight="12" x14ac:dyDescent="0.2"/>
  <cols>
    <col min="1" max="1" width="9.5" style="27" customWidth="1"/>
    <col min="2" max="2" width="46.83203125" style="4" customWidth="1"/>
    <col min="3" max="3" width="20" style="4" customWidth="1"/>
    <col min="4" max="4" width="20.83203125" style="4" customWidth="1"/>
    <col min="5" max="5" width="24.33203125" style="4" customWidth="1"/>
    <col min="6" max="6" width="20.83203125" style="4" customWidth="1"/>
    <col min="7" max="16384" width="9.33203125" style="4"/>
  </cols>
  <sheetData>
    <row r="1" spans="1:6" ht="9.75" customHeight="1" x14ac:dyDescent="0.2">
      <c r="B1" s="124"/>
      <c r="C1" s="124"/>
      <c r="F1" s="46" t="s">
        <v>65</v>
      </c>
    </row>
    <row r="2" spans="1:6" ht="9.75" customHeight="1" x14ac:dyDescent="0.2">
      <c r="B2" s="124"/>
      <c r="C2" s="124"/>
      <c r="F2" s="125" t="s">
        <v>920</v>
      </c>
    </row>
    <row r="3" spans="1:6" ht="9.75" customHeight="1" x14ac:dyDescent="0.2">
      <c r="A3" s="560" t="s">
        <v>373</v>
      </c>
      <c r="B3" s="560"/>
      <c r="C3" s="560"/>
      <c r="D3" s="560"/>
      <c r="E3" s="560"/>
      <c r="F3" s="560"/>
    </row>
    <row r="4" spans="1:6" ht="9.75" customHeight="1" x14ac:dyDescent="0.2">
      <c r="A4" s="560" t="s">
        <v>374</v>
      </c>
      <c r="B4" s="560"/>
      <c r="C4" s="560"/>
      <c r="D4" s="560"/>
      <c r="E4" s="560"/>
      <c r="F4" s="560"/>
    </row>
    <row r="5" spans="1:6" ht="9.75" customHeight="1" x14ac:dyDescent="0.2">
      <c r="A5" s="561" t="s">
        <v>842</v>
      </c>
      <c r="B5" s="562"/>
      <c r="C5" s="562"/>
      <c r="D5" s="562"/>
      <c r="E5" s="562"/>
      <c r="F5" s="562"/>
    </row>
    <row r="6" spans="1:6" ht="9.75" customHeight="1" x14ac:dyDescent="0.2"/>
    <row r="7" spans="1:6" ht="9.75" customHeight="1" x14ac:dyDescent="0.2"/>
    <row r="8" spans="1:6" ht="9.75" customHeight="1" x14ac:dyDescent="0.2">
      <c r="D8" s="27" t="s">
        <v>121</v>
      </c>
      <c r="E8" s="27" t="s">
        <v>122</v>
      </c>
      <c r="F8" s="27" t="s">
        <v>169</v>
      </c>
    </row>
    <row r="9" spans="1:6" ht="9.75" customHeight="1" x14ac:dyDescent="0.2">
      <c r="A9" s="97" t="s">
        <v>418</v>
      </c>
      <c r="B9" s="4" t="s">
        <v>136</v>
      </c>
      <c r="C9" s="4" t="s">
        <v>403</v>
      </c>
      <c r="D9" s="27" t="s">
        <v>424</v>
      </c>
      <c r="E9" s="27" t="s">
        <v>375</v>
      </c>
      <c r="F9" s="27" t="s">
        <v>376</v>
      </c>
    </row>
    <row r="10" spans="1:6" ht="9.75" customHeight="1" x14ac:dyDescent="0.2">
      <c r="A10" s="27">
        <v>1</v>
      </c>
      <c r="B10" s="234" t="s">
        <v>377</v>
      </c>
      <c r="C10" s="381"/>
      <c r="D10" s="382"/>
      <c r="E10" s="382"/>
      <c r="F10" s="383"/>
    </row>
    <row r="11" spans="1:6" ht="9.75" customHeight="1" x14ac:dyDescent="0.2">
      <c r="A11" s="27">
        <v>2</v>
      </c>
      <c r="B11" s="4" t="s">
        <v>378</v>
      </c>
      <c r="C11" s="255" t="s">
        <v>831</v>
      </c>
      <c r="D11" s="211">
        <v>0</v>
      </c>
      <c r="E11" s="211">
        <v>0</v>
      </c>
      <c r="F11" s="370">
        <f>D11-E11</f>
        <v>0</v>
      </c>
    </row>
    <row r="12" spans="1:6" ht="9.75" customHeight="1" x14ac:dyDescent="0.2">
      <c r="A12" s="27">
        <v>3</v>
      </c>
      <c r="B12" s="4" t="s">
        <v>379</v>
      </c>
      <c r="C12" s="255" t="s">
        <v>831</v>
      </c>
      <c r="D12" s="211">
        <v>0</v>
      </c>
      <c r="E12" s="211">
        <v>0</v>
      </c>
      <c r="F12" s="370">
        <f t="shared" ref="F12:F30" si="0">D12-E12</f>
        <v>0</v>
      </c>
    </row>
    <row r="13" spans="1:6" ht="9.75" customHeight="1" x14ac:dyDescent="0.2">
      <c r="A13" s="27">
        <v>4</v>
      </c>
      <c r="B13" s="4" t="s">
        <v>380</v>
      </c>
      <c r="C13" s="255" t="s">
        <v>831</v>
      </c>
      <c r="D13" s="211">
        <v>0</v>
      </c>
      <c r="E13" s="211">
        <v>0</v>
      </c>
      <c r="F13" s="370">
        <f t="shared" si="0"/>
        <v>0</v>
      </c>
    </row>
    <row r="14" spans="1:6" ht="9.75" customHeight="1" x14ac:dyDescent="0.2">
      <c r="A14" s="27">
        <v>5</v>
      </c>
      <c r="B14" s="4" t="s">
        <v>381</v>
      </c>
      <c r="C14" s="255" t="s">
        <v>831</v>
      </c>
      <c r="D14" s="211">
        <v>0</v>
      </c>
      <c r="E14" s="211">
        <v>0</v>
      </c>
      <c r="F14" s="370">
        <f t="shared" si="0"/>
        <v>0</v>
      </c>
    </row>
    <row r="15" spans="1:6" ht="9.75" customHeight="1" x14ac:dyDescent="0.2">
      <c r="A15" s="27">
        <v>6</v>
      </c>
      <c r="B15" s="4" t="s">
        <v>382</v>
      </c>
      <c r="C15" s="255" t="s">
        <v>831</v>
      </c>
      <c r="D15" s="211">
        <v>0</v>
      </c>
      <c r="E15" s="211">
        <v>0</v>
      </c>
      <c r="F15" s="370">
        <f t="shared" si="0"/>
        <v>0</v>
      </c>
    </row>
    <row r="16" spans="1:6" ht="9.75" customHeight="1" x14ac:dyDescent="0.2">
      <c r="A16" s="27">
        <v>7</v>
      </c>
      <c r="B16" s="4" t="s">
        <v>382</v>
      </c>
      <c r="C16" s="255" t="s">
        <v>831</v>
      </c>
      <c r="D16" s="384">
        <v>0</v>
      </c>
      <c r="E16" s="384">
        <v>0</v>
      </c>
      <c r="F16" s="380">
        <f t="shared" si="0"/>
        <v>0</v>
      </c>
    </row>
    <row r="17" spans="1:6" ht="9.75" customHeight="1" x14ac:dyDescent="0.2">
      <c r="A17" s="27">
        <v>8</v>
      </c>
      <c r="B17" s="234" t="s">
        <v>383</v>
      </c>
      <c r="C17" s="93" t="s">
        <v>388</v>
      </c>
      <c r="D17" s="370">
        <f>SUM(D11:D16)</f>
        <v>0</v>
      </c>
      <c r="E17" s="370">
        <f>SUM(E11:E16)</f>
        <v>0</v>
      </c>
      <c r="F17" s="370">
        <f t="shared" si="0"/>
        <v>0</v>
      </c>
    </row>
    <row r="18" spans="1:6" ht="9.75" customHeight="1" x14ac:dyDescent="0.2">
      <c r="D18" s="27"/>
      <c r="E18" s="27"/>
      <c r="F18" s="370"/>
    </row>
    <row r="19" spans="1:6" ht="9.75" customHeight="1" x14ac:dyDescent="0.2">
      <c r="A19" s="27">
        <v>9</v>
      </c>
      <c r="B19" s="234" t="s">
        <v>384</v>
      </c>
      <c r="D19" s="27"/>
      <c r="E19" s="27"/>
      <c r="F19" s="370"/>
    </row>
    <row r="20" spans="1:6" ht="9.75" customHeight="1" x14ac:dyDescent="0.2">
      <c r="A20" s="27">
        <v>10</v>
      </c>
      <c r="B20" s="4" t="s">
        <v>385</v>
      </c>
      <c r="C20" s="255" t="s">
        <v>831</v>
      </c>
      <c r="D20" s="211">
        <v>0</v>
      </c>
      <c r="E20" s="211">
        <v>0</v>
      </c>
      <c r="F20" s="370">
        <f t="shared" si="0"/>
        <v>0</v>
      </c>
    </row>
    <row r="21" spans="1:6" ht="9.75" customHeight="1" x14ac:dyDescent="0.2">
      <c r="A21" s="27">
        <v>11</v>
      </c>
      <c r="B21" s="4" t="s">
        <v>386</v>
      </c>
      <c r="C21" s="255" t="s">
        <v>831</v>
      </c>
      <c r="D21" s="211">
        <v>0</v>
      </c>
      <c r="E21" s="211">
        <v>0</v>
      </c>
      <c r="F21" s="370">
        <f t="shared" si="0"/>
        <v>0</v>
      </c>
    </row>
    <row r="22" spans="1:6" ht="9.75" customHeight="1" x14ac:dyDescent="0.2">
      <c r="A22" s="27">
        <v>12</v>
      </c>
      <c r="B22" s="4" t="s">
        <v>387</v>
      </c>
      <c r="C22" s="255" t="s">
        <v>831</v>
      </c>
      <c r="D22" s="211">
        <v>0</v>
      </c>
      <c r="E22" s="211">
        <v>0</v>
      </c>
      <c r="F22" s="370">
        <f t="shared" si="0"/>
        <v>0</v>
      </c>
    </row>
    <row r="23" spans="1:6" ht="9.75" customHeight="1" x14ac:dyDescent="0.2">
      <c r="A23" s="27">
        <v>13</v>
      </c>
      <c r="B23" s="255" t="s">
        <v>832</v>
      </c>
      <c r="C23" s="255" t="s">
        <v>831</v>
      </c>
      <c r="D23" s="211">
        <v>0</v>
      </c>
      <c r="E23" s="211">
        <v>0</v>
      </c>
      <c r="F23" s="370">
        <f t="shared" si="0"/>
        <v>0</v>
      </c>
    </row>
    <row r="24" spans="1:6" ht="9.75" customHeight="1" x14ac:dyDescent="0.2">
      <c r="A24" s="27">
        <v>14</v>
      </c>
      <c r="B24" s="255" t="s">
        <v>754</v>
      </c>
      <c r="C24" s="255" t="s">
        <v>831</v>
      </c>
      <c r="D24" s="384">
        <v>0</v>
      </c>
      <c r="E24" s="384">
        <v>0</v>
      </c>
      <c r="F24" s="380">
        <f t="shared" si="0"/>
        <v>0</v>
      </c>
    </row>
    <row r="25" spans="1:6" ht="9.75" customHeight="1" x14ac:dyDescent="0.2">
      <c r="A25" s="27">
        <v>15</v>
      </c>
      <c r="B25" s="255" t="s">
        <v>833</v>
      </c>
      <c r="C25" s="255" t="s">
        <v>834</v>
      </c>
      <c r="D25" s="370">
        <f>SUM(D20:D24)</f>
        <v>0</v>
      </c>
      <c r="E25" s="370">
        <f>SUM(E20:E24)</f>
        <v>0</v>
      </c>
      <c r="F25" s="370">
        <f t="shared" si="0"/>
        <v>0</v>
      </c>
    </row>
    <row r="26" spans="1:6" ht="9.75" customHeight="1" x14ac:dyDescent="0.2">
      <c r="A26" s="27">
        <v>16</v>
      </c>
      <c r="B26" s="255" t="s">
        <v>835</v>
      </c>
      <c r="C26" s="255"/>
      <c r="D26" s="211">
        <v>0</v>
      </c>
      <c r="E26" s="211">
        <v>0</v>
      </c>
      <c r="F26" s="370">
        <f t="shared" si="0"/>
        <v>0</v>
      </c>
    </row>
    <row r="27" spans="1:6" ht="9.75" customHeight="1" x14ac:dyDescent="0.2">
      <c r="A27" s="27">
        <v>17</v>
      </c>
      <c r="B27" s="255" t="s">
        <v>836</v>
      </c>
      <c r="C27" s="255"/>
      <c r="D27" s="384">
        <v>0</v>
      </c>
      <c r="E27" s="384">
        <v>0</v>
      </c>
      <c r="F27" s="380">
        <f t="shared" si="0"/>
        <v>0</v>
      </c>
    </row>
    <row r="28" spans="1:6" ht="9.75" customHeight="1" x14ac:dyDescent="0.2">
      <c r="A28" s="27">
        <v>18</v>
      </c>
      <c r="B28" s="255" t="s">
        <v>837</v>
      </c>
      <c r="C28" s="385" t="s">
        <v>389</v>
      </c>
      <c r="D28" s="386">
        <f>D25-D26</f>
        <v>0</v>
      </c>
      <c r="E28" s="386">
        <f>E25-E26</f>
        <v>0</v>
      </c>
      <c r="F28" s="308">
        <f t="shared" si="0"/>
        <v>0</v>
      </c>
    </row>
    <row r="29" spans="1:6" ht="9.75" customHeight="1" x14ac:dyDescent="0.2">
      <c r="D29" s="27"/>
      <c r="E29" s="27"/>
      <c r="F29" s="370"/>
    </row>
    <row r="30" spans="1:6" ht="9.75" customHeight="1" x14ac:dyDescent="0.2">
      <c r="A30" s="27">
        <v>19</v>
      </c>
      <c r="B30" s="255" t="s">
        <v>838</v>
      </c>
      <c r="C30" s="255" t="s">
        <v>390</v>
      </c>
      <c r="D30" s="387">
        <f>D17+D28</f>
        <v>0</v>
      </c>
      <c r="E30" s="387">
        <f>E17+E28</f>
        <v>0</v>
      </c>
      <c r="F30" s="370">
        <f t="shared" si="0"/>
        <v>0</v>
      </c>
    </row>
    <row r="31" spans="1:6" ht="9.75" customHeight="1" x14ac:dyDescent="0.2">
      <c r="D31" s="27"/>
      <c r="E31" s="27"/>
      <c r="F31" s="27"/>
    </row>
    <row r="32" spans="1:6" ht="9.75" customHeight="1" x14ac:dyDescent="0.2"/>
    <row r="33" spans="1:7" ht="9.75" customHeight="1" x14ac:dyDescent="0.2">
      <c r="A33" s="27" t="s">
        <v>368</v>
      </c>
      <c r="B33" s="571" t="s">
        <v>628</v>
      </c>
      <c r="C33" s="571"/>
      <c r="D33" s="571"/>
      <c r="E33" s="571"/>
      <c r="F33" s="571"/>
      <c r="G33" s="571"/>
    </row>
    <row r="34" spans="1:7" ht="24" customHeight="1" x14ac:dyDescent="0.2">
      <c r="B34" s="571"/>
      <c r="C34" s="571"/>
      <c r="D34" s="571"/>
      <c r="E34" s="571"/>
      <c r="F34" s="571"/>
      <c r="G34" s="571"/>
    </row>
    <row r="35" spans="1:7" ht="9.75" customHeight="1" x14ac:dyDescent="0.2">
      <c r="F35" s="225"/>
    </row>
    <row r="36" spans="1:7" ht="9.75" customHeight="1" x14ac:dyDescent="0.2">
      <c r="F36" s="225"/>
    </row>
    <row r="37" spans="1:7" ht="9.75" customHeight="1" x14ac:dyDescent="0.2"/>
    <row r="38" spans="1:7" ht="9.75" customHeight="1" x14ac:dyDescent="0.2"/>
    <row r="39" spans="1:7" ht="9.75" customHeight="1" x14ac:dyDescent="0.2"/>
    <row r="40" spans="1:7" ht="9.75" customHeight="1" x14ac:dyDescent="0.2"/>
    <row r="41" spans="1:7" ht="9.75" customHeight="1" x14ac:dyDescent="0.2"/>
    <row r="42" spans="1:7" ht="9.75" customHeight="1" x14ac:dyDescent="0.2"/>
    <row r="43" spans="1:7" ht="9.75" customHeight="1" x14ac:dyDescent="0.2"/>
    <row r="44" spans="1:7" ht="9.75" customHeight="1" x14ac:dyDescent="0.2"/>
    <row r="45" spans="1:7" ht="9.75" customHeight="1" x14ac:dyDescent="0.2"/>
    <row r="46" spans="1:7" ht="9.75" customHeight="1" x14ac:dyDescent="0.2"/>
    <row r="47" spans="1:7" ht="9.75" customHeight="1" x14ac:dyDescent="0.2"/>
    <row r="48" spans="1:7" ht="9.75" customHeight="1" x14ac:dyDescent="0.2"/>
    <row r="49" ht="9.75" customHeight="1" x14ac:dyDescent="0.2"/>
    <row r="50" ht="9.75" customHeight="1" x14ac:dyDescent="0.2"/>
    <row r="51" ht="9.75" customHeight="1" x14ac:dyDescent="0.2"/>
    <row r="52" ht="9.75" customHeight="1" x14ac:dyDescent="0.2"/>
    <row r="53" ht="9.75" customHeight="1" x14ac:dyDescent="0.2"/>
    <row r="54" ht="9.75" customHeight="1" x14ac:dyDescent="0.2"/>
    <row r="55" ht="9.75" customHeight="1" x14ac:dyDescent="0.2"/>
    <row r="56" ht="9.75" customHeight="1" x14ac:dyDescent="0.2"/>
    <row r="57" ht="9.75" customHeight="1" x14ac:dyDescent="0.2"/>
    <row r="58" ht="9.75" customHeight="1" x14ac:dyDescent="0.2"/>
    <row r="59" ht="9.75" customHeight="1" x14ac:dyDescent="0.2"/>
    <row r="60" ht="9.75" customHeight="1" x14ac:dyDescent="0.2"/>
  </sheetData>
  <mergeCells count="4">
    <mergeCell ref="A3:F3"/>
    <mergeCell ref="A4:F4"/>
    <mergeCell ref="A5:F5"/>
    <mergeCell ref="B33:G34"/>
  </mergeCells>
  <phoneticPr fontId="0" type="noConversion"/>
  <printOptions horizontalCentered="1"/>
  <pageMargins left="0.5" right="0.5" top="0.75" bottom="0.75" header="0.3" footer="0.3"/>
  <pageSetup scale="94"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7"/>
  <sheetViews>
    <sheetView showGridLines="0" zoomScale="90" zoomScaleNormal="90" workbookViewId="0">
      <selection activeCell="U142" sqref="U142"/>
    </sheetView>
  </sheetViews>
  <sheetFormatPr defaultColWidth="10.1640625" defaultRowHeight="12.75" x14ac:dyDescent="0.2"/>
  <cols>
    <col min="1" max="1" width="10.1640625" style="508"/>
    <col min="2" max="2" width="18.1640625" style="508" customWidth="1"/>
    <col min="3" max="3" width="9" style="508" customWidth="1"/>
    <col min="4" max="5" width="18.1640625" style="508" customWidth="1"/>
    <col min="6" max="6" width="12.33203125" style="508" customWidth="1"/>
    <col min="7" max="7" width="15.33203125" style="508" customWidth="1"/>
    <col min="8" max="9" width="18.1640625" style="508" customWidth="1"/>
    <col min="10" max="10" width="28.33203125" style="508" customWidth="1"/>
    <col min="11" max="16384" width="10.1640625" style="508"/>
  </cols>
  <sheetData>
    <row r="1" spans="1:11" s="2" customFormat="1" ht="15" x14ac:dyDescent="0.25">
      <c r="A1" s="461" t="s">
        <v>842</v>
      </c>
      <c r="B1" s="462"/>
      <c r="C1" s="463"/>
      <c r="D1" s="463"/>
      <c r="E1" s="463"/>
      <c r="F1" s="463"/>
      <c r="G1" s="463"/>
      <c r="H1" s="463"/>
      <c r="I1" s="463"/>
      <c r="J1" s="463"/>
      <c r="K1" s="463"/>
    </row>
    <row r="2" spans="1:11" s="2" customFormat="1" ht="15" x14ac:dyDescent="0.25">
      <c r="A2" s="596" t="s">
        <v>856</v>
      </c>
      <c r="B2" s="596"/>
      <c r="C2" s="596"/>
      <c r="D2" s="596"/>
      <c r="E2" s="596"/>
      <c r="F2" s="596"/>
      <c r="G2" s="596"/>
      <c r="H2" s="596"/>
      <c r="I2" s="596"/>
      <c r="J2" s="596"/>
      <c r="K2" s="596"/>
    </row>
    <row r="3" spans="1:11" s="2" customFormat="1" ht="15" x14ac:dyDescent="0.25">
      <c r="A3" s="464" t="s">
        <v>857</v>
      </c>
      <c r="B3" s="464"/>
      <c r="C3" s="464"/>
      <c r="D3" s="464"/>
      <c r="E3" s="464"/>
      <c r="F3" s="464"/>
      <c r="G3" s="464"/>
      <c r="H3" s="464"/>
      <c r="I3" s="464"/>
      <c r="J3" s="464"/>
      <c r="K3" s="464"/>
    </row>
    <row r="4" spans="1:11" s="2" customFormat="1" ht="15" x14ac:dyDescent="0.25">
      <c r="A4" s="465" t="s">
        <v>858</v>
      </c>
      <c r="B4" s="462"/>
      <c r="C4" s="463"/>
      <c r="D4" s="463"/>
      <c r="E4" s="463"/>
      <c r="F4" s="463"/>
      <c r="G4" s="463"/>
      <c r="H4" s="463"/>
      <c r="I4" s="463"/>
      <c r="J4" s="463"/>
      <c r="K4" s="463"/>
    </row>
    <row r="5" spans="1:11" s="468" customFormat="1" ht="13.15" customHeight="1" x14ac:dyDescent="0.2">
      <c r="A5" s="466"/>
      <c r="B5" s="466"/>
      <c r="C5" s="466"/>
      <c r="D5" s="466"/>
      <c r="E5" s="466"/>
      <c r="F5" s="466"/>
      <c r="G5" s="466"/>
      <c r="H5" s="466"/>
      <c r="I5" s="467"/>
      <c r="J5" s="467"/>
    </row>
    <row r="6" spans="1:11" s="468" customFormat="1" ht="13.15" customHeight="1" x14ac:dyDescent="0.2">
      <c r="A6" s="469" t="s">
        <v>68</v>
      </c>
      <c r="B6" s="466"/>
      <c r="C6" s="466"/>
      <c r="D6" s="466"/>
      <c r="E6" s="466"/>
      <c r="F6" s="466"/>
      <c r="G6" s="466"/>
      <c r="H6" s="466"/>
      <c r="I6" s="467"/>
      <c r="J6" s="467"/>
    </row>
    <row r="7" spans="1:11" s="468" customFormat="1" x14ac:dyDescent="0.2">
      <c r="A7" s="469" t="s">
        <v>859</v>
      </c>
      <c r="B7" s="470"/>
      <c r="C7" s="470"/>
      <c r="D7" s="470"/>
      <c r="E7" s="470"/>
      <c r="F7" s="470"/>
      <c r="G7" s="470"/>
      <c r="H7" s="470"/>
      <c r="I7" s="470"/>
      <c r="J7" s="470"/>
    </row>
    <row r="8" spans="1:11" s="468" customFormat="1" x14ac:dyDescent="0.2">
      <c r="A8" s="471">
        <v>1</v>
      </c>
      <c r="B8" s="472" t="s">
        <v>860</v>
      </c>
      <c r="D8" s="470"/>
      <c r="F8" s="473">
        <v>2020</v>
      </c>
      <c r="G8" s="470"/>
      <c r="H8" s="470"/>
      <c r="I8" s="470"/>
      <c r="J8" s="470"/>
    </row>
    <row r="9" spans="1:11" s="474" customFormat="1" x14ac:dyDescent="0.2">
      <c r="A9" s="471">
        <f>+A8+1</f>
        <v>2</v>
      </c>
      <c r="B9" s="474" t="s">
        <v>861</v>
      </c>
      <c r="F9" s="475">
        <v>366</v>
      </c>
    </row>
    <row r="10" spans="1:11" s="474" customFormat="1" x14ac:dyDescent="0.2">
      <c r="A10" s="471"/>
      <c r="B10" s="471"/>
    </row>
    <row r="11" spans="1:11" s="474" customFormat="1" ht="49.9" customHeight="1" x14ac:dyDescent="0.2">
      <c r="A11" s="471">
        <f>+A9+1</f>
        <v>3</v>
      </c>
      <c r="B11" s="597" t="s">
        <v>862</v>
      </c>
      <c r="C11" s="597"/>
      <c r="D11" s="597"/>
      <c r="E11" s="597"/>
      <c r="F11" s="597"/>
      <c r="G11" s="597"/>
      <c r="H11" s="597"/>
      <c r="I11" s="597"/>
      <c r="J11" s="597"/>
    </row>
    <row r="12" spans="1:11" s="474" customFormat="1" x14ac:dyDescent="0.2">
      <c r="A12" s="471"/>
      <c r="B12" s="476"/>
      <c r="C12" s="477"/>
      <c r="D12" s="477"/>
      <c r="E12" s="477"/>
      <c r="F12" s="477"/>
      <c r="G12" s="477"/>
      <c r="H12" s="477"/>
      <c r="I12" s="478"/>
      <c r="J12" s="477"/>
    </row>
    <row r="13" spans="1:11" s="474" customFormat="1" ht="43.5" customHeight="1" x14ac:dyDescent="0.2">
      <c r="A13" s="471">
        <f>+A11+1</f>
        <v>4</v>
      </c>
      <c r="B13" s="597" t="s">
        <v>863</v>
      </c>
      <c r="C13" s="597"/>
      <c r="D13" s="597"/>
      <c r="E13" s="597"/>
      <c r="F13" s="597"/>
      <c r="G13" s="597"/>
      <c r="H13" s="597"/>
      <c r="I13" s="597"/>
      <c r="J13" s="597"/>
    </row>
    <row r="14" spans="1:11" s="474" customFormat="1" x14ac:dyDescent="0.2">
      <c r="A14" s="471"/>
      <c r="B14" s="476"/>
      <c r="C14" s="477"/>
      <c r="D14" s="477"/>
      <c r="E14" s="477"/>
      <c r="F14" s="477"/>
      <c r="G14" s="477"/>
      <c r="H14" s="477"/>
      <c r="I14" s="478"/>
      <c r="J14" s="477"/>
    </row>
    <row r="15" spans="1:11" s="474" customFormat="1" x14ac:dyDescent="0.2">
      <c r="A15" s="471"/>
      <c r="B15" s="476"/>
      <c r="C15" s="477"/>
      <c r="D15" s="477"/>
      <c r="E15" s="477"/>
      <c r="F15" s="477"/>
      <c r="G15" s="477"/>
      <c r="H15" s="477"/>
      <c r="I15" s="478"/>
      <c r="J15" s="477"/>
    </row>
    <row r="16" spans="1:11" s="474" customFormat="1" ht="12.75" customHeight="1" x14ac:dyDescent="0.2">
      <c r="A16" s="471">
        <f>+A13+1</f>
        <v>5</v>
      </c>
      <c r="B16" s="479" t="s">
        <v>864</v>
      </c>
      <c r="C16" s="479"/>
      <c r="D16" s="479"/>
      <c r="E16" s="479"/>
      <c r="G16" s="598" t="s">
        <v>865</v>
      </c>
    </row>
    <row r="17" spans="1:7" s="474" customFormat="1" ht="12.75" customHeight="1" x14ac:dyDescent="0.2">
      <c r="A17" s="471"/>
      <c r="B17" s="479"/>
      <c r="C17" s="479"/>
      <c r="D17" s="479"/>
      <c r="F17" s="477"/>
      <c r="G17" s="599"/>
    </row>
    <row r="18" spans="1:7" s="474" customFormat="1" ht="12.75" customHeight="1" x14ac:dyDescent="0.2">
      <c r="A18" s="471">
        <f>+A16+1</f>
        <v>6</v>
      </c>
      <c r="B18" s="472" t="s">
        <v>866</v>
      </c>
      <c r="C18" s="472"/>
      <c r="D18" s="472"/>
      <c r="F18" s="477"/>
      <c r="G18" s="480">
        <v>-1643452.775924955</v>
      </c>
    </row>
    <row r="19" spans="1:7" s="474" customFormat="1" ht="12.75" customHeight="1" x14ac:dyDescent="0.2">
      <c r="A19" s="471">
        <f>+A18+1</f>
        <v>7</v>
      </c>
      <c r="B19" s="472" t="s">
        <v>867</v>
      </c>
      <c r="C19" s="472"/>
      <c r="D19" s="472"/>
      <c r="F19" s="477"/>
      <c r="G19" s="480">
        <v>0</v>
      </c>
    </row>
    <row r="20" spans="1:7" s="474" customFormat="1" ht="12.75" customHeight="1" x14ac:dyDescent="0.2">
      <c r="A20" s="471">
        <f>+A19+1</f>
        <v>8</v>
      </c>
      <c r="B20" s="472" t="s">
        <v>868</v>
      </c>
      <c r="C20" s="472"/>
      <c r="D20" s="472"/>
      <c r="F20" s="477"/>
      <c r="G20" s="481">
        <v>-1185534.5877093635</v>
      </c>
    </row>
    <row r="21" spans="1:7" s="474" customFormat="1" ht="12.75" customHeight="1" x14ac:dyDescent="0.2">
      <c r="A21" s="471">
        <f>+A20+1</f>
        <v>9</v>
      </c>
      <c r="B21" s="472" t="s">
        <v>869</v>
      </c>
      <c r="C21" s="472"/>
      <c r="D21" s="472"/>
      <c r="F21" s="477"/>
      <c r="G21" s="482">
        <f>G18-G19-G20</f>
        <v>-457918.18821559148</v>
      </c>
    </row>
    <row r="22" spans="1:7" s="474" customFormat="1" ht="12.75" customHeight="1" x14ac:dyDescent="0.2">
      <c r="A22" s="471">
        <f>+A21+1</f>
        <v>10</v>
      </c>
      <c r="B22" s="472" t="s">
        <v>870</v>
      </c>
      <c r="C22" s="472"/>
      <c r="D22" s="472"/>
      <c r="F22" s="477"/>
      <c r="G22" s="482">
        <v>0</v>
      </c>
    </row>
    <row r="23" spans="1:7" s="474" customFormat="1" ht="12.75" customHeight="1" thickBot="1" x14ac:dyDescent="0.25">
      <c r="A23" s="471">
        <f>+A22+1</f>
        <v>11</v>
      </c>
      <c r="B23" s="472" t="s">
        <v>871</v>
      </c>
      <c r="C23" s="472"/>
      <c r="D23" s="472"/>
      <c r="F23" s="477"/>
      <c r="G23" s="483">
        <f>G21-G22</f>
        <v>-457918.18821559148</v>
      </c>
    </row>
    <row r="24" spans="1:7" s="474" customFormat="1" ht="12.75" customHeight="1" thickTop="1" x14ac:dyDescent="0.2">
      <c r="A24" s="471"/>
      <c r="B24" s="472"/>
      <c r="C24" s="472"/>
      <c r="D24" s="472"/>
      <c r="F24" s="477"/>
      <c r="G24" s="482"/>
    </row>
    <row r="25" spans="1:7" s="474" customFormat="1" ht="12.75" customHeight="1" x14ac:dyDescent="0.2">
      <c r="A25" s="471">
        <f>+A23+1</f>
        <v>12</v>
      </c>
      <c r="B25" s="472" t="s">
        <v>872</v>
      </c>
      <c r="C25" s="472"/>
      <c r="D25" s="472"/>
      <c r="F25" s="477"/>
      <c r="G25" s="480">
        <v>-4114936.9331200612</v>
      </c>
    </row>
    <row r="26" spans="1:7" s="474" customFormat="1" ht="12.75" customHeight="1" x14ac:dyDescent="0.2">
      <c r="A26" s="471">
        <f>+A25+1</f>
        <v>13</v>
      </c>
      <c r="B26" s="472" t="s">
        <v>867</v>
      </c>
      <c r="C26" s="472"/>
      <c r="D26" s="472"/>
      <c r="F26" s="477"/>
      <c r="G26" s="480">
        <v>0</v>
      </c>
    </row>
    <row r="27" spans="1:7" s="474" customFormat="1" ht="12.75" customHeight="1" x14ac:dyDescent="0.2">
      <c r="A27" s="471">
        <f>+A26+1</f>
        <v>14</v>
      </c>
      <c r="B27" s="472" t="s">
        <v>868</v>
      </c>
      <c r="C27" s="472"/>
      <c r="D27" s="472"/>
      <c r="F27" s="477"/>
      <c r="G27" s="481">
        <v>-1838071.7341817662</v>
      </c>
    </row>
    <row r="28" spans="1:7" s="474" customFormat="1" ht="12.75" customHeight="1" x14ac:dyDescent="0.2">
      <c r="A28" s="471">
        <f>+A27+1</f>
        <v>15</v>
      </c>
      <c r="B28" s="472" t="s">
        <v>869</v>
      </c>
      <c r="C28" s="472"/>
      <c r="D28" s="472"/>
      <c r="F28" s="477"/>
      <c r="G28" s="482">
        <f>G25-G26-G27</f>
        <v>-2276865.1989382952</v>
      </c>
    </row>
    <row r="29" spans="1:7" s="474" customFormat="1" ht="12.75" customHeight="1" x14ac:dyDescent="0.2">
      <c r="A29" s="471">
        <f>+A28+1</f>
        <v>16</v>
      </c>
      <c r="B29" s="472" t="s">
        <v>873</v>
      </c>
      <c r="C29" s="472"/>
      <c r="D29" s="472"/>
      <c r="F29" s="477"/>
      <c r="G29" s="482">
        <v>-1448992.0450797759</v>
      </c>
    </row>
    <row r="30" spans="1:7" s="474" customFormat="1" ht="12.75" customHeight="1" thickBot="1" x14ac:dyDescent="0.25">
      <c r="A30" s="471">
        <f>+A29+1</f>
        <v>17</v>
      </c>
      <c r="B30" s="472" t="s">
        <v>874</v>
      </c>
      <c r="C30" s="472"/>
      <c r="D30" s="472"/>
      <c r="F30" s="477"/>
      <c r="G30" s="483">
        <f>G28-G29</f>
        <v>-827873.15385851939</v>
      </c>
    </row>
    <row r="31" spans="1:7" s="474" customFormat="1" ht="12.75" customHeight="1" thickTop="1" x14ac:dyDescent="0.2">
      <c r="A31" s="471"/>
      <c r="B31" s="472"/>
      <c r="C31" s="472"/>
      <c r="D31" s="472"/>
      <c r="F31" s="477"/>
      <c r="G31" s="482"/>
    </row>
    <row r="32" spans="1:7" s="474" customFormat="1" ht="12.75" customHeight="1" x14ac:dyDescent="0.2">
      <c r="A32" s="471">
        <f>+A30+1</f>
        <v>18</v>
      </c>
      <c r="B32" s="472" t="s">
        <v>875</v>
      </c>
      <c r="C32" s="472"/>
      <c r="D32" s="472"/>
      <c r="F32" s="477"/>
      <c r="G32" s="482">
        <f>I53</f>
        <v>-395762.81904208986</v>
      </c>
    </row>
    <row r="33" spans="1:10" s="474" customFormat="1" ht="12.75" customHeight="1" x14ac:dyDescent="0.2">
      <c r="A33" s="471">
        <f>+A32+1</f>
        <v>19</v>
      </c>
      <c r="B33" s="472" t="s">
        <v>876</v>
      </c>
      <c r="C33" s="472"/>
      <c r="D33" s="472"/>
      <c r="F33" s="477"/>
      <c r="G33" s="482">
        <f>(G23+G30)/2</f>
        <v>-642895.67103705544</v>
      </c>
    </row>
    <row r="34" spans="1:10" s="474" customFormat="1" ht="12.75" customHeight="1" thickBot="1" x14ac:dyDescent="0.25">
      <c r="A34" s="471">
        <f>+A33+1</f>
        <v>20</v>
      </c>
      <c r="B34" s="472" t="s">
        <v>877</v>
      </c>
      <c r="C34" s="472"/>
      <c r="D34" s="472"/>
      <c r="G34" s="483">
        <f>SUM(G32:G33)</f>
        <v>-1038658.4900791453</v>
      </c>
      <c r="H34" s="477" t="s">
        <v>878</v>
      </c>
    </row>
    <row r="35" spans="1:10" s="474" customFormat="1" ht="12.75" customHeight="1" thickTop="1" x14ac:dyDescent="0.2">
      <c r="A35" s="471"/>
      <c r="B35" s="479"/>
      <c r="C35" s="479"/>
      <c r="D35" s="479"/>
      <c r="F35" s="484"/>
      <c r="H35" s="477"/>
      <c r="I35" s="478"/>
      <c r="J35" s="485"/>
    </row>
    <row r="36" spans="1:10" s="486" customFormat="1" ht="25.15" customHeight="1" x14ac:dyDescent="0.2">
      <c r="A36" s="471">
        <f>+A34+1</f>
        <v>21</v>
      </c>
      <c r="B36" s="600" t="s">
        <v>879</v>
      </c>
      <c r="C36" s="597"/>
      <c r="D36" s="597"/>
      <c r="E36" s="597"/>
      <c r="F36" s="597"/>
      <c r="G36" s="597"/>
      <c r="H36" s="597"/>
      <c r="I36" s="597"/>
      <c r="J36" s="597"/>
    </row>
    <row r="37" spans="1:10" s="486" customFormat="1" x14ac:dyDescent="0.2">
      <c r="A37" s="471"/>
      <c r="B37" s="487"/>
      <c r="C37" s="487"/>
      <c r="D37" s="488"/>
      <c r="E37" s="488"/>
      <c r="F37" s="488"/>
      <c r="G37" s="488"/>
      <c r="H37" s="488"/>
      <c r="I37" s="488"/>
    </row>
    <row r="38" spans="1:10" s="486" customFormat="1" x14ac:dyDescent="0.2">
      <c r="A38" s="471">
        <f>+A36+1</f>
        <v>22</v>
      </c>
      <c r="B38" s="479" t="s">
        <v>864</v>
      </c>
      <c r="C38" s="487"/>
      <c r="D38" s="488"/>
      <c r="E38" s="488"/>
      <c r="F38" s="488"/>
      <c r="G38" s="488"/>
      <c r="H38" s="488"/>
      <c r="I38" s="488"/>
    </row>
    <row r="39" spans="1:10" s="486" customFormat="1" ht="15" x14ac:dyDescent="0.25">
      <c r="A39" s="471"/>
      <c r="B39" s="489" t="s">
        <v>121</v>
      </c>
      <c r="C39" s="490" t="s">
        <v>122</v>
      </c>
      <c r="D39" s="491" t="s">
        <v>298</v>
      </c>
      <c r="E39" s="491" t="s">
        <v>123</v>
      </c>
      <c r="F39" s="491" t="s">
        <v>299</v>
      </c>
      <c r="G39" s="491" t="s">
        <v>126</v>
      </c>
      <c r="H39" s="491" t="s">
        <v>127</v>
      </c>
      <c r="I39" s="491" t="s">
        <v>128</v>
      </c>
    </row>
    <row r="40" spans="1:10" s="486" customFormat="1" ht="69" customHeight="1" x14ac:dyDescent="0.2">
      <c r="A40" s="471">
        <f>+A38+1</f>
        <v>23</v>
      </c>
      <c r="B40" s="492" t="s">
        <v>110</v>
      </c>
      <c r="C40" s="492" t="s">
        <v>880</v>
      </c>
      <c r="D40" s="493" t="s">
        <v>881</v>
      </c>
      <c r="E40" s="493" t="s">
        <v>882</v>
      </c>
      <c r="F40" s="493" t="s">
        <v>883</v>
      </c>
      <c r="G40" s="493" t="s">
        <v>884</v>
      </c>
      <c r="H40" s="493" t="s">
        <v>885</v>
      </c>
      <c r="I40" s="493" t="s">
        <v>886</v>
      </c>
    </row>
    <row r="41" spans="1:10" s="486" customFormat="1" x14ac:dyDescent="0.2">
      <c r="A41" s="471">
        <f t="shared" ref="A41:A54" si="0">+A40+1</f>
        <v>24</v>
      </c>
      <c r="B41" s="494" t="s">
        <v>887</v>
      </c>
      <c r="C41" s="495">
        <v>2019</v>
      </c>
      <c r="D41" s="496" t="s">
        <v>888</v>
      </c>
      <c r="E41" s="497">
        <v>0</v>
      </c>
      <c r="F41" s="498" t="s">
        <v>888</v>
      </c>
      <c r="G41" s="499">
        <f>F9</f>
        <v>366</v>
      </c>
      <c r="H41" s="500" t="s">
        <v>888</v>
      </c>
      <c r="I41" s="501">
        <f>E41</f>
        <v>0</v>
      </c>
    </row>
    <row r="42" spans="1:10" s="486" customFormat="1" x14ac:dyDescent="0.2">
      <c r="A42" s="471">
        <f t="shared" si="0"/>
        <v>25</v>
      </c>
      <c r="B42" s="494" t="s">
        <v>889</v>
      </c>
      <c r="C42" s="495">
        <v>2020</v>
      </c>
      <c r="D42" s="502">
        <v>0</v>
      </c>
      <c r="E42" s="501">
        <f t="shared" ref="E42:E53" si="1">E41+D42</f>
        <v>0</v>
      </c>
      <c r="F42" s="498">
        <v>335</v>
      </c>
      <c r="G42" s="499">
        <f t="shared" ref="G42:G53" si="2">G41</f>
        <v>366</v>
      </c>
      <c r="H42" s="501">
        <f t="shared" ref="H42:H53" si="3">D42*F42/G42</f>
        <v>0</v>
      </c>
      <c r="I42" s="501">
        <f t="shared" ref="I42:I53" si="4">I41+H42</f>
        <v>0</v>
      </c>
    </row>
    <row r="43" spans="1:10" s="486" customFormat="1" x14ac:dyDescent="0.2">
      <c r="A43" s="471">
        <f t="shared" si="0"/>
        <v>26</v>
      </c>
      <c r="B43" s="494" t="s">
        <v>139</v>
      </c>
      <c r="C43" s="495">
        <v>2020</v>
      </c>
      <c r="D43" s="502">
        <v>0</v>
      </c>
      <c r="E43" s="501">
        <f t="shared" si="1"/>
        <v>0</v>
      </c>
      <c r="F43" s="498">
        <v>307</v>
      </c>
      <c r="G43" s="499">
        <f t="shared" si="2"/>
        <v>366</v>
      </c>
      <c r="H43" s="501">
        <f t="shared" si="3"/>
        <v>0</v>
      </c>
      <c r="I43" s="501">
        <f t="shared" si="4"/>
        <v>0</v>
      </c>
    </row>
    <row r="44" spans="1:10" s="486" customFormat="1" x14ac:dyDescent="0.2">
      <c r="A44" s="471">
        <f t="shared" si="0"/>
        <v>27</v>
      </c>
      <c r="B44" s="494" t="s">
        <v>890</v>
      </c>
      <c r="C44" s="495">
        <v>2020</v>
      </c>
      <c r="D44" s="502">
        <v>-20825.783851201755</v>
      </c>
      <c r="E44" s="501">
        <f>E43+D44</f>
        <v>-20825.783851201755</v>
      </c>
      <c r="F44" s="498">
        <v>276</v>
      </c>
      <c r="G44" s="499">
        <f t="shared" si="2"/>
        <v>366</v>
      </c>
      <c r="H44" s="501">
        <f t="shared" si="3"/>
        <v>-15704.689461561979</v>
      </c>
      <c r="I44" s="501">
        <f t="shared" si="4"/>
        <v>-15704.689461561979</v>
      </c>
    </row>
    <row r="45" spans="1:10" s="486" customFormat="1" x14ac:dyDescent="0.2">
      <c r="A45" s="471">
        <f t="shared" si="0"/>
        <v>28</v>
      </c>
      <c r="B45" s="494" t="s">
        <v>141</v>
      </c>
      <c r="C45" s="495">
        <v>2020</v>
      </c>
      <c r="D45" s="502">
        <v>-14275.627846406793</v>
      </c>
      <c r="E45" s="501">
        <f t="shared" si="1"/>
        <v>-35101.41169760855</v>
      </c>
      <c r="F45" s="498">
        <v>246</v>
      </c>
      <c r="G45" s="499">
        <f t="shared" si="2"/>
        <v>366</v>
      </c>
      <c r="H45" s="501">
        <f>D45*F45/G45</f>
        <v>-9595.0941262734177</v>
      </c>
      <c r="I45" s="501">
        <f t="shared" si="4"/>
        <v>-25299.783587835394</v>
      </c>
    </row>
    <row r="46" spans="1:10" s="486" customFormat="1" x14ac:dyDescent="0.2">
      <c r="A46" s="471">
        <f t="shared" si="0"/>
        <v>29</v>
      </c>
      <c r="B46" s="494" t="s">
        <v>142</v>
      </c>
      <c r="C46" s="495">
        <v>2020</v>
      </c>
      <c r="D46" s="502">
        <v>-14275.627846406793</v>
      </c>
      <c r="E46" s="501">
        <f t="shared" si="1"/>
        <v>-49377.039544015344</v>
      </c>
      <c r="F46" s="498">
        <v>215</v>
      </c>
      <c r="G46" s="499">
        <f t="shared" si="2"/>
        <v>366</v>
      </c>
      <c r="H46" s="501">
        <f t="shared" si="3"/>
        <v>-8385.9562485722963</v>
      </c>
      <c r="I46" s="501">
        <f>I45+H46</f>
        <v>-33685.739836407694</v>
      </c>
    </row>
    <row r="47" spans="1:10" s="486" customFormat="1" x14ac:dyDescent="0.2">
      <c r="A47" s="471">
        <f t="shared" si="0"/>
        <v>30</v>
      </c>
      <c r="B47" s="494" t="s">
        <v>143</v>
      </c>
      <c r="C47" s="495">
        <v>2020</v>
      </c>
      <c r="D47" s="502">
        <v>-223721.37730472803</v>
      </c>
      <c r="E47" s="501">
        <f t="shared" si="1"/>
        <v>-273098.41684874339</v>
      </c>
      <c r="F47" s="498">
        <v>185</v>
      </c>
      <c r="G47" s="499">
        <f t="shared" si="2"/>
        <v>366</v>
      </c>
      <c r="H47" s="501">
        <f t="shared" si="3"/>
        <v>-113083.20983982153</v>
      </c>
      <c r="I47" s="501">
        <f t="shared" si="4"/>
        <v>-146768.94967622921</v>
      </c>
    </row>
    <row r="48" spans="1:10" s="486" customFormat="1" x14ac:dyDescent="0.2">
      <c r="A48" s="471">
        <f t="shared" si="0"/>
        <v>31</v>
      </c>
      <c r="B48" s="494" t="s">
        <v>144</v>
      </c>
      <c r="C48" s="495">
        <v>2020</v>
      </c>
      <c r="D48" s="502">
        <v>-195982.27137183869</v>
      </c>
      <c r="E48" s="501">
        <f t="shared" si="1"/>
        <v>-469080.68822058209</v>
      </c>
      <c r="F48" s="498">
        <v>154</v>
      </c>
      <c r="G48" s="499">
        <f t="shared" si="2"/>
        <v>366</v>
      </c>
      <c r="H48" s="501">
        <f t="shared" si="3"/>
        <v>-82462.485768478582</v>
      </c>
      <c r="I48" s="501">
        <f t="shared" si="4"/>
        <v>-229231.43544470781</v>
      </c>
    </row>
    <row r="49" spans="1:9" s="486" customFormat="1" x14ac:dyDescent="0.2">
      <c r="A49" s="471">
        <f t="shared" si="0"/>
        <v>32</v>
      </c>
      <c r="B49" s="494" t="s">
        <v>891</v>
      </c>
      <c r="C49" s="495">
        <v>2020</v>
      </c>
      <c r="D49" s="502">
        <v>-195982.27137183869</v>
      </c>
      <c r="E49" s="501">
        <f t="shared" si="1"/>
        <v>-665062.95959242084</v>
      </c>
      <c r="F49" s="498">
        <v>123</v>
      </c>
      <c r="G49" s="499">
        <f t="shared" si="2"/>
        <v>366</v>
      </c>
      <c r="H49" s="501">
        <f t="shared" si="3"/>
        <v>-65862.8944774212</v>
      </c>
      <c r="I49" s="501">
        <f t="shared" si="4"/>
        <v>-295094.32992212899</v>
      </c>
    </row>
    <row r="50" spans="1:9" s="486" customFormat="1" x14ac:dyDescent="0.2">
      <c r="A50" s="471">
        <f t="shared" si="0"/>
        <v>33</v>
      </c>
      <c r="B50" s="494" t="s">
        <v>146</v>
      </c>
      <c r="C50" s="495">
        <v>2020</v>
      </c>
      <c r="D50" s="502">
        <v>-195982.27137183869</v>
      </c>
      <c r="E50" s="501">
        <f t="shared" si="1"/>
        <v>-861045.23096425948</v>
      </c>
      <c r="F50" s="498">
        <v>93</v>
      </c>
      <c r="G50" s="499">
        <f t="shared" si="2"/>
        <v>366</v>
      </c>
      <c r="H50" s="501">
        <f t="shared" si="3"/>
        <v>-49798.773873172133</v>
      </c>
      <c r="I50" s="501">
        <f t="shared" si="4"/>
        <v>-344893.10379530111</v>
      </c>
    </row>
    <row r="51" spans="1:9" s="486" customFormat="1" x14ac:dyDescent="0.2">
      <c r="A51" s="471">
        <f t="shared" si="0"/>
        <v>34</v>
      </c>
      <c r="B51" s="494" t="s">
        <v>147</v>
      </c>
      <c r="C51" s="495">
        <v>2020</v>
      </c>
      <c r="D51" s="502">
        <v>-195982.27137183869</v>
      </c>
      <c r="E51" s="501">
        <f t="shared" si="1"/>
        <v>-1057027.5023360981</v>
      </c>
      <c r="F51" s="498">
        <v>62</v>
      </c>
      <c r="G51" s="499">
        <f t="shared" si="2"/>
        <v>366</v>
      </c>
      <c r="H51" s="501">
        <f t="shared" si="3"/>
        <v>-33199.18258211475</v>
      </c>
      <c r="I51" s="501">
        <f t="shared" si="4"/>
        <v>-378092.28637741588</v>
      </c>
    </row>
    <row r="52" spans="1:9" s="486" customFormat="1" x14ac:dyDescent="0.2">
      <c r="A52" s="471">
        <f t="shared" si="0"/>
        <v>35</v>
      </c>
      <c r="B52" s="494" t="s">
        <v>148</v>
      </c>
      <c r="C52" s="495">
        <v>2020</v>
      </c>
      <c r="D52" s="502">
        <v>-195982.27137183869</v>
      </c>
      <c r="E52" s="501">
        <f t="shared" si="1"/>
        <v>-1253009.7737079368</v>
      </c>
      <c r="F52" s="498">
        <v>32</v>
      </c>
      <c r="G52" s="499">
        <f t="shared" si="2"/>
        <v>366</v>
      </c>
      <c r="H52" s="501">
        <f t="shared" si="3"/>
        <v>-17135.061977865676</v>
      </c>
      <c r="I52" s="501">
        <f t="shared" si="4"/>
        <v>-395227.34835528157</v>
      </c>
    </row>
    <row r="53" spans="1:9" s="486" customFormat="1" x14ac:dyDescent="0.2">
      <c r="A53" s="471">
        <f t="shared" si="0"/>
        <v>36</v>
      </c>
      <c r="B53" s="494" t="s">
        <v>149</v>
      </c>
      <c r="C53" s="495">
        <v>2020</v>
      </c>
      <c r="D53" s="502">
        <v>-195982.27137183869</v>
      </c>
      <c r="E53" s="501">
        <f t="shared" si="1"/>
        <v>-1448992.0450797754</v>
      </c>
      <c r="F53" s="498">
        <v>1</v>
      </c>
      <c r="G53" s="499">
        <f t="shared" si="2"/>
        <v>366</v>
      </c>
      <c r="H53" s="501">
        <f t="shared" si="3"/>
        <v>-535.47068680830239</v>
      </c>
      <c r="I53" s="503">
        <f t="shared" si="4"/>
        <v>-395762.81904208986</v>
      </c>
    </row>
    <row r="54" spans="1:9" s="486" customFormat="1" ht="13.5" thickBot="1" x14ac:dyDescent="0.25">
      <c r="A54" s="471">
        <f t="shared" si="0"/>
        <v>37</v>
      </c>
      <c r="B54" s="504" t="s">
        <v>892</v>
      </c>
      <c r="C54" s="504"/>
      <c r="D54" s="505">
        <f>SUM(D42:D53)</f>
        <v>-1448992.0450797754</v>
      </c>
      <c r="E54" s="506"/>
      <c r="F54" s="506"/>
      <c r="G54" s="506"/>
      <c r="H54" s="506"/>
      <c r="I54" s="507"/>
    </row>
    <row r="55" spans="1:9" s="486" customFormat="1" ht="13.5" thickTop="1" x14ac:dyDescent="0.2">
      <c r="A55" s="471"/>
      <c r="B55" s="488"/>
      <c r="C55" s="488"/>
      <c r="D55" s="488"/>
      <c r="E55" s="488"/>
      <c r="F55" s="488"/>
      <c r="G55" s="488"/>
      <c r="H55" s="488"/>
      <c r="I55" s="488"/>
    </row>
    <row r="56" spans="1:9" s="486" customFormat="1" x14ac:dyDescent="0.2">
      <c r="A56" s="471"/>
    </row>
    <row r="57" spans="1:9" s="486" customFormat="1" x14ac:dyDescent="0.2"/>
  </sheetData>
  <mergeCells count="5">
    <mergeCell ref="A2:K2"/>
    <mergeCell ref="B11:J11"/>
    <mergeCell ref="B13:J13"/>
    <mergeCell ref="G16:G17"/>
    <mergeCell ref="B36:J36"/>
  </mergeCells>
  <pageMargins left="0.7" right="0.7" top="0.75" bottom="0.75" header="0.3" footer="0.3"/>
  <pageSetup scale="42"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65"/>
  <sheetViews>
    <sheetView showGridLines="0" zoomScale="90" zoomScaleNormal="90" workbookViewId="0">
      <selection activeCell="U142" sqref="U142"/>
    </sheetView>
  </sheetViews>
  <sheetFormatPr defaultColWidth="9.33203125" defaultRowHeight="12" x14ac:dyDescent="0.2"/>
  <cols>
    <col min="1" max="1" width="6.83203125" style="510" customWidth="1"/>
    <col min="2" max="2" width="34.6640625" style="510" customWidth="1"/>
    <col min="3" max="4" width="3.83203125" style="510" customWidth="1"/>
    <col min="5" max="11" width="15.83203125" style="510" customWidth="1"/>
    <col min="12" max="16384" width="9.33203125" style="510"/>
  </cols>
  <sheetData>
    <row r="1" spans="1:11" s="2" customFormat="1" ht="15" x14ac:dyDescent="0.25">
      <c r="A1" s="461" t="s">
        <v>842</v>
      </c>
      <c r="B1" s="462"/>
      <c r="C1" s="509"/>
      <c r="D1" s="509"/>
      <c r="E1" s="509"/>
      <c r="F1" s="509"/>
      <c r="G1" s="509"/>
      <c r="H1" s="509"/>
      <c r="I1" s="509"/>
      <c r="J1" s="509"/>
      <c r="K1" s="509"/>
    </row>
    <row r="2" spans="1:11" s="2" customFormat="1" ht="15" x14ac:dyDescent="0.25">
      <c r="A2" s="596" t="s">
        <v>856</v>
      </c>
      <c r="B2" s="596"/>
      <c r="C2" s="596"/>
      <c r="D2" s="596"/>
      <c r="E2" s="596"/>
      <c r="F2" s="596"/>
      <c r="G2" s="596"/>
      <c r="H2" s="596"/>
      <c r="I2" s="596"/>
      <c r="J2" s="596"/>
      <c r="K2" s="596"/>
    </row>
    <row r="3" spans="1:11" s="2" customFormat="1" ht="15" x14ac:dyDescent="0.25">
      <c r="A3" s="464" t="s">
        <v>893</v>
      </c>
      <c r="B3" s="464"/>
      <c r="C3" s="464"/>
      <c r="D3" s="464"/>
      <c r="E3" s="464"/>
      <c r="F3" s="464"/>
      <c r="G3" s="464"/>
      <c r="H3" s="464"/>
      <c r="I3" s="464"/>
      <c r="J3" s="464"/>
      <c r="K3" s="464"/>
    </row>
    <row r="4" spans="1:11" s="2" customFormat="1" ht="15" x14ac:dyDescent="0.25">
      <c r="A4" s="596" t="s">
        <v>894</v>
      </c>
      <c r="B4" s="596"/>
      <c r="C4" s="596"/>
      <c r="D4" s="596"/>
      <c r="E4" s="596"/>
      <c r="F4" s="596"/>
      <c r="G4" s="596"/>
      <c r="H4" s="596"/>
      <c r="I4" s="596"/>
      <c r="J4" s="596"/>
      <c r="K4" s="596"/>
    </row>
    <row r="5" spans="1:11" x14ac:dyDescent="0.2">
      <c r="K5" s="511"/>
    </row>
    <row r="6" spans="1:11" x14ac:dyDescent="0.2">
      <c r="K6" s="512"/>
    </row>
    <row r="7" spans="1:11" x14ac:dyDescent="0.2">
      <c r="A7" s="601"/>
      <c r="B7" s="601"/>
      <c r="C7" s="601"/>
      <c r="D7" s="601"/>
      <c r="E7" s="601"/>
      <c r="F7" s="601"/>
      <c r="G7" s="601"/>
      <c r="H7" s="601"/>
      <c r="I7" s="601"/>
      <c r="J7" s="601"/>
      <c r="K7" s="601"/>
    </row>
    <row r="8" spans="1:11" s="514" customFormat="1" ht="15.75" x14ac:dyDescent="0.25">
      <c r="A8" s="513"/>
      <c r="F8" s="515"/>
      <c r="G8" s="516">
        <v>2020</v>
      </c>
    </row>
    <row r="9" spans="1:11" s="514" customFormat="1" ht="15.75" x14ac:dyDescent="0.25"/>
    <row r="10" spans="1:11" s="514" customFormat="1" ht="15.75" x14ac:dyDescent="0.25">
      <c r="A10" s="517" t="s">
        <v>895</v>
      </c>
      <c r="B10" s="517"/>
      <c r="E10" s="518"/>
      <c r="F10" s="518"/>
      <c r="G10" s="519">
        <v>0.21</v>
      </c>
    </row>
    <row r="11" spans="1:11" s="514" customFormat="1" ht="15.75" x14ac:dyDescent="0.25">
      <c r="A11" s="517"/>
      <c r="B11" s="517"/>
      <c r="E11" s="518"/>
      <c r="F11" s="520"/>
      <c r="G11" s="518"/>
    </row>
    <row r="12" spans="1:11" s="514" customFormat="1" ht="15.75" x14ac:dyDescent="0.25">
      <c r="A12" s="517" t="s">
        <v>896</v>
      </c>
      <c r="B12" s="517"/>
      <c r="E12" s="519">
        <v>8.6999999999999994E-2</v>
      </c>
      <c r="F12" s="519">
        <v>0.6</v>
      </c>
      <c r="G12" s="518"/>
    </row>
    <row r="13" spans="1:11" s="514" customFormat="1" ht="15.75" x14ac:dyDescent="0.25">
      <c r="A13" s="517" t="s">
        <v>897</v>
      </c>
      <c r="B13" s="517"/>
      <c r="E13" s="519">
        <v>0.09</v>
      </c>
      <c r="F13" s="519">
        <v>0.4</v>
      </c>
      <c r="G13" s="518"/>
    </row>
    <row r="14" spans="1:11" s="514" customFormat="1" ht="15.75" x14ac:dyDescent="0.25">
      <c r="A14" s="517" t="s">
        <v>898</v>
      </c>
      <c r="B14" s="517"/>
      <c r="E14" s="518"/>
      <c r="F14" s="518"/>
      <c r="G14" s="521">
        <f>(E12*F12)+(E13*F13)</f>
        <v>8.8200000000000001E-2</v>
      </c>
    </row>
    <row r="15" spans="1:11" s="514" customFormat="1" ht="15.75" x14ac:dyDescent="0.25">
      <c r="A15" s="517"/>
      <c r="B15" s="517"/>
      <c r="E15" s="518"/>
      <c r="F15" s="518"/>
      <c r="G15" s="518"/>
    </row>
    <row r="16" spans="1:11" s="514" customFormat="1" ht="15.75" x14ac:dyDescent="0.25"/>
    <row r="17" spans="1:11" x14ac:dyDescent="0.2">
      <c r="A17" s="522"/>
      <c r="B17" s="523"/>
      <c r="C17" s="523"/>
      <c r="D17" s="523"/>
      <c r="E17" s="523"/>
      <c r="F17" s="523"/>
      <c r="G17" s="523"/>
      <c r="H17" s="523"/>
      <c r="I17" s="523"/>
      <c r="J17" s="523"/>
    </row>
    <row r="18" spans="1:11" x14ac:dyDescent="0.2">
      <c r="A18" s="522"/>
      <c r="B18" s="524" t="s">
        <v>617</v>
      </c>
      <c r="C18" s="523"/>
      <c r="D18" s="523"/>
      <c r="E18" s="523"/>
      <c r="F18" s="523"/>
      <c r="G18" s="523"/>
      <c r="H18" s="523"/>
      <c r="I18" s="523"/>
      <c r="J18" s="523"/>
    </row>
    <row r="19" spans="1:11" x14ac:dyDescent="0.2">
      <c r="A19" s="522"/>
      <c r="B19" s="525"/>
      <c r="C19" s="525"/>
      <c r="D19" s="525"/>
      <c r="E19" s="526" t="s">
        <v>611</v>
      </c>
      <c r="F19" s="526"/>
      <c r="G19" s="526" t="s">
        <v>606</v>
      </c>
      <c r="H19" s="526" t="s">
        <v>607</v>
      </c>
      <c r="I19" s="526" t="s">
        <v>609</v>
      </c>
      <c r="J19" s="526" t="s">
        <v>630</v>
      </c>
      <c r="K19" s="527" t="s">
        <v>614</v>
      </c>
    </row>
    <row r="20" spans="1:11" x14ac:dyDescent="0.2">
      <c r="A20" s="528" t="s">
        <v>68</v>
      </c>
      <c r="B20" s="529" t="s">
        <v>350</v>
      </c>
      <c r="C20" s="530"/>
      <c r="D20" s="530"/>
      <c r="E20" s="531" t="s">
        <v>603</v>
      </c>
      <c r="F20" s="531" t="s">
        <v>604</v>
      </c>
      <c r="G20" s="531" t="s">
        <v>605</v>
      </c>
      <c r="H20" s="531" t="s">
        <v>608</v>
      </c>
      <c r="I20" s="531" t="s">
        <v>610</v>
      </c>
      <c r="J20" s="531" t="s">
        <v>610</v>
      </c>
      <c r="K20" s="531" t="s">
        <v>612</v>
      </c>
    </row>
    <row r="21" spans="1:11" x14ac:dyDescent="0.2">
      <c r="A21" s="522"/>
      <c r="B21" s="527" t="s">
        <v>121</v>
      </c>
      <c r="E21" s="527" t="s">
        <v>298</v>
      </c>
      <c r="F21" s="527" t="s">
        <v>123</v>
      </c>
      <c r="G21" s="527" t="s">
        <v>299</v>
      </c>
      <c r="H21" s="527" t="s">
        <v>126</v>
      </c>
      <c r="I21" s="527" t="s">
        <v>127</v>
      </c>
      <c r="J21" s="527" t="s">
        <v>128</v>
      </c>
      <c r="K21" s="527" t="s">
        <v>129</v>
      </c>
    </row>
    <row r="23" spans="1:11" x14ac:dyDescent="0.2">
      <c r="A23" s="532">
        <v>1</v>
      </c>
      <c r="B23" s="517" t="s">
        <v>626</v>
      </c>
      <c r="C23" s="517"/>
      <c r="D23" s="517"/>
      <c r="E23" s="533">
        <v>0.21</v>
      </c>
      <c r="F23" s="533">
        <v>0</v>
      </c>
      <c r="G23" s="533">
        <v>0</v>
      </c>
      <c r="H23" s="533">
        <v>0</v>
      </c>
      <c r="I23" s="533">
        <v>0</v>
      </c>
      <c r="J23" s="533">
        <v>0</v>
      </c>
      <c r="K23" s="517"/>
    </row>
    <row r="24" spans="1:11" x14ac:dyDescent="0.2">
      <c r="A24" s="532">
        <v>2</v>
      </c>
      <c r="B24" s="517" t="s">
        <v>621</v>
      </c>
      <c r="C24" s="517"/>
      <c r="D24" s="517"/>
      <c r="E24" s="534">
        <v>1</v>
      </c>
      <c r="F24" s="534">
        <v>0</v>
      </c>
      <c r="G24" s="534">
        <v>0</v>
      </c>
      <c r="H24" s="534">
        <v>0</v>
      </c>
      <c r="I24" s="534">
        <v>0</v>
      </c>
      <c r="J24" s="534">
        <v>0</v>
      </c>
      <c r="K24" s="517"/>
    </row>
    <row r="25" spans="1:11" x14ac:dyDescent="0.2">
      <c r="A25" s="532">
        <v>3</v>
      </c>
      <c r="B25" s="517" t="s">
        <v>616</v>
      </c>
      <c r="C25" s="517"/>
      <c r="D25" s="517"/>
      <c r="E25" s="535">
        <f>E23*E24</f>
        <v>0.21</v>
      </c>
      <c r="F25" s="535">
        <f t="shared" ref="F25:J25" si="0">F23*F24</f>
        <v>0</v>
      </c>
      <c r="G25" s="535">
        <f t="shared" si="0"/>
        <v>0</v>
      </c>
      <c r="H25" s="535">
        <f t="shared" si="0"/>
        <v>0</v>
      </c>
      <c r="I25" s="535">
        <f>I23*I24</f>
        <v>0</v>
      </c>
      <c r="J25" s="535">
        <f t="shared" si="0"/>
        <v>0</v>
      </c>
    </row>
    <row r="26" spans="1:11" x14ac:dyDescent="0.2">
      <c r="A26" s="532">
        <v>4</v>
      </c>
      <c r="B26" s="517" t="s">
        <v>613</v>
      </c>
      <c r="C26" s="517"/>
      <c r="D26" s="517"/>
      <c r="E26" s="517"/>
      <c r="F26" s="535"/>
      <c r="G26" s="517"/>
      <c r="H26" s="517"/>
      <c r="I26" s="517"/>
      <c r="J26" s="517"/>
      <c r="K26" s="536">
        <f>SUM(E25:J25)</f>
        <v>0.21</v>
      </c>
    </row>
    <row r="27" spans="1:11" x14ac:dyDescent="0.2">
      <c r="A27" s="532"/>
      <c r="B27" s="517"/>
      <c r="C27" s="517"/>
      <c r="D27" s="517"/>
      <c r="E27" s="517"/>
      <c r="F27" s="535"/>
      <c r="G27" s="517"/>
      <c r="H27" s="517"/>
      <c r="I27" s="517"/>
      <c r="J27" s="517"/>
      <c r="K27" s="517"/>
    </row>
    <row r="28" spans="1:11" x14ac:dyDescent="0.2">
      <c r="A28" s="532">
        <v>5</v>
      </c>
      <c r="B28" s="517" t="s">
        <v>627</v>
      </c>
      <c r="C28" s="517"/>
      <c r="D28" s="517"/>
      <c r="E28" s="533">
        <v>8.8200000000000001E-2</v>
      </c>
      <c r="F28" s="533">
        <v>0</v>
      </c>
      <c r="G28" s="533">
        <v>0</v>
      </c>
      <c r="H28" s="533">
        <v>0</v>
      </c>
      <c r="I28" s="533">
        <v>0</v>
      </c>
      <c r="J28" s="533">
        <v>0</v>
      </c>
      <c r="K28" s="517"/>
    </row>
    <row r="29" spans="1:11" x14ac:dyDescent="0.2">
      <c r="A29" s="532">
        <v>6</v>
      </c>
      <c r="B29" s="517" t="s">
        <v>621</v>
      </c>
      <c r="C29" s="517"/>
      <c r="D29" s="517"/>
      <c r="E29" s="534">
        <v>1</v>
      </c>
      <c r="F29" s="534">
        <v>0</v>
      </c>
      <c r="G29" s="534">
        <v>0</v>
      </c>
      <c r="H29" s="534">
        <v>0</v>
      </c>
      <c r="I29" s="534">
        <v>0</v>
      </c>
      <c r="J29" s="534">
        <v>0</v>
      </c>
      <c r="K29" s="517"/>
    </row>
    <row r="30" spans="1:11" x14ac:dyDescent="0.2">
      <c r="A30" s="532">
        <v>7</v>
      </c>
      <c r="B30" s="517" t="s">
        <v>616</v>
      </c>
      <c r="C30" s="517"/>
      <c r="D30" s="517"/>
      <c r="E30" s="535">
        <f t="shared" ref="E30:J30" si="1">E28*E29</f>
        <v>8.8200000000000001E-2</v>
      </c>
      <c r="F30" s="535">
        <f t="shared" si="1"/>
        <v>0</v>
      </c>
      <c r="G30" s="535">
        <f t="shared" si="1"/>
        <v>0</v>
      </c>
      <c r="H30" s="535">
        <f t="shared" si="1"/>
        <v>0</v>
      </c>
      <c r="I30" s="535">
        <f t="shared" si="1"/>
        <v>0</v>
      </c>
      <c r="J30" s="535">
        <f t="shared" si="1"/>
        <v>0</v>
      </c>
    </row>
    <row r="31" spans="1:11" x14ac:dyDescent="0.2">
      <c r="A31" s="532">
        <v>8</v>
      </c>
      <c r="B31" s="517" t="s">
        <v>623</v>
      </c>
      <c r="C31" s="517"/>
      <c r="D31" s="517"/>
      <c r="E31" s="535"/>
      <c r="F31" s="535"/>
      <c r="G31" s="535"/>
      <c r="H31" s="535"/>
      <c r="I31" s="535"/>
      <c r="J31" s="535"/>
      <c r="K31" s="536">
        <f>SUM(E30:J30)</f>
        <v>8.8200000000000001E-2</v>
      </c>
    </row>
    <row r="32" spans="1:11" x14ac:dyDescent="0.2">
      <c r="A32" s="532"/>
      <c r="B32" s="517"/>
      <c r="C32" s="517"/>
      <c r="D32" s="517"/>
      <c r="E32" s="517"/>
      <c r="F32" s="517"/>
      <c r="G32" s="517"/>
      <c r="H32" s="517"/>
      <c r="I32" s="517"/>
      <c r="J32" s="517"/>
      <c r="K32" s="517"/>
    </row>
    <row r="33" spans="1:11" x14ac:dyDescent="0.2">
      <c r="A33" s="532"/>
    </row>
    <row r="34" spans="1:11" x14ac:dyDescent="0.2">
      <c r="A34" s="532"/>
    </row>
    <row r="35" spans="1:11" x14ac:dyDescent="0.2">
      <c r="A35" s="532"/>
      <c r="B35" s="517"/>
      <c r="C35" s="537"/>
      <c r="D35" s="537"/>
      <c r="E35" s="537"/>
      <c r="F35" s="537"/>
      <c r="G35" s="537"/>
      <c r="H35" s="537"/>
    </row>
    <row r="36" spans="1:11" x14ac:dyDescent="0.2">
      <c r="A36" s="532"/>
      <c r="B36" s="517"/>
      <c r="C36" s="537"/>
      <c r="D36" s="537"/>
      <c r="E36" s="537"/>
      <c r="F36" s="537"/>
      <c r="G36" s="537"/>
      <c r="H36" s="537"/>
    </row>
    <row r="37" spans="1:11" x14ac:dyDescent="0.2">
      <c r="A37" s="532"/>
      <c r="B37" s="517"/>
      <c r="C37" s="517"/>
      <c r="D37" s="517"/>
      <c r="E37" s="517"/>
      <c r="F37" s="517"/>
      <c r="G37" s="517"/>
      <c r="H37" s="517"/>
      <c r="I37" s="517"/>
      <c r="J37" s="517"/>
      <c r="K37" s="517"/>
    </row>
    <row r="38" spans="1:11" x14ac:dyDescent="0.2">
      <c r="A38" s="517"/>
      <c r="C38" s="517"/>
      <c r="D38" s="517"/>
      <c r="E38" s="517"/>
      <c r="F38" s="517"/>
      <c r="G38" s="517"/>
      <c r="H38" s="517"/>
      <c r="I38" s="517"/>
      <c r="J38" s="517"/>
      <c r="K38" s="517"/>
    </row>
    <row r="39" spans="1:11" x14ac:dyDescent="0.2">
      <c r="A39" s="517"/>
      <c r="B39" s="517"/>
      <c r="C39" s="517"/>
      <c r="D39" s="517"/>
      <c r="E39" s="517"/>
      <c r="F39" s="517"/>
      <c r="G39" s="517"/>
      <c r="H39" s="517"/>
      <c r="I39" s="517"/>
      <c r="J39" s="517"/>
      <c r="K39" s="517"/>
    </row>
    <row r="40" spans="1:11" x14ac:dyDescent="0.2">
      <c r="A40" s="517"/>
      <c r="B40" s="517"/>
      <c r="C40" s="517"/>
      <c r="D40" s="517"/>
      <c r="E40" s="517"/>
      <c r="F40" s="517"/>
      <c r="G40" s="517"/>
      <c r="H40" s="517"/>
      <c r="I40" s="517"/>
      <c r="J40" s="517"/>
      <c r="K40" s="517"/>
    </row>
    <row r="41" spans="1:11" x14ac:dyDescent="0.2">
      <c r="A41" s="517"/>
      <c r="B41" s="602"/>
      <c r="C41" s="602"/>
      <c r="D41" s="602"/>
      <c r="E41" s="602"/>
      <c r="F41" s="602"/>
      <c r="G41" s="602"/>
      <c r="H41" s="602"/>
      <c r="I41" s="602"/>
      <c r="J41" s="602"/>
      <c r="K41" s="602"/>
    </row>
    <row r="42" spans="1:11" x14ac:dyDescent="0.2">
      <c r="A42" s="517"/>
      <c r="B42" s="602"/>
      <c r="C42" s="602"/>
      <c r="D42" s="602"/>
      <c r="E42" s="602"/>
      <c r="F42" s="602"/>
      <c r="G42" s="602"/>
      <c r="H42" s="602"/>
      <c r="I42" s="602"/>
      <c r="J42" s="602"/>
      <c r="K42" s="602"/>
    </row>
    <row r="43" spans="1:11" x14ac:dyDescent="0.2">
      <c r="A43" s="517"/>
      <c r="B43" s="602"/>
      <c r="C43" s="602"/>
      <c r="D43" s="602"/>
      <c r="E43" s="602"/>
      <c r="F43" s="602"/>
      <c r="G43" s="602"/>
      <c r="H43" s="602"/>
      <c r="I43" s="602"/>
      <c r="J43" s="602"/>
      <c r="K43" s="602"/>
    </row>
    <row r="44" spans="1:11" x14ac:dyDescent="0.2">
      <c r="A44" s="517"/>
      <c r="B44" s="538"/>
      <c r="C44" s="517"/>
      <c r="D44" s="517"/>
      <c r="E44" s="517"/>
      <c r="F44" s="517"/>
      <c r="G44" s="517"/>
      <c r="H44" s="517"/>
      <c r="I44" s="517"/>
      <c r="J44" s="517"/>
      <c r="K44" s="517"/>
    </row>
    <row r="45" spans="1:11" x14ac:dyDescent="0.2">
      <c r="A45" s="517"/>
      <c r="B45" s="538"/>
      <c r="C45" s="517"/>
      <c r="D45" s="517"/>
      <c r="E45" s="517"/>
      <c r="F45" s="517"/>
      <c r="G45" s="517"/>
      <c r="H45" s="517"/>
      <c r="I45" s="517"/>
      <c r="J45" s="517"/>
      <c r="K45" s="517"/>
    </row>
    <row r="46" spans="1:11" x14ac:dyDescent="0.2">
      <c r="A46" s="517"/>
      <c r="B46" s="517"/>
      <c r="C46" s="517"/>
      <c r="D46" s="517"/>
      <c r="E46" s="517"/>
      <c r="F46" s="517"/>
      <c r="G46" s="517"/>
      <c r="H46" s="517"/>
      <c r="I46" s="517"/>
      <c r="J46" s="517"/>
      <c r="K46" s="517"/>
    </row>
    <row r="47" spans="1:11" x14ac:dyDescent="0.2">
      <c r="A47" s="517"/>
      <c r="B47" s="517"/>
      <c r="C47" s="517"/>
      <c r="D47" s="517"/>
      <c r="E47" s="517"/>
      <c r="F47" s="517"/>
      <c r="G47" s="517"/>
      <c r="H47" s="517"/>
      <c r="I47" s="517"/>
      <c r="J47" s="517"/>
      <c r="K47" s="517"/>
    </row>
    <row r="48" spans="1:11" x14ac:dyDescent="0.2">
      <c r="A48" s="517"/>
      <c r="B48" s="517"/>
      <c r="C48" s="517"/>
      <c r="D48" s="517"/>
      <c r="E48" s="517"/>
      <c r="F48" s="517"/>
      <c r="G48" s="517"/>
      <c r="H48" s="517"/>
      <c r="I48" s="517"/>
      <c r="J48" s="517"/>
      <c r="K48" s="517"/>
    </row>
    <row r="49" spans="1:11" x14ac:dyDescent="0.2">
      <c r="A49" s="517"/>
      <c r="B49" s="517"/>
      <c r="C49" s="517"/>
      <c r="D49" s="517"/>
      <c r="E49" s="517"/>
      <c r="F49" s="517"/>
      <c r="G49" s="517"/>
      <c r="H49" s="517"/>
      <c r="I49" s="517"/>
      <c r="J49" s="517"/>
      <c r="K49" s="517"/>
    </row>
    <row r="50" spans="1:11" x14ac:dyDescent="0.2">
      <c r="A50" s="517"/>
      <c r="B50" s="517"/>
      <c r="C50" s="517"/>
      <c r="D50" s="517"/>
      <c r="E50" s="517"/>
      <c r="F50" s="517"/>
      <c r="G50" s="517"/>
      <c r="H50" s="517"/>
      <c r="I50" s="517"/>
      <c r="J50" s="517"/>
      <c r="K50" s="517"/>
    </row>
    <row r="51" spans="1:11" x14ac:dyDescent="0.2">
      <c r="A51" s="517"/>
      <c r="B51" s="517"/>
      <c r="C51" s="517"/>
      <c r="D51" s="517"/>
      <c r="E51" s="517"/>
      <c r="F51" s="517"/>
      <c r="G51" s="517"/>
      <c r="H51" s="517"/>
      <c r="I51" s="517"/>
      <c r="J51" s="517"/>
      <c r="K51" s="517"/>
    </row>
    <row r="52" spans="1:11" x14ac:dyDescent="0.2">
      <c r="A52" s="517"/>
      <c r="B52" s="517"/>
      <c r="C52" s="517"/>
      <c r="D52" s="517"/>
      <c r="E52" s="517"/>
      <c r="F52" s="517"/>
      <c r="G52" s="517"/>
      <c r="H52" s="517"/>
      <c r="I52" s="517"/>
      <c r="J52" s="517"/>
      <c r="K52" s="517"/>
    </row>
    <row r="53" spans="1:11" x14ac:dyDescent="0.2">
      <c r="A53" s="517"/>
      <c r="B53" s="517"/>
      <c r="C53" s="517"/>
      <c r="D53" s="517"/>
      <c r="E53" s="517"/>
      <c r="F53" s="517"/>
      <c r="G53" s="517"/>
      <c r="H53" s="517"/>
      <c r="I53" s="517"/>
      <c r="J53" s="517"/>
      <c r="K53" s="517"/>
    </row>
    <row r="54" spans="1:11" x14ac:dyDescent="0.2">
      <c r="A54" s="517"/>
      <c r="B54" s="517"/>
      <c r="C54" s="517"/>
      <c r="D54" s="517"/>
      <c r="E54" s="517"/>
      <c r="F54" s="517"/>
      <c r="G54" s="517"/>
      <c r="H54" s="517"/>
      <c r="I54" s="517"/>
      <c r="J54" s="517"/>
      <c r="K54" s="517"/>
    </row>
    <row r="55" spans="1:11" x14ac:dyDescent="0.2">
      <c r="A55" s="517"/>
      <c r="B55" s="517"/>
      <c r="C55" s="517"/>
      <c r="D55" s="517"/>
      <c r="E55" s="517"/>
      <c r="F55" s="517"/>
      <c r="G55" s="517"/>
      <c r="H55" s="517"/>
      <c r="I55" s="517"/>
      <c r="J55" s="517"/>
      <c r="K55" s="517"/>
    </row>
    <row r="56" spans="1:11" x14ac:dyDescent="0.2">
      <c r="A56" s="517"/>
      <c r="B56" s="517"/>
      <c r="C56" s="517"/>
      <c r="D56" s="517"/>
      <c r="E56" s="517"/>
      <c r="F56" s="517"/>
      <c r="G56" s="517"/>
      <c r="H56" s="517"/>
      <c r="I56" s="517"/>
      <c r="J56" s="517"/>
      <c r="K56" s="517"/>
    </row>
    <row r="57" spans="1:11" x14ac:dyDescent="0.2">
      <c r="A57" s="517"/>
      <c r="B57" s="517"/>
      <c r="C57" s="517"/>
      <c r="D57" s="517"/>
      <c r="E57" s="517"/>
      <c r="F57" s="517"/>
      <c r="G57" s="517"/>
      <c r="H57" s="517"/>
      <c r="I57" s="517"/>
      <c r="J57" s="517"/>
      <c r="K57" s="517"/>
    </row>
    <row r="58" spans="1:11" x14ac:dyDescent="0.2">
      <c r="A58" s="517"/>
      <c r="B58" s="517"/>
      <c r="C58" s="517"/>
      <c r="D58" s="517"/>
      <c r="E58" s="517"/>
      <c r="F58" s="517"/>
      <c r="G58" s="517"/>
      <c r="H58" s="517"/>
      <c r="I58" s="517"/>
      <c r="J58" s="517"/>
      <c r="K58" s="517"/>
    </row>
    <row r="59" spans="1:11" x14ac:dyDescent="0.2">
      <c r="A59" s="517"/>
      <c r="B59" s="517"/>
      <c r="C59" s="517"/>
      <c r="D59" s="517"/>
      <c r="E59" s="517"/>
      <c r="F59" s="517"/>
      <c r="G59" s="517"/>
      <c r="H59" s="517"/>
      <c r="I59" s="517"/>
      <c r="J59" s="517"/>
      <c r="K59" s="517"/>
    </row>
    <row r="60" spans="1:11" x14ac:dyDescent="0.2">
      <c r="A60" s="517"/>
      <c r="B60" s="517"/>
      <c r="C60" s="517"/>
      <c r="D60" s="517"/>
      <c r="E60" s="517"/>
      <c r="F60" s="517"/>
      <c r="G60" s="517"/>
      <c r="H60" s="517"/>
      <c r="I60" s="517"/>
      <c r="J60" s="517"/>
      <c r="K60" s="517"/>
    </row>
    <row r="61" spans="1:11" x14ac:dyDescent="0.2">
      <c r="A61" s="517"/>
      <c r="B61" s="517"/>
      <c r="C61" s="517"/>
      <c r="D61" s="517"/>
      <c r="E61" s="517"/>
      <c r="F61" s="517"/>
      <c r="G61" s="517"/>
      <c r="H61" s="517"/>
      <c r="I61" s="517"/>
      <c r="J61" s="517"/>
      <c r="K61" s="517"/>
    </row>
    <row r="62" spans="1:11" x14ac:dyDescent="0.2">
      <c r="A62" s="517"/>
      <c r="B62" s="517"/>
      <c r="C62" s="517"/>
      <c r="D62" s="517"/>
      <c r="E62" s="517"/>
      <c r="F62" s="517"/>
      <c r="G62" s="517"/>
      <c r="H62" s="517"/>
      <c r="I62" s="517"/>
      <c r="J62" s="517"/>
      <c r="K62" s="517"/>
    </row>
    <row r="63" spans="1:11" x14ac:dyDescent="0.2">
      <c r="A63" s="517"/>
      <c r="B63" s="517"/>
      <c r="C63" s="517"/>
      <c r="D63" s="517"/>
      <c r="E63" s="517"/>
      <c r="F63" s="517"/>
      <c r="G63" s="517"/>
      <c r="H63" s="517"/>
      <c r="I63" s="517"/>
      <c r="J63" s="517"/>
      <c r="K63" s="517"/>
    </row>
    <row r="64" spans="1:11" x14ac:dyDescent="0.2">
      <c r="A64" s="517"/>
      <c r="B64" s="517"/>
      <c r="C64" s="517"/>
      <c r="D64" s="517"/>
      <c r="E64" s="517"/>
      <c r="F64" s="517"/>
      <c r="G64" s="517"/>
      <c r="H64" s="517"/>
      <c r="I64" s="517"/>
      <c r="J64" s="517"/>
      <c r="K64" s="517"/>
    </row>
    <row r="65" spans="1:11" x14ac:dyDescent="0.2">
      <c r="A65" s="517"/>
      <c r="B65" s="517"/>
      <c r="C65" s="517"/>
      <c r="D65" s="517"/>
      <c r="E65" s="517"/>
      <c r="F65" s="517"/>
      <c r="G65" s="517"/>
      <c r="H65" s="517"/>
      <c r="I65" s="517"/>
      <c r="J65" s="517"/>
      <c r="K65" s="517"/>
    </row>
  </sheetData>
  <mergeCells count="4">
    <mergeCell ref="A2:K2"/>
    <mergeCell ref="A4:K4"/>
    <mergeCell ref="A7:K7"/>
    <mergeCell ref="B41:K43"/>
  </mergeCells>
  <pageMargins left="0.7" right="0.7" top="0.75" bottom="0.75" header="0.3" footer="0.3"/>
  <pageSetup scale="63"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
  <sheetViews>
    <sheetView showGridLines="0" zoomScale="90" zoomScaleNormal="90" workbookViewId="0">
      <selection activeCell="U142" sqref="U142"/>
    </sheetView>
  </sheetViews>
  <sheetFormatPr defaultColWidth="10.1640625" defaultRowHeight="15" x14ac:dyDescent="0.25"/>
  <cols>
    <col min="1" max="5" width="10.1640625" style="540"/>
    <col min="6" max="6" width="14.83203125" style="540" customWidth="1"/>
    <col min="7" max="7" width="10.1640625" style="540"/>
    <col min="8" max="8" width="14.83203125" style="540" customWidth="1"/>
    <col min="9" max="16384" width="10.1640625" style="540"/>
  </cols>
  <sheetData>
    <row r="1" spans="1:11" x14ac:dyDescent="0.25">
      <c r="A1" s="539" t="s">
        <v>842</v>
      </c>
    </row>
    <row r="2" spans="1:11" x14ac:dyDescent="0.25">
      <c r="A2" s="596" t="s">
        <v>856</v>
      </c>
      <c r="B2" s="596"/>
      <c r="C2" s="596"/>
      <c r="D2" s="596"/>
      <c r="E2" s="596"/>
      <c r="F2" s="596"/>
      <c r="G2" s="596"/>
      <c r="H2" s="596"/>
      <c r="I2" s="596"/>
      <c r="J2" s="596"/>
      <c r="K2" s="596"/>
    </row>
    <row r="3" spans="1:11" x14ac:dyDescent="0.25">
      <c r="A3" s="464" t="s">
        <v>899</v>
      </c>
      <c r="B3" s="464"/>
      <c r="C3" s="464"/>
      <c r="D3" s="464"/>
      <c r="E3" s="464"/>
      <c r="F3" s="464"/>
      <c r="G3" s="464"/>
      <c r="H3" s="464"/>
      <c r="I3" s="464"/>
      <c r="J3" s="464"/>
      <c r="K3" s="464"/>
    </row>
    <row r="4" spans="1:11" x14ac:dyDescent="0.25">
      <c r="A4" s="596" t="s">
        <v>900</v>
      </c>
      <c r="B4" s="596"/>
      <c r="C4" s="596"/>
      <c r="D4" s="596"/>
      <c r="E4" s="596"/>
      <c r="F4" s="596"/>
      <c r="G4" s="596"/>
      <c r="H4" s="596"/>
      <c r="I4" s="596"/>
      <c r="J4" s="596"/>
      <c r="K4" s="596"/>
    </row>
    <row r="6" spans="1:11" ht="94.5" customHeight="1" x14ac:dyDescent="0.25">
      <c r="A6" s="603" t="s">
        <v>901</v>
      </c>
      <c r="B6" s="603"/>
      <c r="C6" s="603"/>
      <c r="D6" s="603"/>
      <c r="E6" s="603"/>
      <c r="F6" s="603"/>
      <c r="G6" s="603"/>
      <c r="H6" s="603"/>
      <c r="I6" s="603"/>
    </row>
    <row r="7" spans="1:11" x14ac:dyDescent="0.25">
      <c r="A7" s="541"/>
      <c r="B7" s="541"/>
      <c r="C7" s="541"/>
      <c r="D7" s="541"/>
      <c r="E7" s="541"/>
      <c r="F7" s="541"/>
      <c r="G7" s="541"/>
      <c r="H7" s="541"/>
      <c r="I7" s="541"/>
    </row>
    <row r="8" spans="1:11" x14ac:dyDescent="0.25">
      <c r="G8" s="604"/>
      <c r="H8" s="605" t="s">
        <v>902</v>
      </c>
    </row>
    <row r="9" spans="1:11" x14ac:dyDescent="0.25">
      <c r="G9" s="604"/>
      <c r="H9" s="605"/>
    </row>
    <row r="10" spans="1:11" x14ac:dyDescent="0.25">
      <c r="A10" s="542" t="s">
        <v>903</v>
      </c>
      <c r="H10" s="605"/>
    </row>
    <row r="12" spans="1:11" x14ac:dyDescent="0.25">
      <c r="A12" s="540" t="s">
        <v>904</v>
      </c>
      <c r="H12" s="543">
        <v>80627.658074406369</v>
      </c>
    </row>
    <row r="14" spans="1:11" x14ac:dyDescent="0.25">
      <c r="A14" s="540" t="s">
        <v>905</v>
      </c>
      <c r="H14" s="544">
        <f>SUM(H12:H13)</f>
        <v>80627.658074406369</v>
      </c>
    </row>
    <row r="15" spans="1:11" x14ac:dyDescent="0.25">
      <c r="H15" s="545"/>
    </row>
    <row r="16" spans="1:11" x14ac:dyDescent="0.25">
      <c r="A16" s="540" t="s">
        <v>906</v>
      </c>
      <c r="H16" s="546">
        <f>+'[2]Attachment H-27A'!F130</f>
        <v>0.27967799999999998</v>
      </c>
    </row>
    <row r="18" spans="1:8" ht="15.75" thickBot="1" x14ac:dyDescent="0.3">
      <c r="A18" s="540" t="s">
        <v>907</v>
      </c>
      <c r="H18" s="547">
        <f>H14*H16</f>
        <v>22549.782154933822</v>
      </c>
    </row>
    <row r="19" spans="1:8" ht="15.75" thickTop="1" x14ac:dyDescent="0.25"/>
  </sheetData>
  <mergeCells count="5">
    <mergeCell ref="A2:K2"/>
    <mergeCell ref="A4:K4"/>
    <mergeCell ref="A6:I6"/>
    <mergeCell ref="G8:G9"/>
    <mergeCell ref="H8:H10"/>
  </mergeCells>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
  <sheetViews>
    <sheetView showGridLines="0" zoomScale="90" zoomScaleNormal="90" workbookViewId="0">
      <selection activeCell="AA15" sqref="AA15"/>
    </sheetView>
  </sheetViews>
  <sheetFormatPr defaultRowHeight="12.75" x14ac:dyDescent="0.2"/>
  <cols>
    <col min="1" max="1" width="2.5" style="1" customWidth="1"/>
    <col min="2" max="5" width="9.33203125" style="1"/>
    <col min="6" max="6" width="11.1640625" style="1" customWidth="1"/>
    <col min="7" max="7" width="20.33203125" style="1" customWidth="1"/>
    <col min="8" max="16384" width="9.33203125" style="1"/>
  </cols>
  <sheetData>
    <row r="1" spans="1:11" s="540" customFormat="1" ht="15" x14ac:dyDescent="0.25">
      <c r="A1" s="539" t="s">
        <v>842</v>
      </c>
    </row>
    <row r="2" spans="1:11" s="540" customFormat="1" ht="15" x14ac:dyDescent="0.25">
      <c r="A2" s="596" t="s">
        <v>856</v>
      </c>
      <c r="B2" s="596"/>
      <c r="C2" s="596"/>
      <c r="D2" s="596"/>
      <c r="E2" s="596"/>
      <c r="F2" s="596"/>
      <c r="G2" s="596"/>
      <c r="H2" s="596"/>
      <c r="I2" s="596"/>
      <c r="J2" s="596"/>
      <c r="K2" s="596"/>
    </row>
    <row r="3" spans="1:11" s="540" customFormat="1" ht="15" x14ac:dyDescent="0.25">
      <c r="A3" s="464" t="s">
        <v>908</v>
      </c>
      <c r="B3" s="464"/>
      <c r="C3" s="464"/>
      <c r="D3" s="464"/>
      <c r="E3" s="464"/>
      <c r="F3" s="464"/>
      <c r="G3" s="464"/>
      <c r="H3" s="464"/>
      <c r="I3" s="464"/>
      <c r="J3" s="464"/>
      <c r="K3" s="464"/>
    </row>
    <row r="4" spans="1:11" s="540" customFormat="1" ht="15" x14ac:dyDescent="0.25">
      <c r="A4" s="596" t="s">
        <v>909</v>
      </c>
      <c r="B4" s="596"/>
      <c r="C4" s="596"/>
      <c r="D4" s="596"/>
      <c r="E4" s="596"/>
      <c r="F4" s="596"/>
      <c r="G4" s="596"/>
      <c r="H4" s="596"/>
      <c r="I4" s="596"/>
      <c r="J4" s="596"/>
      <c r="K4" s="596"/>
    </row>
    <row r="5" spans="1:11" x14ac:dyDescent="0.2">
      <c r="A5" s="548"/>
      <c r="B5" s="548"/>
      <c r="C5" s="548"/>
      <c r="D5" s="548"/>
      <c r="E5" s="548"/>
      <c r="F5" s="548"/>
      <c r="G5" s="548"/>
    </row>
    <row r="6" spans="1:11" x14ac:dyDescent="0.2">
      <c r="A6" s="548"/>
      <c r="B6" s="548"/>
      <c r="C6" s="548"/>
      <c r="D6" s="548"/>
      <c r="E6" s="548"/>
      <c r="F6" s="548"/>
      <c r="G6" s="548"/>
    </row>
    <row r="7" spans="1:11" x14ac:dyDescent="0.2">
      <c r="A7" s="548"/>
      <c r="B7" s="548"/>
      <c r="C7" s="548"/>
      <c r="D7" s="548"/>
      <c r="E7" s="548"/>
      <c r="F7" s="548"/>
      <c r="G7" s="548"/>
    </row>
    <row r="8" spans="1:11" x14ac:dyDescent="0.2">
      <c r="A8" s="548">
        <v>1</v>
      </c>
      <c r="B8" s="606" t="s">
        <v>910</v>
      </c>
      <c r="C8" s="606"/>
      <c r="D8" s="606"/>
      <c r="E8" s="606"/>
      <c r="F8" s="606"/>
      <c r="G8" s="549">
        <f>146000000*811/712</f>
        <v>166300561.7977528</v>
      </c>
    </row>
    <row r="9" spans="1:11" x14ac:dyDescent="0.2">
      <c r="A9" s="548"/>
      <c r="B9" s="548"/>
      <c r="C9" s="548"/>
      <c r="D9" s="548"/>
      <c r="E9" s="548"/>
      <c r="F9" s="548"/>
      <c r="G9" s="548"/>
    </row>
    <row r="10" spans="1:11" x14ac:dyDescent="0.2">
      <c r="A10" s="548">
        <v>2</v>
      </c>
      <c r="B10" s="606" t="s">
        <v>911</v>
      </c>
      <c r="C10" s="606"/>
      <c r="D10" s="606"/>
      <c r="E10" s="606"/>
      <c r="F10" s="606"/>
      <c r="G10" s="549">
        <v>139374421</v>
      </c>
    </row>
    <row r="11" spans="1:11" x14ac:dyDescent="0.2">
      <c r="A11" s="548">
        <v>3</v>
      </c>
      <c r="B11" s="606" t="s">
        <v>912</v>
      </c>
      <c r="C11" s="606"/>
      <c r="D11" s="606"/>
      <c r="E11" s="606"/>
      <c r="F11" s="606"/>
      <c r="G11" s="549">
        <v>9614076</v>
      </c>
    </row>
    <row r="12" spans="1:11" ht="27.75" customHeight="1" x14ac:dyDescent="0.2">
      <c r="A12" s="548">
        <v>4</v>
      </c>
      <c r="B12" s="606" t="s">
        <v>913</v>
      </c>
      <c r="C12" s="606"/>
      <c r="D12" s="606"/>
      <c r="E12" s="606"/>
      <c r="F12" s="606"/>
      <c r="G12" s="555">
        <f>+SUM(G10:G11)</f>
        <v>148988497</v>
      </c>
    </row>
    <row r="13" spans="1:11" x14ac:dyDescent="0.2">
      <c r="A13" s="548"/>
      <c r="B13" s="548"/>
      <c r="C13" s="548"/>
      <c r="D13" s="548"/>
      <c r="E13" s="548"/>
      <c r="F13" s="548"/>
      <c r="G13" s="550"/>
    </row>
    <row r="14" spans="1:11" x14ac:dyDescent="0.2">
      <c r="A14" s="548"/>
      <c r="B14" s="548"/>
      <c r="C14" s="548"/>
      <c r="D14" s="548"/>
      <c r="E14" s="548"/>
      <c r="F14" s="548"/>
      <c r="G14" s="548"/>
    </row>
    <row r="15" spans="1:11" x14ac:dyDescent="0.2">
      <c r="A15" s="548"/>
      <c r="B15" s="548"/>
      <c r="C15" s="548"/>
      <c r="D15" s="548"/>
      <c r="E15" s="548"/>
      <c r="F15" s="548"/>
      <c r="G15" s="548"/>
    </row>
    <row r="16" spans="1:11" x14ac:dyDescent="0.2">
      <c r="A16" s="548"/>
      <c r="B16" s="548"/>
      <c r="C16" s="548"/>
      <c r="D16" s="548"/>
      <c r="E16" s="548"/>
      <c r="F16" s="548"/>
      <c r="G16" s="548"/>
    </row>
    <row r="17" spans="1:7" x14ac:dyDescent="0.2">
      <c r="A17" s="548"/>
      <c r="B17" s="551" t="s">
        <v>63</v>
      </c>
      <c r="C17" s="548"/>
      <c r="D17" s="548"/>
      <c r="E17" s="548"/>
      <c r="F17" s="548"/>
      <c r="G17" s="548"/>
    </row>
    <row r="18" spans="1:7" x14ac:dyDescent="0.2">
      <c r="B18" s="548" t="s">
        <v>914</v>
      </c>
    </row>
    <row r="19" spans="1:7" x14ac:dyDescent="0.2">
      <c r="B19" s="548" t="s">
        <v>915</v>
      </c>
    </row>
  </sheetData>
  <mergeCells count="6">
    <mergeCell ref="B12:F12"/>
    <mergeCell ref="A2:K2"/>
    <mergeCell ref="A4:K4"/>
    <mergeCell ref="B8:F8"/>
    <mergeCell ref="B10:F10"/>
    <mergeCell ref="B11:F11"/>
  </mergeCells>
  <pageMargins left="0.7" right="0.7" top="0.75" bottom="0.75" header="0.3" footer="0.3"/>
  <pageSetup scale="6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opLeftCell="A34" zoomScaleNormal="100" zoomScaleSheetLayoutView="110" workbookViewId="0">
      <selection activeCell="U142" sqref="U142"/>
    </sheetView>
  </sheetViews>
  <sheetFormatPr defaultColWidth="9.33203125" defaultRowHeight="12" x14ac:dyDescent="0.2"/>
  <cols>
    <col min="1" max="1" width="6" style="124" customWidth="1"/>
    <col min="2" max="2" width="3.1640625" style="124" customWidth="1"/>
    <col min="3" max="3" width="20.83203125" style="4" customWidth="1"/>
    <col min="4" max="5" width="15.83203125" style="4" customWidth="1"/>
    <col min="6" max="6" width="24.83203125" style="4" customWidth="1"/>
    <col min="7" max="7" width="19" style="4" customWidth="1"/>
    <col min="8" max="8" width="12.83203125" style="4" customWidth="1"/>
    <col min="9" max="9" width="16.1640625" style="4" customWidth="1"/>
    <col min="10" max="10" width="12.83203125" style="4" customWidth="1"/>
    <col min="11" max="11" width="23.1640625" style="4" customWidth="1"/>
    <col min="12" max="16384" width="9.33203125" style="457"/>
  </cols>
  <sheetData>
    <row r="1" spans="1:11" x14ac:dyDescent="0.2">
      <c r="K1" s="46" t="s">
        <v>527</v>
      </c>
    </row>
    <row r="2" spans="1:11" x14ac:dyDescent="0.2">
      <c r="K2" s="125" t="s">
        <v>917</v>
      </c>
    </row>
    <row r="3" spans="1:11" x14ac:dyDescent="0.2">
      <c r="A3" s="560" t="s">
        <v>529</v>
      </c>
      <c r="B3" s="560"/>
      <c r="C3" s="560"/>
      <c r="D3" s="560"/>
      <c r="E3" s="560"/>
      <c r="F3" s="560"/>
      <c r="G3" s="560"/>
      <c r="H3" s="560"/>
      <c r="I3" s="560"/>
      <c r="J3" s="560"/>
      <c r="K3" s="560"/>
    </row>
    <row r="4" spans="1:11" x14ac:dyDescent="0.2">
      <c r="A4" s="560" t="s">
        <v>528</v>
      </c>
      <c r="B4" s="560"/>
      <c r="C4" s="560"/>
      <c r="D4" s="560"/>
      <c r="E4" s="560"/>
      <c r="F4" s="560"/>
      <c r="G4" s="560"/>
      <c r="H4" s="560"/>
      <c r="I4" s="560"/>
      <c r="J4" s="560"/>
      <c r="K4" s="560"/>
    </row>
    <row r="5" spans="1:11" x14ac:dyDescent="0.2">
      <c r="A5" s="561" t="s">
        <v>842</v>
      </c>
      <c r="B5" s="562"/>
      <c r="C5" s="562"/>
      <c r="D5" s="562"/>
      <c r="E5" s="562"/>
      <c r="F5" s="562"/>
      <c r="G5" s="562"/>
      <c r="H5" s="562"/>
      <c r="I5" s="562"/>
      <c r="J5" s="562"/>
      <c r="K5" s="562"/>
    </row>
    <row r="7" spans="1:11" x14ac:dyDescent="0.2">
      <c r="C7" s="24" t="s">
        <v>808</v>
      </c>
      <c r="D7" s="24"/>
      <c r="E7" s="24"/>
    </row>
    <row r="9" spans="1:11" x14ac:dyDescent="0.2">
      <c r="A9" s="126" t="s">
        <v>68</v>
      </c>
      <c r="C9" s="572" t="s">
        <v>404</v>
      </c>
      <c r="D9" s="572"/>
      <c r="E9" s="13"/>
      <c r="F9" s="572" t="s">
        <v>405</v>
      </c>
      <c r="G9" s="572"/>
      <c r="I9" s="13" t="s">
        <v>406</v>
      </c>
      <c r="J9" s="13"/>
      <c r="K9" s="13" t="s">
        <v>407</v>
      </c>
    </row>
    <row r="10" spans="1:11" x14ac:dyDescent="0.2">
      <c r="A10" s="127" t="s">
        <v>397</v>
      </c>
      <c r="B10" s="128"/>
      <c r="C10" s="129"/>
      <c r="D10" s="129"/>
      <c r="E10" s="129"/>
      <c r="F10" s="576" t="s">
        <v>461</v>
      </c>
      <c r="G10" s="576"/>
      <c r="I10" s="130" t="s">
        <v>425</v>
      </c>
      <c r="J10" s="129"/>
      <c r="K10" s="130" t="s">
        <v>410</v>
      </c>
    </row>
    <row r="11" spans="1:11" x14ac:dyDescent="0.2">
      <c r="A11" s="131"/>
      <c r="B11" s="131"/>
      <c r="C11" s="13"/>
      <c r="D11" s="13"/>
      <c r="E11" s="13"/>
      <c r="F11" s="13"/>
      <c r="G11" s="13"/>
      <c r="H11" s="132"/>
      <c r="I11" s="133"/>
      <c r="J11" s="133"/>
      <c r="K11" s="46"/>
    </row>
    <row r="12" spans="1:11" x14ac:dyDescent="0.2">
      <c r="A12" s="131">
        <v>1</v>
      </c>
      <c r="B12" s="131"/>
      <c r="C12" s="134" t="s">
        <v>531</v>
      </c>
      <c r="D12" s="13"/>
      <c r="E12" s="13"/>
      <c r="F12" s="135" t="s">
        <v>462</v>
      </c>
      <c r="G12" s="13"/>
      <c r="H12" s="136"/>
      <c r="I12" s="137">
        <f>'Attachment H-27A'!K43+'Attachment H-27A'!K69</f>
        <v>84150047.758167773</v>
      </c>
      <c r="J12" s="133"/>
      <c r="K12" s="46"/>
    </row>
    <row r="13" spans="1:11" x14ac:dyDescent="0.2">
      <c r="A13" s="131">
        <v>2</v>
      </c>
      <c r="B13" s="131"/>
      <c r="C13" s="134" t="s">
        <v>532</v>
      </c>
      <c r="D13" s="13"/>
      <c r="E13" s="13"/>
      <c r="F13" s="138" t="s">
        <v>463</v>
      </c>
      <c r="G13" s="13"/>
      <c r="H13" s="136"/>
      <c r="I13" s="137">
        <f>'Attachment H-27A'!K57+'Attachment H-27A'!K69+'Attachment H-27A'!K71</f>
        <v>83583669.063136622</v>
      </c>
      <c r="J13" s="133"/>
      <c r="K13" s="46"/>
    </row>
    <row r="14" spans="1:11" x14ac:dyDescent="0.2">
      <c r="A14" s="131"/>
      <c r="B14" s="131"/>
      <c r="C14" s="134"/>
      <c r="D14" s="13"/>
      <c r="E14" s="13"/>
      <c r="F14" s="135"/>
      <c r="G14" s="13"/>
      <c r="H14" s="139"/>
      <c r="I14" s="133"/>
      <c r="J14" s="133"/>
      <c r="K14" s="46"/>
    </row>
    <row r="15" spans="1:11" x14ac:dyDescent="0.2">
      <c r="A15" s="131"/>
      <c r="B15" s="131"/>
      <c r="C15" s="134" t="s">
        <v>533</v>
      </c>
      <c r="D15" s="13"/>
      <c r="E15" s="13"/>
      <c r="F15" s="135"/>
      <c r="G15" s="13"/>
      <c r="H15" s="139"/>
      <c r="I15" s="133"/>
      <c r="J15" s="133"/>
      <c r="K15" s="46"/>
    </row>
    <row r="16" spans="1:11" x14ac:dyDescent="0.2">
      <c r="A16" s="131">
        <v>3</v>
      </c>
      <c r="B16" s="131"/>
      <c r="C16" s="134" t="s">
        <v>534</v>
      </c>
      <c r="D16" s="13"/>
      <c r="E16" s="13"/>
      <c r="F16" s="138" t="s">
        <v>464</v>
      </c>
      <c r="G16" s="13"/>
      <c r="H16" s="136"/>
      <c r="I16" s="137">
        <f>'Attachment H-27A'!K110</f>
        <v>2734400</v>
      </c>
      <c r="J16" s="133"/>
      <c r="K16" s="46"/>
    </row>
    <row r="17" spans="1:11" x14ac:dyDescent="0.2">
      <c r="A17" s="131">
        <v>4</v>
      </c>
      <c r="B17" s="131"/>
      <c r="C17" s="134" t="s">
        <v>535</v>
      </c>
      <c r="D17" s="13"/>
      <c r="E17" s="13"/>
      <c r="F17" s="135" t="s">
        <v>263</v>
      </c>
      <c r="G17" s="13"/>
      <c r="H17" s="140"/>
      <c r="I17" s="141">
        <f>I16/I12</f>
        <v>3.2494336876173591E-2</v>
      </c>
      <c r="J17" s="140"/>
      <c r="K17" s="141">
        <f>I17</f>
        <v>3.2494336876173591E-2</v>
      </c>
    </row>
    <row r="18" spans="1:11" x14ac:dyDescent="0.2">
      <c r="A18" s="131"/>
      <c r="B18" s="131"/>
      <c r="C18" s="134"/>
      <c r="D18" s="13"/>
      <c r="E18" s="13"/>
      <c r="F18" s="135"/>
      <c r="G18" s="13"/>
      <c r="H18" s="140"/>
      <c r="I18" s="133"/>
      <c r="J18" s="140"/>
      <c r="K18" s="46"/>
    </row>
    <row r="19" spans="1:11" x14ac:dyDescent="0.2">
      <c r="A19" s="131"/>
      <c r="B19" s="131"/>
      <c r="C19" s="134" t="s">
        <v>399</v>
      </c>
      <c r="D19" s="13"/>
      <c r="E19" s="13"/>
      <c r="F19" s="135"/>
      <c r="G19" s="13"/>
      <c r="H19" s="140"/>
      <c r="I19" s="133"/>
      <c r="J19" s="140"/>
      <c r="K19" s="46"/>
    </row>
    <row r="20" spans="1:11" x14ac:dyDescent="0.2">
      <c r="A20" s="131">
        <v>5</v>
      </c>
      <c r="B20" s="131"/>
      <c r="C20" s="134" t="s">
        <v>400</v>
      </c>
      <c r="D20" s="13"/>
      <c r="E20" s="13"/>
      <c r="F20" s="138" t="s">
        <v>465</v>
      </c>
      <c r="G20" s="13"/>
      <c r="H20" s="142"/>
      <c r="I20" s="137">
        <f>'Attachment H-27A'!K114</f>
        <v>83766.226398657309</v>
      </c>
      <c r="J20" s="142"/>
      <c r="K20" s="46"/>
    </row>
    <row r="21" spans="1:11" x14ac:dyDescent="0.2">
      <c r="A21" s="131">
        <v>6</v>
      </c>
      <c r="B21" s="131"/>
      <c r="C21" s="134" t="s">
        <v>401</v>
      </c>
      <c r="D21" s="13"/>
      <c r="E21" s="13"/>
      <c r="F21" s="135" t="s">
        <v>264</v>
      </c>
      <c r="G21" s="13"/>
      <c r="H21" s="140"/>
      <c r="I21" s="141">
        <f>I20/I12</f>
        <v>9.9543884561285705E-4</v>
      </c>
      <c r="J21" s="140"/>
      <c r="K21" s="141">
        <f>I21</f>
        <v>9.9543884561285705E-4</v>
      </c>
    </row>
    <row r="22" spans="1:11" x14ac:dyDescent="0.2">
      <c r="A22" s="131"/>
      <c r="B22" s="131"/>
      <c r="C22" s="134"/>
      <c r="D22" s="13"/>
      <c r="E22" s="13"/>
      <c r="F22" s="135"/>
      <c r="G22" s="13"/>
      <c r="H22" s="140"/>
      <c r="I22" s="141"/>
      <c r="J22" s="140"/>
      <c r="K22" s="46"/>
    </row>
    <row r="23" spans="1:11" x14ac:dyDescent="0.2">
      <c r="A23" s="131"/>
      <c r="B23" s="131"/>
      <c r="C23" s="134" t="s">
        <v>537</v>
      </c>
      <c r="D23" s="13"/>
      <c r="E23" s="13"/>
      <c r="F23" s="135"/>
      <c r="G23" s="13"/>
      <c r="H23" s="140"/>
      <c r="I23" s="133"/>
      <c r="J23" s="140"/>
      <c r="K23" s="46"/>
    </row>
    <row r="24" spans="1:11" x14ac:dyDescent="0.2">
      <c r="A24" s="131">
        <v>7</v>
      </c>
      <c r="B24" s="131"/>
      <c r="C24" s="134" t="s">
        <v>536</v>
      </c>
      <c r="D24" s="13"/>
      <c r="E24" s="13"/>
      <c r="F24" s="138" t="s">
        <v>466</v>
      </c>
      <c r="G24" s="13"/>
      <c r="H24" s="142"/>
      <c r="I24" s="137">
        <f>'Attachment H-27A'!K127</f>
        <v>1196386.9112291173</v>
      </c>
      <c r="J24" s="142"/>
      <c r="K24" s="46"/>
    </row>
    <row r="25" spans="1:11" x14ac:dyDescent="0.2">
      <c r="A25" s="131">
        <v>8</v>
      </c>
      <c r="B25" s="131"/>
      <c r="C25" s="134" t="s">
        <v>538</v>
      </c>
      <c r="D25" s="13"/>
      <c r="E25" s="13"/>
      <c r="F25" s="135" t="s">
        <v>265</v>
      </c>
      <c r="G25" s="13"/>
      <c r="H25" s="140"/>
      <c r="I25" s="141">
        <f>I24/I12</f>
        <v>1.421730519592003E-2</v>
      </c>
      <c r="J25" s="140"/>
      <c r="K25" s="141">
        <f>I25</f>
        <v>1.421730519592003E-2</v>
      </c>
    </row>
    <row r="26" spans="1:11" x14ac:dyDescent="0.2">
      <c r="A26" s="131"/>
      <c r="B26" s="131"/>
      <c r="C26" s="134"/>
      <c r="D26" s="13"/>
      <c r="E26" s="13"/>
      <c r="F26" s="135"/>
      <c r="G26" s="13"/>
      <c r="H26" s="140"/>
      <c r="I26" s="133"/>
      <c r="J26" s="140"/>
      <c r="K26" s="46"/>
    </row>
    <row r="27" spans="1:11" x14ac:dyDescent="0.2">
      <c r="A27" s="131">
        <v>9</v>
      </c>
      <c r="B27" s="131"/>
      <c r="C27" s="134" t="s">
        <v>539</v>
      </c>
      <c r="D27" s="13"/>
      <c r="E27" s="13"/>
      <c r="F27" s="138" t="s">
        <v>467</v>
      </c>
      <c r="G27" s="13"/>
      <c r="H27" s="142"/>
      <c r="I27" s="137">
        <f>'Attachment H-27A'!K18</f>
        <v>0</v>
      </c>
      <c r="J27" s="142"/>
      <c r="K27" s="46"/>
    </row>
    <row r="28" spans="1:11" x14ac:dyDescent="0.2">
      <c r="A28" s="131">
        <v>10</v>
      </c>
      <c r="B28" s="131"/>
      <c r="C28" s="134" t="s">
        <v>540</v>
      </c>
      <c r="D28" s="13"/>
      <c r="E28" s="13"/>
      <c r="F28" s="135" t="s">
        <v>266</v>
      </c>
      <c r="G28" s="13"/>
      <c r="H28" s="140"/>
      <c r="I28" s="141">
        <f>I27/I12</f>
        <v>0</v>
      </c>
      <c r="J28" s="140"/>
      <c r="K28" s="141">
        <f>I28</f>
        <v>0</v>
      </c>
    </row>
    <row r="29" spans="1:11" x14ac:dyDescent="0.2">
      <c r="A29" s="131"/>
      <c r="B29" s="131"/>
      <c r="C29" s="134"/>
      <c r="D29" s="13"/>
      <c r="E29" s="13"/>
      <c r="F29" s="135"/>
      <c r="G29" s="13"/>
      <c r="H29" s="140"/>
      <c r="I29" s="133"/>
      <c r="J29" s="140"/>
      <c r="K29" s="46"/>
    </row>
    <row r="30" spans="1:11" x14ac:dyDescent="0.2">
      <c r="A30" s="131">
        <v>11</v>
      </c>
      <c r="B30" s="131"/>
      <c r="C30" s="143" t="s">
        <v>541</v>
      </c>
      <c r="D30" s="13"/>
      <c r="E30" s="13"/>
      <c r="F30" s="144" t="s">
        <v>267</v>
      </c>
      <c r="G30" s="13"/>
      <c r="H30" s="140"/>
      <c r="I30" s="141"/>
      <c r="J30" s="140"/>
      <c r="K30" s="145">
        <f>K17+K21+K25+K28</f>
        <v>4.7707080917706479E-2</v>
      </c>
    </row>
    <row r="31" spans="1:11" x14ac:dyDescent="0.2">
      <c r="A31" s="131"/>
      <c r="B31" s="131"/>
      <c r="C31" s="134"/>
      <c r="D31" s="13"/>
      <c r="E31" s="13"/>
      <c r="F31" s="135"/>
      <c r="G31" s="13"/>
      <c r="H31" s="140"/>
      <c r="I31" s="133"/>
      <c r="J31" s="140"/>
      <c r="K31" s="46"/>
    </row>
    <row r="32" spans="1:11" x14ac:dyDescent="0.2">
      <c r="A32" s="131"/>
      <c r="B32" s="131"/>
      <c r="C32" s="134" t="s">
        <v>542</v>
      </c>
      <c r="D32" s="13"/>
      <c r="E32" s="13"/>
      <c r="F32" s="135"/>
      <c r="G32" s="13"/>
      <c r="H32" s="140"/>
      <c r="I32" s="133"/>
      <c r="J32" s="140"/>
      <c r="K32" s="46"/>
    </row>
    <row r="33" spans="1:11" x14ac:dyDescent="0.2">
      <c r="A33" s="131">
        <v>12</v>
      </c>
      <c r="B33" s="131"/>
      <c r="C33" s="134" t="s">
        <v>543</v>
      </c>
      <c r="D33" s="13"/>
      <c r="E33" s="13"/>
      <c r="F33" s="138" t="s">
        <v>468</v>
      </c>
      <c r="G33" s="13"/>
      <c r="H33" s="142"/>
      <c r="I33" s="137">
        <f>'Attachment H-27A'!K142</f>
        <v>1885807.0724019979</v>
      </c>
      <c r="J33" s="142"/>
      <c r="K33" s="46"/>
    </row>
    <row r="34" spans="1:11" x14ac:dyDescent="0.2">
      <c r="A34" s="131">
        <v>13</v>
      </c>
      <c r="B34" s="131"/>
      <c r="C34" s="134" t="s">
        <v>544</v>
      </c>
      <c r="D34" s="13"/>
      <c r="E34" s="13"/>
      <c r="F34" s="135" t="s">
        <v>268</v>
      </c>
      <c r="G34" s="13"/>
      <c r="H34" s="140"/>
      <c r="I34" s="141">
        <f>I33/I13</f>
        <v>2.2561908247620898E-2</v>
      </c>
      <c r="J34" s="140"/>
      <c r="K34" s="141">
        <f>I34</f>
        <v>2.2561908247620898E-2</v>
      </c>
    </row>
    <row r="35" spans="1:11" x14ac:dyDescent="0.2">
      <c r="A35" s="131"/>
      <c r="B35" s="131"/>
      <c r="C35" s="134"/>
      <c r="D35" s="13"/>
      <c r="E35" s="13"/>
      <c r="F35" s="135"/>
      <c r="G35" s="13"/>
      <c r="H35" s="140"/>
      <c r="I35" s="133"/>
      <c r="J35" s="140"/>
      <c r="K35" s="46"/>
    </row>
    <row r="36" spans="1:11" x14ac:dyDescent="0.2">
      <c r="A36" s="131"/>
      <c r="B36" s="131"/>
      <c r="C36" s="134" t="s">
        <v>545</v>
      </c>
      <c r="D36" s="13"/>
      <c r="E36" s="13"/>
      <c r="F36" s="135"/>
      <c r="G36" s="13"/>
      <c r="H36" s="140"/>
      <c r="I36" s="133"/>
      <c r="J36" s="140"/>
      <c r="K36" s="46"/>
    </row>
    <row r="37" spans="1:11" x14ac:dyDescent="0.2">
      <c r="A37" s="131">
        <v>14</v>
      </c>
      <c r="B37" s="131"/>
      <c r="C37" s="134" t="s">
        <v>546</v>
      </c>
      <c r="D37" s="13"/>
      <c r="E37" s="13"/>
      <c r="F37" s="138" t="s">
        <v>469</v>
      </c>
      <c r="G37" s="13"/>
      <c r="H37" s="140"/>
      <c r="I37" s="137">
        <f>'Attachment H-27A'!K145</f>
        <v>6009443.2875175541</v>
      </c>
      <c r="J37" s="140"/>
      <c r="K37" s="46"/>
    </row>
    <row r="38" spans="1:11" x14ac:dyDescent="0.2">
      <c r="A38" s="131">
        <v>15</v>
      </c>
      <c r="B38" s="131"/>
      <c r="C38" s="134" t="s">
        <v>547</v>
      </c>
      <c r="D38" s="13"/>
      <c r="E38" s="13"/>
      <c r="F38" s="135" t="s">
        <v>269</v>
      </c>
      <c r="G38" s="13"/>
      <c r="H38" s="140"/>
      <c r="I38" s="141">
        <f>I37/I13</f>
        <v>7.1897337779922049E-2</v>
      </c>
      <c r="J38" s="140"/>
      <c r="K38" s="141">
        <f>I38</f>
        <v>7.1897337779922049E-2</v>
      </c>
    </row>
    <row r="39" spans="1:11" x14ac:dyDescent="0.2">
      <c r="A39" s="131"/>
      <c r="B39" s="131"/>
      <c r="C39" s="134"/>
      <c r="D39" s="13"/>
      <c r="E39" s="13"/>
      <c r="F39" s="135"/>
      <c r="G39" s="13"/>
      <c r="H39" s="140"/>
      <c r="I39" s="133"/>
      <c r="J39" s="140"/>
      <c r="K39" s="46"/>
    </row>
    <row r="40" spans="1:11" x14ac:dyDescent="0.2">
      <c r="A40" s="131">
        <v>16</v>
      </c>
      <c r="B40" s="131"/>
      <c r="C40" s="143" t="s">
        <v>548</v>
      </c>
      <c r="D40" s="13"/>
      <c r="E40" s="13"/>
      <c r="F40" s="144" t="s">
        <v>270</v>
      </c>
      <c r="G40" s="13"/>
      <c r="H40" s="140"/>
      <c r="I40" s="141"/>
      <c r="J40" s="140"/>
      <c r="K40" s="145">
        <f>K34+K38</f>
        <v>9.4459246027542951E-2</v>
      </c>
    </row>
    <row r="41" spans="1:11" x14ac:dyDescent="0.2">
      <c r="A41" s="131"/>
      <c r="B41" s="131"/>
      <c r="C41" s="13"/>
      <c r="D41" s="13"/>
      <c r="E41" s="13"/>
      <c r="F41" s="13"/>
      <c r="G41" s="13"/>
      <c r="H41" s="132"/>
      <c r="I41" s="13"/>
      <c r="J41" s="13"/>
    </row>
    <row r="42" spans="1:11" x14ac:dyDescent="0.2">
      <c r="A42" s="131"/>
      <c r="B42" s="131"/>
      <c r="C42" s="124"/>
      <c r="K42" s="46" t="s">
        <v>6</v>
      </c>
    </row>
    <row r="43" spans="1:11" x14ac:dyDescent="0.2">
      <c r="A43" s="131"/>
      <c r="B43" s="131"/>
      <c r="C43" s="124"/>
      <c r="K43" s="125" t="s">
        <v>918</v>
      </c>
    </row>
    <row r="44" spans="1:11" x14ac:dyDescent="0.2">
      <c r="A44" s="560" t="s">
        <v>529</v>
      </c>
      <c r="B44" s="560"/>
      <c r="C44" s="560"/>
      <c r="D44" s="560"/>
      <c r="E44" s="560"/>
      <c r="F44" s="560"/>
      <c r="G44" s="560"/>
      <c r="H44" s="560"/>
      <c r="I44" s="560"/>
      <c r="J44" s="560"/>
      <c r="K44" s="560"/>
    </row>
    <row r="45" spans="1:11" x14ac:dyDescent="0.2">
      <c r="A45" s="560" t="s">
        <v>528</v>
      </c>
      <c r="B45" s="560"/>
      <c r="C45" s="560"/>
      <c r="D45" s="560"/>
      <c r="E45" s="560"/>
      <c r="F45" s="560"/>
      <c r="G45" s="560"/>
      <c r="H45" s="560"/>
      <c r="I45" s="560"/>
      <c r="J45" s="560"/>
      <c r="K45" s="560"/>
    </row>
    <row r="46" spans="1:11" x14ac:dyDescent="0.2">
      <c r="A46" s="561" t="s">
        <v>842</v>
      </c>
      <c r="B46" s="562"/>
      <c r="C46" s="562"/>
      <c r="D46" s="562"/>
      <c r="E46" s="562"/>
      <c r="F46" s="562"/>
      <c r="G46" s="562"/>
      <c r="H46" s="562"/>
      <c r="I46" s="562"/>
      <c r="J46" s="562"/>
      <c r="K46" s="562"/>
    </row>
    <row r="47" spans="1:11" x14ac:dyDescent="0.2">
      <c r="A47" s="131"/>
      <c r="B47" s="131"/>
      <c r="C47" s="13"/>
      <c r="D47" s="13"/>
      <c r="E47" s="13"/>
      <c r="F47" s="13"/>
      <c r="G47" s="13"/>
      <c r="H47" s="13"/>
      <c r="I47" s="13"/>
      <c r="J47" s="13"/>
    </row>
    <row r="48" spans="1:11" x14ac:dyDescent="0.2">
      <c r="A48" s="131"/>
      <c r="B48" s="131"/>
      <c r="C48" s="573" t="s">
        <v>470</v>
      </c>
      <c r="D48" s="573"/>
      <c r="E48" s="573"/>
      <c r="F48" s="573"/>
      <c r="G48" s="573"/>
      <c r="H48" s="573"/>
      <c r="I48" s="573"/>
      <c r="J48" s="573"/>
      <c r="K48" s="573"/>
    </row>
    <row r="49" spans="1:11" x14ac:dyDescent="0.2">
      <c r="A49" s="131"/>
      <c r="B49" s="131"/>
      <c r="C49" s="575" t="s">
        <v>549</v>
      </c>
      <c r="D49" s="575"/>
      <c r="E49" s="575"/>
      <c r="F49" s="575"/>
      <c r="G49" s="575"/>
      <c r="H49" s="575"/>
      <c r="I49" s="575"/>
      <c r="J49" s="575"/>
      <c r="K49" s="575"/>
    </row>
    <row r="50" spans="1:11" x14ac:dyDescent="0.2">
      <c r="A50" s="131"/>
      <c r="B50" s="131"/>
      <c r="C50" s="13"/>
      <c r="D50" s="13"/>
      <c r="E50" s="13"/>
      <c r="F50" s="13"/>
      <c r="G50" s="13"/>
      <c r="H50" s="13"/>
      <c r="I50" s="13"/>
      <c r="J50" s="13"/>
    </row>
    <row r="51" spans="1:11" x14ac:dyDescent="0.2">
      <c r="A51" s="146"/>
      <c r="B51" s="146"/>
      <c r="C51" s="15" t="s">
        <v>404</v>
      </c>
      <c r="D51" s="15"/>
      <c r="E51" s="15" t="s">
        <v>405</v>
      </c>
      <c r="F51" s="15" t="s">
        <v>406</v>
      </c>
      <c r="G51" s="15" t="s">
        <v>407</v>
      </c>
      <c r="H51" s="15" t="s">
        <v>408</v>
      </c>
      <c r="I51" s="15" t="s">
        <v>550</v>
      </c>
      <c r="J51" s="15" t="s">
        <v>551</v>
      </c>
      <c r="K51" s="15" t="s">
        <v>552</v>
      </c>
    </row>
    <row r="52" spans="1:11" s="554" customFormat="1" ht="48" x14ac:dyDescent="0.2">
      <c r="A52" s="147" t="s">
        <v>530</v>
      </c>
      <c r="B52" s="148"/>
      <c r="C52" s="148" t="s">
        <v>553</v>
      </c>
      <c r="D52" s="148" t="s">
        <v>554</v>
      </c>
      <c r="E52" s="148" t="s">
        <v>46</v>
      </c>
      <c r="F52" s="148" t="s">
        <v>555</v>
      </c>
      <c r="G52" s="149" t="s">
        <v>541</v>
      </c>
      <c r="H52" s="150" t="s">
        <v>556</v>
      </c>
      <c r="I52" s="147" t="s">
        <v>557</v>
      </c>
      <c r="J52" s="149" t="s">
        <v>548</v>
      </c>
      <c r="K52" s="150" t="s">
        <v>558</v>
      </c>
    </row>
    <row r="53" spans="1:11" ht="24" x14ac:dyDescent="0.2">
      <c r="A53" s="151"/>
      <c r="B53" s="128"/>
      <c r="C53" s="128"/>
      <c r="D53" s="128"/>
      <c r="E53" s="128"/>
      <c r="F53" s="128" t="s">
        <v>559</v>
      </c>
      <c r="G53" s="152" t="s">
        <v>271</v>
      </c>
      <c r="H53" s="153" t="s">
        <v>3</v>
      </c>
      <c r="I53" s="151" t="s">
        <v>4</v>
      </c>
      <c r="J53" s="152" t="s">
        <v>272</v>
      </c>
      <c r="K53" s="153" t="s">
        <v>5</v>
      </c>
    </row>
    <row r="54" spans="1:11" x14ac:dyDescent="0.2">
      <c r="A54" s="154"/>
      <c r="B54" s="155"/>
      <c r="C54" s="156"/>
      <c r="D54" s="156"/>
      <c r="E54" s="156"/>
      <c r="F54" s="156"/>
      <c r="G54" s="157"/>
      <c r="H54" s="158"/>
      <c r="I54" s="158"/>
      <c r="J54" s="157"/>
      <c r="K54" s="158"/>
    </row>
    <row r="55" spans="1:11" x14ac:dyDescent="0.2">
      <c r="A55" s="159" t="s">
        <v>7</v>
      </c>
      <c r="B55" s="131"/>
      <c r="C55" s="160" t="s">
        <v>851</v>
      </c>
      <c r="D55" s="161" t="s">
        <v>852</v>
      </c>
      <c r="E55" s="161" t="s">
        <v>853</v>
      </c>
      <c r="F55" s="417">
        <v>84150047.758167773</v>
      </c>
      <c r="G55" s="163">
        <f>K30</f>
        <v>4.7707080917706479E-2</v>
      </c>
      <c r="H55" s="418">
        <f>F55*G55</f>
        <v>4014553.1376277748</v>
      </c>
      <c r="I55" s="420">
        <v>83583669.063136622</v>
      </c>
      <c r="J55" s="166">
        <f>K40</f>
        <v>9.4459246027542951E-2</v>
      </c>
      <c r="K55" s="418">
        <f>I55*J55</f>
        <v>7895250.3599195527</v>
      </c>
    </row>
    <row r="56" spans="1:11" x14ac:dyDescent="0.2">
      <c r="A56" s="167" t="s">
        <v>8</v>
      </c>
      <c r="B56" s="168"/>
      <c r="C56" s="169"/>
      <c r="D56" s="169"/>
      <c r="E56" s="169"/>
      <c r="F56" s="170"/>
      <c r="G56" s="166">
        <f>K30</f>
        <v>4.7707080917706479E-2</v>
      </c>
      <c r="H56" s="418">
        <f>F56*G56</f>
        <v>0</v>
      </c>
      <c r="I56" s="420">
        <v>0</v>
      </c>
      <c r="J56" s="166">
        <f>K40</f>
        <v>9.4459246027542951E-2</v>
      </c>
      <c r="K56" s="418">
        <f>I56*J56</f>
        <v>0</v>
      </c>
    </row>
    <row r="57" spans="1:11" x14ac:dyDescent="0.2">
      <c r="A57" s="159">
        <v>2</v>
      </c>
      <c r="B57" s="131"/>
      <c r="C57" s="4" t="s">
        <v>11</v>
      </c>
      <c r="F57" s="298">
        <f>SUM(F55:F56)</f>
        <v>84150047.758167773</v>
      </c>
      <c r="G57" s="171"/>
      <c r="H57" s="419">
        <f>SUM(H55:H56)</f>
        <v>4014553.1376277748</v>
      </c>
      <c r="I57" s="421">
        <f>SUM(I55:I56)</f>
        <v>83583669.063136622</v>
      </c>
      <c r="J57" s="173"/>
      <c r="K57" s="419">
        <f>SUM(K55:K56)</f>
        <v>7895250.3599195527</v>
      </c>
    </row>
    <row r="58" spans="1:11" x14ac:dyDescent="0.2">
      <c r="A58" s="159"/>
      <c r="B58" s="131"/>
      <c r="F58" s="137"/>
      <c r="G58" s="174"/>
      <c r="H58" s="418"/>
      <c r="I58" s="175"/>
      <c r="J58" s="176"/>
      <c r="K58" s="418"/>
    </row>
    <row r="59" spans="1:11" x14ac:dyDescent="0.2">
      <c r="A59" s="159" t="s">
        <v>9</v>
      </c>
      <c r="B59" s="131"/>
      <c r="C59" s="161"/>
      <c r="D59" s="161"/>
      <c r="E59" s="161"/>
      <c r="F59" s="162">
        <v>0</v>
      </c>
      <c r="G59" s="163">
        <f>K30</f>
        <v>4.7707080917706479E-2</v>
      </c>
      <c r="H59" s="418">
        <f>F59*G59</f>
        <v>0</v>
      </c>
      <c r="I59" s="165">
        <v>0</v>
      </c>
      <c r="J59" s="166">
        <f>K40</f>
        <v>9.4459246027542951E-2</v>
      </c>
      <c r="K59" s="418">
        <f>I59*J59</f>
        <v>0</v>
      </c>
    </row>
    <row r="60" spans="1:11" x14ac:dyDescent="0.2">
      <c r="A60" s="159" t="s">
        <v>10</v>
      </c>
      <c r="B60" s="131"/>
      <c r="C60" s="161"/>
      <c r="D60" s="161"/>
      <c r="E60" s="161"/>
      <c r="F60" s="170">
        <v>0</v>
      </c>
      <c r="G60" s="177">
        <f>K30</f>
        <v>4.7707080917706479E-2</v>
      </c>
      <c r="H60" s="178">
        <f>F60*G60</f>
        <v>0</v>
      </c>
      <c r="I60" s="179">
        <v>0</v>
      </c>
      <c r="J60" s="166">
        <f>K40</f>
        <v>9.4459246027542951E-2</v>
      </c>
      <c r="K60" s="422">
        <f>I60*J60</f>
        <v>0</v>
      </c>
    </row>
    <row r="61" spans="1:11" x14ac:dyDescent="0.2">
      <c r="A61" s="180">
        <v>4</v>
      </c>
      <c r="B61" s="181"/>
      <c r="C61" s="156" t="s">
        <v>12</v>
      </c>
      <c r="D61" s="156"/>
      <c r="E61" s="156"/>
      <c r="F61" s="137">
        <f>SUM(F59:F60)</f>
        <v>0</v>
      </c>
      <c r="G61" s="157"/>
      <c r="H61" s="164">
        <f>SUM(H59:H60)</f>
        <v>0</v>
      </c>
      <c r="I61" s="175">
        <f>SUM(I59:I60)</f>
        <v>0</v>
      </c>
      <c r="J61" s="157"/>
      <c r="K61" s="418">
        <f>SUM(K59:K60)</f>
        <v>0</v>
      </c>
    </row>
    <row r="62" spans="1:11" x14ac:dyDescent="0.2">
      <c r="A62" s="182"/>
      <c r="F62" s="137"/>
      <c r="G62" s="183"/>
      <c r="H62" s="164"/>
      <c r="I62" s="184"/>
      <c r="J62" s="183"/>
      <c r="K62" s="418"/>
    </row>
    <row r="63" spans="1:11" x14ac:dyDescent="0.2">
      <c r="A63" s="182">
        <v>5</v>
      </c>
      <c r="C63" s="161" t="s">
        <v>13</v>
      </c>
      <c r="D63" s="161"/>
      <c r="E63" s="161"/>
      <c r="F63" s="162">
        <v>0</v>
      </c>
      <c r="G63" s="163">
        <f>K30</f>
        <v>4.7707080917706479E-2</v>
      </c>
      <c r="H63" s="164">
        <f>F63*G63</f>
        <v>0</v>
      </c>
      <c r="I63" s="185">
        <v>0</v>
      </c>
      <c r="J63" s="166">
        <f>K40</f>
        <v>9.4459246027542951E-2</v>
      </c>
      <c r="K63" s="418">
        <f>I63*J63</f>
        <v>0</v>
      </c>
    </row>
    <row r="64" spans="1:11" x14ac:dyDescent="0.2">
      <c r="A64" s="186"/>
      <c r="B64" s="187"/>
      <c r="C64" s="41"/>
      <c r="D64" s="41"/>
      <c r="E64" s="41"/>
      <c r="F64" s="41"/>
      <c r="G64" s="188"/>
      <c r="H64" s="164"/>
      <c r="I64" s="189"/>
      <c r="J64" s="188"/>
      <c r="K64" s="418"/>
    </row>
    <row r="65" spans="1:11" x14ac:dyDescent="0.2">
      <c r="A65" s="186">
        <v>6</v>
      </c>
      <c r="B65" s="187"/>
      <c r="C65" s="41" t="s">
        <v>14</v>
      </c>
      <c r="D65" s="41"/>
      <c r="E65" s="41"/>
      <c r="F65" s="424">
        <f>F57+F61+F63</f>
        <v>84150047.758167773</v>
      </c>
      <c r="G65" s="425"/>
      <c r="H65" s="423">
        <f>SUM(H57+H61+H63)</f>
        <v>4014553.1376277748</v>
      </c>
      <c r="I65" s="422">
        <f>I57+I61+I63</f>
        <v>83583669.063136622</v>
      </c>
      <c r="J65" s="188"/>
      <c r="K65" s="423">
        <f>SUM(K57+K61+K63)</f>
        <v>7895250.3599195527</v>
      </c>
    </row>
    <row r="80" spans="1:11" x14ac:dyDescent="0.2">
      <c r="A80" s="131"/>
      <c r="B80" s="131"/>
      <c r="C80" s="124"/>
      <c r="K80" s="46" t="s">
        <v>20</v>
      </c>
    </row>
    <row r="81" spans="1:12" x14ac:dyDescent="0.2">
      <c r="A81" s="131"/>
      <c r="B81" s="131"/>
      <c r="C81" s="124"/>
      <c r="K81" s="125" t="s">
        <v>917</v>
      </c>
    </row>
    <row r="82" spans="1:12" x14ac:dyDescent="0.2">
      <c r="A82" s="560" t="s">
        <v>529</v>
      </c>
      <c r="B82" s="560"/>
      <c r="C82" s="560"/>
      <c r="D82" s="560"/>
      <c r="E82" s="560"/>
      <c r="F82" s="560"/>
      <c r="G82" s="560"/>
      <c r="H82" s="560"/>
      <c r="I82" s="560"/>
      <c r="J82" s="560"/>
      <c r="K82" s="560"/>
    </row>
    <row r="83" spans="1:12" x14ac:dyDescent="0.2">
      <c r="A83" s="560" t="s">
        <v>528</v>
      </c>
      <c r="B83" s="560"/>
      <c r="C83" s="560"/>
      <c r="D83" s="560"/>
      <c r="E83" s="560"/>
      <c r="F83" s="560"/>
      <c r="G83" s="560"/>
      <c r="H83" s="560"/>
      <c r="I83" s="560"/>
      <c r="J83" s="560"/>
      <c r="K83" s="560"/>
    </row>
    <row r="84" spans="1:12" x14ac:dyDescent="0.2">
      <c r="A84" s="561" t="s">
        <v>842</v>
      </c>
      <c r="B84" s="562"/>
      <c r="C84" s="562"/>
      <c r="D84" s="562"/>
      <c r="E84" s="562"/>
      <c r="F84" s="562"/>
      <c r="G84" s="562"/>
      <c r="H84" s="562"/>
      <c r="I84" s="562"/>
      <c r="J84" s="562"/>
      <c r="K84" s="562"/>
    </row>
    <row r="88" spans="1:12" x14ac:dyDescent="0.2">
      <c r="A88" s="131"/>
      <c r="B88" s="131"/>
      <c r="C88" s="13" t="s">
        <v>29</v>
      </c>
      <c r="D88" s="13" t="s">
        <v>30</v>
      </c>
      <c r="E88" s="13" t="s">
        <v>31</v>
      </c>
      <c r="F88" s="13" t="s">
        <v>32</v>
      </c>
      <c r="G88" s="13" t="s">
        <v>37</v>
      </c>
      <c r="H88" s="13" t="s">
        <v>33</v>
      </c>
      <c r="I88" s="13" t="s">
        <v>34</v>
      </c>
      <c r="J88" s="13" t="s">
        <v>35</v>
      </c>
      <c r="K88" s="13" t="s">
        <v>36</v>
      </c>
    </row>
    <row r="89" spans="1:12" ht="36" x14ac:dyDescent="0.2">
      <c r="A89" s="190" t="s">
        <v>530</v>
      </c>
      <c r="B89" s="191"/>
      <c r="C89" s="191" t="s">
        <v>21</v>
      </c>
      <c r="D89" s="191" t="s">
        <v>22</v>
      </c>
      <c r="E89" s="191" t="s">
        <v>23</v>
      </c>
      <c r="F89" s="148" t="s">
        <v>24</v>
      </c>
      <c r="G89" s="191" t="s">
        <v>25</v>
      </c>
      <c r="H89" s="191" t="s">
        <v>26</v>
      </c>
      <c r="I89" s="191" t="s">
        <v>44</v>
      </c>
      <c r="J89" s="191" t="s">
        <v>28</v>
      </c>
      <c r="K89" s="192" t="s">
        <v>27</v>
      </c>
    </row>
    <row r="90" spans="1:12" ht="36" x14ac:dyDescent="0.2">
      <c r="A90" s="193"/>
      <c r="B90" s="194"/>
      <c r="C90" s="195" t="s">
        <v>38</v>
      </c>
      <c r="D90" s="196" t="s">
        <v>39</v>
      </c>
      <c r="E90" s="196" t="s">
        <v>40</v>
      </c>
      <c r="F90" s="193" t="s">
        <v>636</v>
      </c>
      <c r="G90" s="196" t="s">
        <v>41</v>
      </c>
      <c r="H90" s="196" t="s">
        <v>42</v>
      </c>
      <c r="I90" s="196" t="s">
        <v>43</v>
      </c>
      <c r="J90" s="196" t="s">
        <v>579</v>
      </c>
      <c r="K90" s="196" t="s">
        <v>580</v>
      </c>
    </row>
    <row r="91" spans="1:12" x14ac:dyDescent="0.2">
      <c r="A91" s="154"/>
      <c r="B91" s="197"/>
      <c r="C91" s="157"/>
      <c r="D91" s="198"/>
      <c r="E91" s="158"/>
      <c r="F91" s="199"/>
      <c r="G91" s="158"/>
      <c r="H91" s="158"/>
      <c r="I91" s="158"/>
      <c r="J91" s="158"/>
      <c r="K91" s="158"/>
    </row>
    <row r="92" spans="1:12" x14ac:dyDescent="0.2">
      <c r="A92" s="159" t="s">
        <v>7</v>
      </c>
      <c r="C92" s="430">
        <v>1794759.78405785</v>
      </c>
      <c r="D92" s="426">
        <f>H55+K55+C92</f>
        <v>13704563.281605178</v>
      </c>
      <c r="E92" s="200">
        <v>0</v>
      </c>
      <c r="F92" s="201">
        <v>0</v>
      </c>
      <c r="G92" s="418">
        <f>D92+F92</f>
        <v>13704563.281605178</v>
      </c>
      <c r="H92" s="430">
        <v>0</v>
      </c>
      <c r="I92" s="418">
        <f>D92+F92-H92</f>
        <v>13704563.281605178</v>
      </c>
      <c r="J92" s="430">
        <v>0</v>
      </c>
      <c r="K92" s="418">
        <f>I92+J92</f>
        <v>13704563.281605178</v>
      </c>
      <c r="L92" s="457" t="s">
        <v>919</v>
      </c>
    </row>
    <row r="93" spans="1:12" x14ac:dyDescent="0.2">
      <c r="A93" s="159" t="s">
        <v>8</v>
      </c>
      <c r="C93" s="430">
        <v>0</v>
      </c>
      <c r="D93" s="426">
        <f>H56+K56+C93</f>
        <v>0</v>
      </c>
      <c r="E93" s="200">
        <v>0</v>
      </c>
      <c r="F93" s="201">
        <f>'Attachment 2'!J40*I56</f>
        <v>0</v>
      </c>
      <c r="G93" s="418">
        <f>D93+F93</f>
        <v>0</v>
      </c>
      <c r="H93" s="430">
        <v>0</v>
      </c>
      <c r="I93" s="418">
        <f>D93+F93-H93</f>
        <v>0</v>
      </c>
      <c r="J93" s="430">
        <v>0</v>
      </c>
      <c r="K93" s="418">
        <f>I93+J93</f>
        <v>0</v>
      </c>
    </row>
    <row r="94" spans="1:12" x14ac:dyDescent="0.2">
      <c r="A94" s="154">
        <v>2</v>
      </c>
      <c r="B94" s="181"/>
      <c r="C94" s="419">
        <f>SUM(C92:C93)</f>
        <v>1794759.78405785</v>
      </c>
      <c r="D94" s="427">
        <f>SUM(D92:D93)</f>
        <v>13704563.281605178</v>
      </c>
      <c r="E94" s="172"/>
      <c r="F94" s="202">
        <f t="shared" ref="F94:K94" si="0">SUM(F92:F93)</f>
        <v>0</v>
      </c>
      <c r="G94" s="419">
        <f t="shared" si="0"/>
        <v>13704563.281605178</v>
      </c>
      <c r="H94" s="419">
        <f t="shared" si="0"/>
        <v>0</v>
      </c>
      <c r="I94" s="419">
        <f t="shared" si="0"/>
        <v>13704563.281605178</v>
      </c>
      <c r="J94" s="419">
        <f t="shared" si="0"/>
        <v>0</v>
      </c>
      <c r="K94" s="419">
        <f t="shared" si="0"/>
        <v>13704563.281605178</v>
      </c>
    </row>
    <row r="95" spans="1:12" x14ac:dyDescent="0.2">
      <c r="A95" s="159"/>
      <c r="C95" s="418"/>
      <c r="D95" s="426"/>
      <c r="E95" s="164"/>
      <c r="F95" s="203"/>
      <c r="G95" s="418"/>
      <c r="H95" s="418"/>
      <c r="I95" s="418"/>
      <c r="J95" s="418"/>
      <c r="K95" s="418"/>
    </row>
    <row r="96" spans="1:12" x14ac:dyDescent="0.2">
      <c r="A96" s="159" t="s">
        <v>9</v>
      </c>
      <c r="C96" s="430">
        <v>0</v>
      </c>
      <c r="D96" s="426">
        <f>H59+K59+C96</f>
        <v>0</v>
      </c>
      <c r="E96" s="200">
        <v>0</v>
      </c>
      <c r="F96" s="201">
        <f>'Attachment 2'!J40*I59</f>
        <v>0</v>
      </c>
      <c r="G96" s="418">
        <f>D96+F96</f>
        <v>0</v>
      </c>
      <c r="H96" s="430">
        <v>0</v>
      </c>
      <c r="I96" s="418">
        <f>D96+F96-H96</f>
        <v>0</v>
      </c>
      <c r="J96" s="430">
        <v>0</v>
      </c>
      <c r="K96" s="418">
        <f>I96+J96</f>
        <v>0</v>
      </c>
    </row>
    <row r="97" spans="1:11" x14ac:dyDescent="0.2">
      <c r="A97" s="167" t="s">
        <v>10</v>
      </c>
      <c r="B97" s="187"/>
      <c r="C97" s="431">
        <v>0</v>
      </c>
      <c r="D97" s="428">
        <f>H60+K60+C97</f>
        <v>0</v>
      </c>
      <c r="E97" s="204">
        <v>0</v>
      </c>
      <c r="F97" s="201">
        <f>'Attachment 2'!J40*I60</f>
        <v>0</v>
      </c>
      <c r="G97" s="422">
        <f>D97+F97</f>
        <v>0</v>
      </c>
      <c r="H97" s="431">
        <v>0</v>
      </c>
      <c r="I97" s="422">
        <f>D97+F97-H97</f>
        <v>0</v>
      </c>
      <c r="J97" s="431">
        <v>0</v>
      </c>
      <c r="K97" s="422">
        <f>I97+J97</f>
        <v>0</v>
      </c>
    </row>
    <row r="98" spans="1:11" x14ac:dyDescent="0.2">
      <c r="A98" s="180">
        <v>4</v>
      </c>
      <c r="B98" s="181"/>
      <c r="C98" s="418">
        <f>SUM(C96:C97)</f>
        <v>0</v>
      </c>
      <c r="D98" s="426">
        <f>SUM(D96:D97)</f>
        <v>0</v>
      </c>
      <c r="E98" s="164"/>
      <c r="F98" s="202">
        <f t="shared" ref="F98:K98" si="1">SUM(F96:F97)</f>
        <v>0</v>
      </c>
      <c r="G98" s="418">
        <f t="shared" si="1"/>
        <v>0</v>
      </c>
      <c r="H98" s="418">
        <f t="shared" si="1"/>
        <v>0</v>
      </c>
      <c r="I98" s="418">
        <f t="shared" si="1"/>
        <v>0</v>
      </c>
      <c r="J98" s="418">
        <f t="shared" si="1"/>
        <v>0</v>
      </c>
      <c r="K98" s="418">
        <f t="shared" si="1"/>
        <v>0</v>
      </c>
    </row>
    <row r="99" spans="1:11" x14ac:dyDescent="0.2">
      <c r="A99" s="182"/>
      <c r="C99" s="418"/>
      <c r="D99" s="426"/>
      <c r="E99" s="164"/>
      <c r="F99" s="205"/>
      <c r="G99" s="418"/>
      <c r="H99" s="418"/>
      <c r="I99" s="418"/>
      <c r="J99" s="418"/>
      <c r="K99" s="418"/>
    </row>
    <row r="100" spans="1:11" x14ac:dyDescent="0.2">
      <c r="A100" s="182">
        <v>5</v>
      </c>
      <c r="C100" s="430">
        <v>0</v>
      </c>
      <c r="D100" s="426">
        <f>H63+K63+C100</f>
        <v>0</v>
      </c>
      <c r="E100" s="200">
        <v>0</v>
      </c>
      <c r="F100" s="201">
        <f>'Attachment 2'!J40*I63</f>
        <v>0</v>
      </c>
      <c r="G100" s="418">
        <f>D100+F100</f>
        <v>0</v>
      </c>
      <c r="H100" s="430">
        <v>0</v>
      </c>
      <c r="I100" s="418">
        <f>D100+F100-H100</f>
        <v>0</v>
      </c>
      <c r="J100" s="430">
        <v>0</v>
      </c>
      <c r="K100" s="418">
        <f>I100+J100</f>
        <v>0</v>
      </c>
    </row>
    <row r="101" spans="1:11" x14ac:dyDescent="0.2">
      <c r="A101" s="186"/>
      <c r="B101" s="187"/>
      <c r="C101" s="418"/>
      <c r="D101" s="426"/>
      <c r="E101" s="164"/>
      <c r="F101" s="205"/>
      <c r="G101" s="418"/>
      <c r="H101" s="418"/>
      <c r="I101" s="418"/>
      <c r="J101" s="418"/>
      <c r="K101" s="418"/>
    </row>
    <row r="102" spans="1:11" x14ac:dyDescent="0.2">
      <c r="A102" s="186">
        <v>6</v>
      </c>
      <c r="B102" s="187"/>
      <c r="C102" s="423">
        <f>C94+C98+C100</f>
        <v>1794759.78405785</v>
      </c>
      <c r="D102" s="429">
        <f>SUM(D94+D98+D100)</f>
        <v>13704563.281605178</v>
      </c>
      <c r="E102" s="206"/>
      <c r="F102" s="207">
        <f>SUM(F94+F98+F100)</f>
        <v>0</v>
      </c>
      <c r="G102" s="429">
        <f>SUM(G94+G98+G100)</f>
        <v>13704563.281605178</v>
      </c>
      <c r="H102" s="429">
        <f>SUM(H94+H98+H100)</f>
        <v>0</v>
      </c>
      <c r="I102" s="423">
        <f>SUM(I94+I98+I100)</f>
        <v>13704563.281605178</v>
      </c>
      <c r="J102" s="423">
        <f>J94+J98+J100</f>
        <v>0</v>
      </c>
      <c r="K102" s="423">
        <f>K94+K98+K100</f>
        <v>13704563.281605178</v>
      </c>
    </row>
    <row r="103" spans="1:11" x14ac:dyDescent="0.2">
      <c r="D103" s="304"/>
    </row>
    <row r="105" spans="1:11" x14ac:dyDescent="0.2">
      <c r="A105" s="187" t="s">
        <v>15</v>
      </c>
    </row>
    <row r="106" spans="1:11" x14ac:dyDescent="0.2">
      <c r="A106" s="27" t="s">
        <v>443</v>
      </c>
      <c r="C106" s="4" t="s">
        <v>471</v>
      </c>
    </row>
    <row r="107" spans="1:11" x14ac:dyDescent="0.2">
      <c r="A107" s="27" t="s">
        <v>455</v>
      </c>
      <c r="C107" s="574" t="s">
        <v>472</v>
      </c>
      <c r="D107" s="574"/>
      <c r="E107" s="574"/>
      <c r="F107" s="574"/>
      <c r="G107" s="574"/>
      <c r="H107" s="574"/>
      <c r="I107" s="574"/>
      <c r="J107" s="574"/>
      <c r="K107" s="574"/>
    </row>
    <row r="108" spans="1:11" x14ac:dyDescent="0.2">
      <c r="A108" s="27" t="s">
        <v>458</v>
      </c>
      <c r="C108" s="571" t="s">
        <v>16</v>
      </c>
      <c r="D108" s="571"/>
      <c r="E108" s="571"/>
      <c r="F108" s="571"/>
      <c r="G108" s="571"/>
      <c r="H108" s="571"/>
      <c r="I108" s="571"/>
      <c r="J108" s="571"/>
      <c r="K108" s="571"/>
    </row>
    <row r="109" spans="1:11" x14ac:dyDescent="0.2">
      <c r="A109" s="27" t="s">
        <v>459</v>
      </c>
      <c r="C109" s="571" t="s">
        <v>17</v>
      </c>
      <c r="D109" s="571"/>
      <c r="E109" s="571"/>
      <c r="F109" s="571"/>
      <c r="G109" s="571"/>
      <c r="H109" s="571"/>
      <c r="I109" s="571"/>
      <c r="J109" s="571"/>
      <c r="K109" s="571"/>
    </row>
    <row r="110" spans="1:11" x14ac:dyDescent="0.2">
      <c r="A110" s="27" t="s">
        <v>503</v>
      </c>
      <c r="C110" s="571" t="s">
        <v>18</v>
      </c>
      <c r="D110" s="571"/>
      <c r="E110" s="571"/>
      <c r="F110" s="571"/>
      <c r="G110" s="571"/>
      <c r="H110" s="571"/>
      <c r="I110" s="571"/>
      <c r="J110" s="571"/>
      <c r="K110" s="571"/>
    </row>
    <row r="111" spans="1:11" ht="25.5" customHeight="1" x14ac:dyDescent="0.2">
      <c r="A111" s="27" t="s">
        <v>504</v>
      </c>
      <c r="C111" s="574" t="s">
        <v>473</v>
      </c>
      <c r="D111" s="574"/>
      <c r="E111" s="574"/>
      <c r="F111" s="574"/>
      <c r="G111" s="574"/>
      <c r="H111" s="574"/>
      <c r="I111" s="574"/>
      <c r="J111" s="574"/>
      <c r="K111" s="574"/>
    </row>
    <row r="112" spans="1:11" ht="29.25" customHeight="1" x14ac:dyDescent="0.2">
      <c r="A112" s="27" t="s">
        <v>505</v>
      </c>
      <c r="C112" s="571" t="s">
        <v>849</v>
      </c>
      <c r="D112" s="571"/>
      <c r="E112" s="571"/>
      <c r="F112" s="571"/>
      <c r="G112" s="571"/>
      <c r="H112" s="571"/>
      <c r="I112" s="571"/>
      <c r="J112" s="571"/>
      <c r="K112" s="571"/>
    </row>
    <row r="113" spans="1:11" ht="24.75" customHeight="1" x14ac:dyDescent="0.2">
      <c r="A113" s="27" t="s">
        <v>506</v>
      </c>
      <c r="C113" s="571" t="s">
        <v>45</v>
      </c>
      <c r="D113" s="571"/>
      <c r="E113" s="571"/>
      <c r="F113" s="571"/>
      <c r="G113" s="571"/>
      <c r="H113" s="571"/>
      <c r="I113" s="571"/>
      <c r="J113" s="571"/>
      <c r="K113" s="571"/>
    </row>
    <row r="114" spans="1:11" x14ac:dyDescent="0.2">
      <c r="A114" s="27" t="s">
        <v>507</v>
      </c>
      <c r="C114" s="571" t="s">
        <v>19</v>
      </c>
      <c r="D114" s="571"/>
      <c r="E114" s="571"/>
      <c r="F114" s="571"/>
      <c r="G114" s="571"/>
      <c r="H114" s="571"/>
      <c r="I114" s="571"/>
      <c r="J114" s="571"/>
      <c r="K114" s="571"/>
    </row>
    <row r="115" spans="1:11" ht="57.75" customHeight="1" x14ac:dyDescent="0.2">
      <c r="A115" s="27" t="s">
        <v>508</v>
      </c>
      <c r="C115" s="571" t="s">
        <v>363</v>
      </c>
      <c r="D115" s="571"/>
      <c r="E115" s="571"/>
      <c r="F115" s="571"/>
      <c r="G115" s="571"/>
      <c r="H115" s="571"/>
      <c r="I115" s="571"/>
      <c r="J115" s="571"/>
      <c r="K115" s="571"/>
    </row>
  </sheetData>
  <mergeCells count="23">
    <mergeCell ref="A3:K3"/>
    <mergeCell ref="F9:G9"/>
    <mergeCell ref="C48:K48"/>
    <mergeCell ref="C115:K115"/>
    <mergeCell ref="C109:K109"/>
    <mergeCell ref="C110:K110"/>
    <mergeCell ref="C111:K111"/>
    <mergeCell ref="C112:K112"/>
    <mergeCell ref="C107:K107"/>
    <mergeCell ref="C108:K108"/>
    <mergeCell ref="A5:K5"/>
    <mergeCell ref="A46:K46"/>
    <mergeCell ref="A44:K44"/>
    <mergeCell ref="A45:K45"/>
    <mergeCell ref="C49:K49"/>
    <mergeCell ref="F10:G10"/>
    <mergeCell ref="C113:K113"/>
    <mergeCell ref="C114:K114"/>
    <mergeCell ref="A84:K84"/>
    <mergeCell ref="A83:K83"/>
    <mergeCell ref="A4:K4"/>
    <mergeCell ref="C9:D9"/>
    <mergeCell ref="A82:K82"/>
  </mergeCells>
  <phoneticPr fontId="0" type="noConversion"/>
  <pageMargins left="0.5" right="0.5" top="0.75" bottom="0.75" header="0.3" footer="0.3"/>
  <pageSetup scale="83" orientation="landscape" verticalDpi="1200" r:id="rId1"/>
  <rowBreaks count="2" manualBreakCount="2">
    <brk id="41" max="10" man="1"/>
    <brk id="79" max="10" man="1"/>
  </rowBreaks>
  <colBreaks count="1" manualBreakCount="1">
    <brk id="11" max="1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topLeftCell="A4" zoomScale="120" zoomScaleNormal="120" zoomScaleSheetLayoutView="120" workbookViewId="0">
      <selection activeCell="U142" sqref="U142"/>
    </sheetView>
  </sheetViews>
  <sheetFormatPr defaultRowHeight="12" x14ac:dyDescent="0.2"/>
  <cols>
    <col min="1" max="1" width="6.83203125" style="225" customWidth="1"/>
    <col min="2" max="2" width="34.83203125" style="225" customWidth="1"/>
    <col min="3" max="3" width="35.5" style="225" customWidth="1"/>
    <col min="4" max="4" width="30.33203125" style="225" customWidth="1"/>
    <col min="5" max="5" width="19.6640625" style="225" customWidth="1"/>
    <col min="6" max="6" width="7.83203125" style="225" customWidth="1"/>
    <col min="7" max="7" width="4.83203125" style="225" customWidth="1"/>
    <col min="8" max="8" width="9.33203125" style="225"/>
    <col min="9" max="9" width="14" style="225" customWidth="1"/>
    <col min="10" max="10" width="17.83203125" style="225" customWidth="1"/>
    <col min="11" max="16384" width="9.33203125" style="225"/>
  </cols>
  <sheetData>
    <row r="1" spans="1:15" x14ac:dyDescent="0.2">
      <c r="A1" s="335"/>
      <c r="B1" s="335"/>
      <c r="J1" s="46" t="s">
        <v>65</v>
      </c>
      <c r="O1" s="226"/>
    </row>
    <row r="2" spans="1:15" x14ac:dyDescent="0.2">
      <c r="A2" s="335"/>
      <c r="B2" s="335"/>
      <c r="J2" s="125" t="s">
        <v>917</v>
      </c>
      <c r="O2" s="226"/>
    </row>
    <row r="3" spans="1:15" x14ac:dyDescent="0.2">
      <c r="A3" s="560" t="s">
        <v>64</v>
      </c>
      <c r="B3" s="560"/>
      <c r="C3" s="560"/>
      <c r="D3" s="560"/>
      <c r="E3" s="560"/>
      <c r="F3" s="560"/>
      <c r="G3" s="560"/>
      <c r="H3" s="560"/>
      <c r="I3" s="560"/>
      <c r="J3" s="560"/>
    </row>
    <row r="4" spans="1:15" x14ac:dyDescent="0.2">
      <c r="A4" s="560" t="s">
        <v>24</v>
      </c>
      <c r="B4" s="560"/>
      <c r="C4" s="560"/>
      <c r="D4" s="560"/>
      <c r="E4" s="560"/>
      <c r="F4" s="560"/>
      <c r="G4" s="560"/>
      <c r="H4" s="560"/>
      <c r="I4" s="560"/>
      <c r="J4" s="560"/>
    </row>
    <row r="5" spans="1:15" x14ac:dyDescent="0.2">
      <c r="A5" s="561" t="s">
        <v>842</v>
      </c>
      <c r="B5" s="562"/>
      <c r="C5" s="562"/>
      <c r="D5" s="562"/>
      <c r="E5" s="562"/>
      <c r="F5" s="562"/>
      <c r="G5" s="562"/>
      <c r="H5" s="562"/>
      <c r="I5" s="562"/>
      <c r="J5" s="562"/>
    </row>
    <row r="6" spans="1:15" x14ac:dyDescent="0.2">
      <c r="A6" s="337" t="s">
        <v>68</v>
      </c>
      <c r="B6" s="4"/>
      <c r="C6" s="4"/>
      <c r="D6" s="4"/>
      <c r="E6" s="4"/>
      <c r="F6" s="4"/>
      <c r="G6" s="4"/>
      <c r="H6" s="4"/>
      <c r="I6" s="4"/>
      <c r="J6" s="4"/>
    </row>
    <row r="7" spans="1:15" x14ac:dyDescent="0.2">
      <c r="A7" s="27">
        <v>1</v>
      </c>
      <c r="B7" s="4" t="s">
        <v>47</v>
      </c>
      <c r="D7" s="24" t="s">
        <v>474</v>
      </c>
      <c r="E7" s="4"/>
      <c r="F7" s="4"/>
      <c r="G7" s="4"/>
      <c r="H7" s="4"/>
      <c r="I7" s="4"/>
      <c r="J7" s="432">
        <f>'Attachment H-27A'!K82</f>
        <v>84289042.341460541</v>
      </c>
    </row>
    <row r="8" spans="1:15" x14ac:dyDescent="0.2">
      <c r="A8" s="27"/>
      <c r="B8" s="4"/>
      <c r="C8" s="4"/>
      <c r="D8" s="4"/>
      <c r="E8" s="4"/>
      <c r="F8" s="4"/>
      <c r="G8" s="4"/>
      <c r="H8" s="4"/>
      <c r="I8" s="4"/>
      <c r="J8" s="46"/>
    </row>
    <row r="9" spans="1:15" ht="12.75" thickBot="1" x14ac:dyDescent="0.25">
      <c r="A9" s="27">
        <v>2</v>
      </c>
      <c r="B9" s="4" t="s">
        <v>48</v>
      </c>
      <c r="C9" s="4"/>
      <c r="D9" s="4"/>
      <c r="E9" s="4"/>
      <c r="F9" s="4"/>
      <c r="G9" s="4"/>
      <c r="H9" s="4"/>
      <c r="I9" s="309" t="s">
        <v>442</v>
      </c>
      <c r="J9" s="46"/>
    </row>
    <row r="10" spans="1:15" x14ac:dyDescent="0.2">
      <c r="A10" s="27"/>
      <c r="B10" s="4"/>
      <c r="C10" s="4"/>
      <c r="D10" s="4"/>
      <c r="E10" s="4"/>
      <c r="F10" s="4"/>
      <c r="G10" s="4"/>
      <c r="H10" s="27" t="s">
        <v>453</v>
      </c>
      <c r="I10" s="27"/>
      <c r="J10" s="46"/>
    </row>
    <row r="11" spans="1:15" ht="12.75" thickBot="1" x14ac:dyDescent="0.25">
      <c r="A11" s="27"/>
      <c r="B11" s="4"/>
      <c r="C11" s="4"/>
      <c r="D11" s="4"/>
      <c r="E11" s="27" t="s">
        <v>442</v>
      </c>
      <c r="F11" s="309" t="s">
        <v>450</v>
      </c>
      <c r="G11" s="4"/>
      <c r="H11" s="309"/>
      <c r="I11" s="309" t="s">
        <v>449</v>
      </c>
      <c r="J11" s="46"/>
    </row>
    <row r="12" spans="1:15" x14ac:dyDescent="0.2">
      <c r="A12" s="27">
        <v>3</v>
      </c>
      <c r="B12" s="4" t="s">
        <v>49</v>
      </c>
      <c r="C12" s="4" t="s">
        <v>475</v>
      </c>
      <c r="D12" s="4"/>
      <c r="E12" s="435">
        <f>'Attachment H-27A'!F179</f>
        <v>73000000</v>
      </c>
      <c r="F12" s="141">
        <f>'Attachment H-27A'!H179</f>
        <v>0.45250000000232443</v>
      </c>
      <c r="G12" s="4"/>
      <c r="H12" s="369">
        <f>'Attachment H-27A'!I179</f>
        <v>3.2330197887809733E-2</v>
      </c>
      <c r="I12" s="310">
        <f>F12*H12</f>
        <v>1.4629414544309053E-2</v>
      </c>
      <c r="J12" s="46"/>
    </row>
    <row r="13" spans="1:15" x14ac:dyDescent="0.2">
      <c r="A13" s="27">
        <v>4</v>
      </c>
      <c r="B13" s="4" t="s">
        <v>50</v>
      </c>
      <c r="C13" s="4" t="s">
        <v>475</v>
      </c>
      <c r="D13" s="4"/>
      <c r="E13" s="436">
        <f>'Attachment H-27A'!F180</f>
        <v>0</v>
      </c>
      <c r="F13" s="141">
        <f>'Attachment H-27A'!H180</f>
        <v>0</v>
      </c>
      <c r="G13" s="4"/>
      <c r="H13" s="371">
        <f>'Attachment H-27A'!I180</f>
        <v>0</v>
      </c>
      <c r="I13" s="310">
        <f>F13*H13</f>
        <v>0</v>
      </c>
      <c r="J13" s="46"/>
    </row>
    <row r="14" spans="1:15" ht="24.75" thickBot="1" x14ac:dyDescent="0.25">
      <c r="A14" s="317">
        <v>5</v>
      </c>
      <c r="B14" s="4" t="s">
        <v>51</v>
      </c>
      <c r="C14" s="4" t="s">
        <v>476</v>
      </c>
      <c r="D14" s="372" t="s">
        <v>481</v>
      </c>
      <c r="E14" s="436">
        <f>'Attachment H-27A'!F181</f>
        <v>88325966.850000009</v>
      </c>
      <c r="F14" s="141">
        <f>'Attachment H-27A'!H181</f>
        <v>0.54749999999767551</v>
      </c>
      <c r="G14" s="4"/>
      <c r="H14" s="369">
        <f>'Attachment H-27A'!I181+0.01</f>
        <v>0.11349999999999999</v>
      </c>
      <c r="I14" s="373">
        <f>F14*H14</f>
        <v>6.2141249999736164E-2</v>
      </c>
      <c r="J14" s="374"/>
    </row>
    <row r="15" spans="1:15" x14ac:dyDescent="0.2">
      <c r="A15" s="27">
        <v>6</v>
      </c>
      <c r="B15" s="4" t="s">
        <v>52</v>
      </c>
      <c r="C15" s="4"/>
      <c r="D15" s="375"/>
      <c r="E15" s="436">
        <f>SUM(E12:E14)</f>
        <v>161325966.85000002</v>
      </c>
      <c r="F15" s="46"/>
      <c r="G15" s="4"/>
      <c r="H15" s="376"/>
      <c r="I15" s="377">
        <f>SUM(I12:I14)</f>
        <v>7.6770664544045214E-2</v>
      </c>
      <c r="J15" s="46"/>
    </row>
    <row r="16" spans="1:15" x14ac:dyDescent="0.2">
      <c r="A16" s="27">
        <v>7</v>
      </c>
      <c r="B16" s="4" t="s">
        <v>53</v>
      </c>
      <c r="C16" s="4"/>
      <c r="D16" s="4"/>
      <c r="E16" s="4"/>
      <c r="F16" s="4"/>
      <c r="G16" s="4"/>
      <c r="H16" s="4"/>
      <c r="I16" s="4"/>
      <c r="J16" s="432">
        <f>J7*I15</f>
        <v>6470925.7943350906</v>
      </c>
    </row>
    <row r="17" spans="1:10" x14ac:dyDescent="0.2">
      <c r="A17" s="27"/>
      <c r="B17" s="4"/>
      <c r="C17" s="4"/>
      <c r="D17" s="4"/>
      <c r="E17" s="4"/>
      <c r="F17" s="4"/>
      <c r="G17" s="4"/>
      <c r="H17" s="4"/>
      <c r="I17" s="4"/>
      <c r="J17" s="46"/>
    </row>
    <row r="18" spans="1:10" x14ac:dyDescent="0.2">
      <c r="A18" s="27">
        <v>8</v>
      </c>
      <c r="B18" s="4" t="s">
        <v>54</v>
      </c>
      <c r="C18" s="4"/>
      <c r="D18" s="4"/>
      <c r="E18" s="4"/>
      <c r="F18" s="4"/>
      <c r="G18" s="4"/>
      <c r="H18" s="4"/>
      <c r="I18" s="4"/>
      <c r="J18" s="46"/>
    </row>
    <row r="19" spans="1:10" x14ac:dyDescent="0.2">
      <c r="A19" s="27">
        <v>9</v>
      </c>
      <c r="B19" s="24" t="s">
        <v>631</v>
      </c>
      <c r="C19" s="24"/>
      <c r="D19" s="4"/>
      <c r="E19" s="231">
        <f>(1-(((1-'Attachment H-27A'!F216)*(1-'Attachment H-27A'!F215))/(1-'Attachment H-27A'!F216*'Attachment H-27A'!F215*'Attachment H-27A'!F217)))</f>
        <v>0.27967799999999998</v>
      </c>
      <c r="F19" s="4"/>
      <c r="G19" s="4"/>
      <c r="H19" s="4"/>
      <c r="I19" s="4"/>
      <c r="J19" s="46"/>
    </row>
    <row r="20" spans="1:10" x14ac:dyDescent="0.2">
      <c r="A20" s="27">
        <v>10</v>
      </c>
      <c r="B20" s="4" t="s">
        <v>55</v>
      </c>
      <c r="C20" s="4"/>
      <c r="D20" s="4"/>
      <c r="E20" s="310">
        <f>(E19/(1-E19))*(1-(E21/I15))</f>
        <v>0.3142796864596149</v>
      </c>
      <c r="F20" s="4"/>
      <c r="G20" s="4"/>
      <c r="H20" s="4"/>
      <c r="I20" s="4"/>
      <c r="J20" s="46"/>
    </row>
    <row r="21" spans="1:10" x14ac:dyDescent="0.2">
      <c r="A21" s="27">
        <v>11</v>
      </c>
      <c r="B21" s="4" t="s">
        <v>451</v>
      </c>
      <c r="C21" s="4"/>
      <c r="D21" s="4" t="s">
        <v>283</v>
      </c>
      <c r="E21" s="231">
        <f>I12</f>
        <v>1.4629414544309053E-2</v>
      </c>
      <c r="F21" s="4"/>
      <c r="G21" s="4"/>
      <c r="H21" s="4"/>
      <c r="I21" s="4"/>
      <c r="J21" s="46"/>
    </row>
    <row r="22" spans="1:10" x14ac:dyDescent="0.2">
      <c r="A22" s="27">
        <v>12</v>
      </c>
      <c r="B22" s="24" t="s">
        <v>477</v>
      </c>
      <c r="C22" s="4"/>
      <c r="D22" s="4"/>
      <c r="E22" s="378"/>
      <c r="F22" s="4"/>
      <c r="G22" s="4"/>
      <c r="H22" s="4"/>
      <c r="I22" s="4"/>
      <c r="J22" s="46"/>
    </row>
    <row r="23" spans="1:10" x14ac:dyDescent="0.2">
      <c r="A23" s="27">
        <v>13</v>
      </c>
      <c r="B23" s="4" t="s">
        <v>273</v>
      </c>
      <c r="C23" s="4"/>
      <c r="D23" s="4" t="s">
        <v>421</v>
      </c>
      <c r="E23" s="91">
        <f>1/(1-E19)</f>
        <v>1.3882680245778971</v>
      </c>
      <c r="F23" s="4"/>
      <c r="G23" s="4"/>
      <c r="H23" s="4"/>
      <c r="I23" s="4"/>
      <c r="J23" s="46"/>
    </row>
    <row r="24" spans="1:10" x14ac:dyDescent="0.2">
      <c r="A24" s="27">
        <v>14</v>
      </c>
      <c r="B24" s="4" t="s">
        <v>56</v>
      </c>
      <c r="C24" s="4"/>
      <c r="D24" s="4" t="s">
        <v>478</v>
      </c>
      <c r="E24" s="370">
        <f>'Attachment H-27A'!F135</f>
        <v>0</v>
      </c>
      <c r="F24" s="4"/>
      <c r="G24" s="4"/>
      <c r="H24" s="4"/>
      <c r="I24" s="4"/>
      <c r="J24" s="46"/>
    </row>
    <row r="25" spans="1:10" x14ac:dyDescent="0.2">
      <c r="A25" s="27">
        <v>15</v>
      </c>
      <c r="B25" s="4" t="s">
        <v>57</v>
      </c>
      <c r="C25" s="4"/>
      <c r="D25" s="4" t="s">
        <v>479</v>
      </c>
      <c r="E25" s="370">
        <f>'Attachment H-27A'!F136</f>
        <v>0</v>
      </c>
      <c r="F25" s="4"/>
      <c r="G25" s="4"/>
      <c r="H25" s="4"/>
      <c r="I25" s="4"/>
      <c r="J25" s="46"/>
    </row>
    <row r="26" spans="1:10" x14ac:dyDescent="0.2">
      <c r="A26" s="27">
        <v>16</v>
      </c>
      <c r="B26" s="4" t="s">
        <v>58</v>
      </c>
      <c r="C26" s="4"/>
      <c r="D26" s="24" t="s">
        <v>480</v>
      </c>
      <c r="E26" s="436">
        <f>'Attachment H-27A'!F137</f>
        <v>22550</v>
      </c>
      <c r="F26" s="4"/>
      <c r="G26" s="4"/>
      <c r="H26" s="4"/>
      <c r="I26" s="4"/>
      <c r="J26" s="46"/>
    </row>
    <row r="27" spans="1:10" x14ac:dyDescent="0.2">
      <c r="A27" s="27">
        <v>17</v>
      </c>
      <c r="B27" s="4" t="s">
        <v>275</v>
      </c>
      <c r="C27" s="4"/>
      <c r="D27" s="4" t="s">
        <v>274</v>
      </c>
      <c r="E27" s="436"/>
      <c r="F27" s="4"/>
      <c r="G27" s="4"/>
      <c r="H27" s="4"/>
      <c r="I27" s="438">
        <f>J16*E20</f>
        <v>2033680.5297470668</v>
      </c>
      <c r="J27" s="46"/>
    </row>
    <row r="28" spans="1:10" x14ac:dyDescent="0.2">
      <c r="A28" s="27">
        <v>18</v>
      </c>
      <c r="B28" s="4" t="s">
        <v>277</v>
      </c>
      <c r="C28" s="4"/>
      <c r="D28" s="4" t="s">
        <v>276</v>
      </c>
      <c r="E28" s="436">
        <f>E23*E24</f>
        <v>0</v>
      </c>
      <c r="F28" s="4"/>
      <c r="G28" s="46" t="s">
        <v>430</v>
      </c>
      <c r="H28" s="379">
        <f>I61</f>
        <v>0</v>
      </c>
      <c r="I28" s="370">
        <f>E28*H28</f>
        <v>0</v>
      </c>
      <c r="J28" s="46"/>
    </row>
    <row r="29" spans="1:10" x14ac:dyDescent="0.2">
      <c r="A29" s="27">
        <v>19</v>
      </c>
      <c r="B29" s="4" t="s">
        <v>281</v>
      </c>
      <c r="C29" s="4"/>
      <c r="D29" s="4" t="s">
        <v>278</v>
      </c>
      <c r="E29" s="436">
        <f>E23*E25</f>
        <v>0</v>
      </c>
      <c r="F29" s="4"/>
      <c r="G29" s="46" t="s">
        <v>430</v>
      </c>
      <c r="H29" s="379">
        <f>I61</f>
        <v>0</v>
      </c>
      <c r="I29" s="370">
        <f>E29*H29</f>
        <v>0</v>
      </c>
      <c r="J29" s="46"/>
    </row>
    <row r="30" spans="1:10" x14ac:dyDescent="0.2">
      <c r="A30" s="27">
        <v>20</v>
      </c>
      <c r="B30" s="4" t="s">
        <v>280</v>
      </c>
      <c r="C30" s="4"/>
      <c r="D30" s="4" t="s">
        <v>279</v>
      </c>
      <c r="E30" s="437">
        <f>E23*E26</f>
        <v>31305.443954231581</v>
      </c>
      <c r="F30" s="4"/>
      <c r="G30" s="46" t="s">
        <v>430</v>
      </c>
      <c r="H30" s="379">
        <f>I61</f>
        <v>0</v>
      </c>
      <c r="I30" s="436">
        <f>+E30</f>
        <v>31305.443954231581</v>
      </c>
      <c r="J30" s="46"/>
    </row>
    <row r="31" spans="1:10" x14ac:dyDescent="0.2">
      <c r="A31" s="27">
        <v>21</v>
      </c>
      <c r="B31" s="4" t="s">
        <v>543</v>
      </c>
      <c r="C31" s="4"/>
      <c r="D31" s="4" t="s">
        <v>282</v>
      </c>
      <c r="E31" s="304"/>
      <c r="F31" s="4"/>
      <c r="G31" s="4"/>
      <c r="H31" s="4"/>
      <c r="I31" s="439">
        <f>SUM(I27:I30)</f>
        <v>2064985.9737012985</v>
      </c>
      <c r="J31" s="432">
        <f>I31</f>
        <v>2064985.9737012985</v>
      </c>
    </row>
    <row r="32" spans="1:10" x14ac:dyDescent="0.2">
      <c r="A32" s="27"/>
      <c r="B32" s="4"/>
      <c r="C32" s="4"/>
      <c r="D32" s="4"/>
      <c r="E32" s="4"/>
      <c r="F32" s="4"/>
      <c r="G32" s="4"/>
      <c r="H32" s="4"/>
      <c r="I32" s="4"/>
      <c r="J32" s="302"/>
    </row>
    <row r="33" spans="1:10" x14ac:dyDescent="0.2">
      <c r="A33" s="27">
        <v>22</v>
      </c>
      <c r="B33" s="4" t="s">
        <v>59</v>
      </c>
      <c r="C33" s="4"/>
      <c r="D33" s="4"/>
      <c r="E33" s="4"/>
      <c r="F33" s="4"/>
      <c r="G33" s="4"/>
      <c r="H33" s="4"/>
      <c r="I33" s="4"/>
      <c r="J33" s="298">
        <f>J16+J31</f>
        <v>8535911.7680363897</v>
      </c>
    </row>
    <row r="34" spans="1:10" x14ac:dyDescent="0.2">
      <c r="A34" s="27"/>
      <c r="B34" s="4"/>
      <c r="C34" s="4"/>
      <c r="D34" s="4"/>
      <c r="E34" s="4"/>
      <c r="F34" s="4"/>
      <c r="G34" s="4"/>
      <c r="H34" s="4"/>
      <c r="I34" s="4"/>
      <c r="J34" s="302"/>
    </row>
    <row r="35" spans="1:10" x14ac:dyDescent="0.2">
      <c r="A35" s="27">
        <v>23</v>
      </c>
      <c r="B35" s="4" t="s">
        <v>284</v>
      </c>
      <c r="C35" s="4"/>
      <c r="D35" s="4" t="s">
        <v>581</v>
      </c>
      <c r="E35" s="4"/>
      <c r="F35" s="4"/>
      <c r="G35" s="4"/>
      <c r="H35" s="4"/>
      <c r="I35" s="4"/>
      <c r="J35" s="432">
        <f>'Attachment H-27A'!K145</f>
        <v>6009443.2875175541</v>
      </c>
    </row>
    <row r="36" spans="1:10" x14ac:dyDescent="0.2">
      <c r="A36" s="27">
        <v>24</v>
      </c>
      <c r="B36" s="4" t="s">
        <v>285</v>
      </c>
      <c r="C36" s="4"/>
      <c r="D36" s="24" t="s">
        <v>582</v>
      </c>
      <c r="E36" s="4"/>
      <c r="F36" s="4"/>
      <c r="G36" s="4"/>
      <c r="H36" s="4"/>
      <c r="I36" s="4"/>
      <c r="J36" s="432">
        <f>'Attachment H-27A'!K142</f>
        <v>1885807.0724019979</v>
      </c>
    </row>
    <row r="37" spans="1:10" x14ac:dyDescent="0.2">
      <c r="A37" s="27">
        <v>25</v>
      </c>
      <c r="B37" s="4" t="s">
        <v>60</v>
      </c>
      <c r="C37" s="4"/>
      <c r="D37" s="4" t="s">
        <v>583</v>
      </c>
      <c r="E37" s="4"/>
      <c r="F37" s="4"/>
      <c r="G37" s="4"/>
      <c r="H37" s="4"/>
      <c r="I37" s="4"/>
      <c r="J37" s="300">
        <f>J35+J36</f>
        <v>7895250.3599195518</v>
      </c>
    </row>
    <row r="38" spans="1:10" x14ac:dyDescent="0.2">
      <c r="A38" s="27">
        <v>26</v>
      </c>
      <c r="B38" s="4" t="s">
        <v>61</v>
      </c>
      <c r="C38" s="4"/>
      <c r="D38" s="4" t="s">
        <v>584</v>
      </c>
      <c r="E38" s="4"/>
      <c r="F38" s="4"/>
      <c r="G38" s="4"/>
      <c r="H38" s="4"/>
      <c r="I38" s="4"/>
      <c r="J38" s="440">
        <f>J33-J37</f>
        <v>640661.40811683796</v>
      </c>
    </row>
    <row r="39" spans="1:10" x14ac:dyDescent="0.2">
      <c r="A39" s="27">
        <v>27</v>
      </c>
      <c r="B39" s="4" t="s">
        <v>47</v>
      </c>
      <c r="C39" s="4"/>
      <c r="D39" s="4" t="s">
        <v>286</v>
      </c>
      <c r="E39" s="4"/>
      <c r="F39" s="4"/>
      <c r="G39" s="4"/>
      <c r="H39" s="4"/>
      <c r="I39" s="4"/>
      <c r="J39" s="302">
        <f>J7</f>
        <v>84289042.341460541</v>
      </c>
    </row>
    <row r="40" spans="1:10" x14ac:dyDescent="0.2">
      <c r="A40" s="27">
        <v>28</v>
      </c>
      <c r="B40" s="4" t="s">
        <v>62</v>
      </c>
      <c r="C40" s="4"/>
      <c r="D40" s="4" t="s">
        <v>585</v>
      </c>
      <c r="E40" s="4"/>
      <c r="F40" s="4"/>
      <c r="G40" s="4"/>
      <c r="H40" s="4"/>
      <c r="I40" s="4"/>
      <c r="J40" s="140">
        <f>J38/J39</f>
        <v>7.6007674345317132E-3</v>
      </c>
    </row>
    <row r="41" spans="1:10" x14ac:dyDescent="0.2">
      <c r="A41" s="27"/>
      <c r="B41" s="4"/>
      <c r="C41" s="4"/>
      <c r="D41" s="4"/>
      <c r="E41" s="4"/>
      <c r="F41" s="4"/>
      <c r="G41" s="4"/>
      <c r="H41" s="4"/>
      <c r="I41" s="4"/>
      <c r="J41" s="46"/>
    </row>
    <row r="42" spans="1:10" x14ac:dyDescent="0.2">
      <c r="A42" s="97" t="s">
        <v>15</v>
      </c>
      <c r="B42" s="4"/>
      <c r="C42" s="4"/>
      <c r="D42" s="4"/>
      <c r="E42" s="4"/>
      <c r="F42" s="4"/>
      <c r="G42" s="4"/>
      <c r="H42" s="4"/>
      <c r="I42" s="4"/>
      <c r="J42" s="4"/>
    </row>
    <row r="43" spans="1:10" x14ac:dyDescent="0.2">
      <c r="A43" s="27" t="s">
        <v>443</v>
      </c>
      <c r="B43" s="571" t="s">
        <v>638</v>
      </c>
      <c r="C43" s="571"/>
      <c r="D43" s="571"/>
      <c r="E43" s="571"/>
      <c r="F43" s="571"/>
      <c r="G43" s="571"/>
      <c r="H43" s="571"/>
      <c r="I43" s="571"/>
      <c r="J43" s="571"/>
    </row>
    <row r="44" spans="1:10" ht="24" customHeight="1" x14ac:dyDescent="0.2">
      <c r="A44" s="27" t="s">
        <v>455</v>
      </c>
      <c r="B44" s="574" t="s">
        <v>482</v>
      </c>
      <c r="C44" s="574"/>
      <c r="D44" s="574"/>
      <c r="E44" s="574"/>
      <c r="F44" s="574"/>
      <c r="G44" s="574"/>
      <c r="H44" s="574"/>
      <c r="I44" s="574"/>
      <c r="J44" s="574"/>
    </row>
    <row r="45" spans="1:10" x14ac:dyDescent="0.2">
      <c r="A45" s="27"/>
      <c r="B45" s="4"/>
      <c r="C45" s="4"/>
      <c r="D45" s="4"/>
      <c r="E45" s="4"/>
      <c r="F45" s="4"/>
      <c r="G45" s="4"/>
      <c r="H45" s="4"/>
      <c r="I45" s="4"/>
      <c r="J45" s="4"/>
    </row>
    <row r="46" spans="1:10" x14ac:dyDescent="0.2">
      <c r="A46" s="4"/>
      <c r="B46" s="4"/>
      <c r="C46" s="4"/>
      <c r="D46" s="4"/>
      <c r="E46" s="4"/>
      <c r="F46" s="4"/>
      <c r="G46" s="4"/>
      <c r="H46" s="4"/>
      <c r="I46" s="4"/>
      <c r="J46" s="4"/>
    </row>
    <row r="47" spans="1:10" x14ac:dyDescent="0.2">
      <c r="A47" s="4"/>
      <c r="B47" s="4"/>
      <c r="C47" s="4"/>
      <c r="D47" s="4"/>
      <c r="E47" s="4"/>
      <c r="F47" s="4"/>
      <c r="G47" s="4"/>
      <c r="H47" s="4"/>
      <c r="I47" s="4"/>
      <c r="J47" s="4"/>
    </row>
    <row r="48" spans="1:10" x14ac:dyDescent="0.2">
      <c r="A48" s="4"/>
      <c r="B48" s="4"/>
      <c r="C48" s="4"/>
      <c r="D48" s="4"/>
      <c r="E48" s="4"/>
      <c r="F48" s="4"/>
      <c r="G48" s="4"/>
      <c r="H48" s="4"/>
      <c r="I48" s="4"/>
      <c r="J48" s="4"/>
    </row>
    <row r="49" spans="1:10" x14ac:dyDescent="0.2">
      <c r="A49" s="4"/>
      <c r="B49" s="4"/>
      <c r="C49" s="4"/>
      <c r="D49" s="4"/>
      <c r="E49" s="4"/>
      <c r="F49" s="4"/>
      <c r="G49" s="4"/>
      <c r="H49" s="4"/>
      <c r="I49" s="4"/>
      <c r="J49" s="4"/>
    </row>
    <row r="50" spans="1:10" x14ac:dyDescent="0.2">
      <c r="A50" s="4"/>
      <c r="B50" s="4"/>
      <c r="C50" s="4"/>
      <c r="D50" s="4"/>
      <c r="E50" s="4"/>
      <c r="F50" s="4"/>
      <c r="G50" s="4"/>
      <c r="H50" s="4"/>
      <c r="I50" s="4"/>
      <c r="J50" s="4"/>
    </row>
    <row r="51" spans="1:10" x14ac:dyDescent="0.2">
      <c r="A51" s="4"/>
      <c r="B51" s="4"/>
      <c r="C51" s="4"/>
      <c r="D51" s="4"/>
      <c r="E51" s="4"/>
      <c r="F51" s="4"/>
      <c r="G51" s="4"/>
      <c r="H51" s="4"/>
      <c r="I51" s="4"/>
      <c r="J51" s="4"/>
    </row>
    <row r="52" spans="1:10" x14ac:dyDescent="0.2">
      <c r="A52" s="4"/>
      <c r="B52" s="4"/>
      <c r="C52" s="4"/>
      <c r="D52" s="4"/>
      <c r="E52" s="4"/>
      <c r="F52" s="4"/>
      <c r="G52" s="4"/>
      <c r="H52" s="4"/>
      <c r="I52" s="4"/>
      <c r="J52" s="4"/>
    </row>
    <row r="53" spans="1:10" x14ac:dyDescent="0.2">
      <c r="A53" s="4"/>
      <c r="B53" s="4"/>
      <c r="C53" s="4"/>
      <c r="D53" s="4"/>
      <c r="E53" s="4"/>
      <c r="F53" s="4"/>
      <c r="G53" s="4"/>
      <c r="H53" s="4"/>
      <c r="I53" s="4"/>
      <c r="J53" s="4"/>
    </row>
    <row r="54" spans="1:10" x14ac:dyDescent="0.2">
      <c r="A54" s="4"/>
      <c r="B54" s="4"/>
      <c r="C54" s="4"/>
      <c r="D54" s="4"/>
      <c r="E54" s="4"/>
      <c r="F54" s="4"/>
      <c r="G54" s="4"/>
      <c r="H54" s="4"/>
      <c r="I54" s="4"/>
      <c r="J54" s="4"/>
    </row>
    <row r="55" spans="1:10" x14ac:dyDescent="0.2">
      <c r="A55" s="4"/>
      <c r="B55" s="4"/>
      <c r="C55" s="4"/>
      <c r="D55" s="4"/>
      <c r="E55" s="4"/>
      <c r="F55" s="4"/>
      <c r="G55" s="4"/>
      <c r="H55" s="4"/>
      <c r="I55" s="4"/>
      <c r="J55" s="4"/>
    </row>
  </sheetData>
  <mergeCells count="5">
    <mergeCell ref="B44:J44"/>
    <mergeCell ref="A3:J3"/>
    <mergeCell ref="A4:J4"/>
    <mergeCell ref="A5:J5"/>
    <mergeCell ref="B43:J43"/>
  </mergeCells>
  <phoneticPr fontId="0" type="noConversion"/>
  <pageMargins left="0.5" right="0.5" top="0.75" bottom="0.75" header="0.3" footer="0.3"/>
  <pageSetup scale="78"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topLeftCell="A4" zoomScaleNormal="100" zoomScaleSheetLayoutView="110" workbookViewId="0">
      <selection activeCell="U142" sqref="U142"/>
    </sheetView>
  </sheetViews>
  <sheetFormatPr defaultRowHeight="12" x14ac:dyDescent="0.2"/>
  <cols>
    <col min="1" max="1" width="6.83203125" style="225" customWidth="1"/>
    <col min="2" max="2" width="28" style="225" customWidth="1"/>
    <col min="3" max="3" width="11" style="225" customWidth="1"/>
    <col min="4" max="4" width="10.5" style="225" customWidth="1"/>
    <col min="5" max="5" width="15.83203125" style="225" customWidth="1"/>
    <col min="6" max="6" width="12" style="225" customWidth="1"/>
    <col min="7" max="7" width="15.83203125" style="225" customWidth="1"/>
    <col min="8" max="9" width="16.83203125" style="225" customWidth="1"/>
    <col min="10" max="12" width="15.83203125" style="225" customWidth="1"/>
    <col min="13" max="16384" width="9.33203125" style="225"/>
  </cols>
  <sheetData>
    <row r="1" spans="1:14" x14ac:dyDescent="0.2">
      <c r="A1" s="335"/>
      <c r="B1" s="335"/>
      <c r="K1" s="12"/>
      <c r="L1" s="46" t="s">
        <v>65</v>
      </c>
      <c r="M1" s="12"/>
      <c r="N1" s="226"/>
    </row>
    <row r="2" spans="1:14" x14ac:dyDescent="0.2">
      <c r="A2" s="335"/>
      <c r="B2" s="335"/>
      <c r="K2" s="12"/>
      <c r="L2" s="125" t="s">
        <v>917</v>
      </c>
      <c r="M2" s="12"/>
      <c r="N2" s="226"/>
    </row>
    <row r="3" spans="1:14" x14ac:dyDescent="0.2">
      <c r="A3" s="560" t="s">
        <v>66</v>
      </c>
      <c r="B3" s="560"/>
      <c r="C3" s="560"/>
      <c r="D3" s="560"/>
      <c r="E3" s="560"/>
      <c r="F3" s="560"/>
      <c r="G3" s="560"/>
      <c r="H3" s="560"/>
      <c r="I3" s="560"/>
      <c r="J3" s="560"/>
      <c r="K3" s="560"/>
      <c r="L3" s="560"/>
      <c r="M3" s="27"/>
      <c r="N3" s="226"/>
    </row>
    <row r="4" spans="1:14" x14ac:dyDescent="0.2">
      <c r="A4" s="560" t="s">
        <v>67</v>
      </c>
      <c r="B4" s="560"/>
      <c r="C4" s="560"/>
      <c r="D4" s="560"/>
      <c r="E4" s="560"/>
      <c r="F4" s="560"/>
      <c r="G4" s="560"/>
      <c r="H4" s="560"/>
      <c r="I4" s="560"/>
      <c r="J4" s="560"/>
      <c r="K4" s="560"/>
      <c r="L4" s="560"/>
      <c r="M4" s="27"/>
      <c r="N4" s="226"/>
    </row>
    <row r="5" spans="1:14" x14ac:dyDescent="0.2">
      <c r="A5" s="561" t="s">
        <v>842</v>
      </c>
      <c r="B5" s="562"/>
      <c r="C5" s="562"/>
      <c r="D5" s="562"/>
      <c r="E5" s="562"/>
      <c r="F5" s="562"/>
      <c r="G5" s="562"/>
      <c r="H5" s="562"/>
      <c r="I5" s="562"/>
      <c r="J5" s="562"/>
      <c r="K5" s="562"/>
      <c r="L5" s="562"/>
    </row>
    <row r="6" spans="1:14" x14ac:dyDescent="0.2">
      <c r="A6" s="124"/>
      <c r="B6" s="124"/>
      <c r="C6" s="4"/>
      <c r="D6" s="4"/>
      <c r="E6" s="4"/>
      <c r="F6" s="4"/>
      <c r="G6" s="4"/>
      <c r="H6" s="4"/>
      <c r="I6" s="4"/>
    </row>
    <row r="7" spans="1:14" x14ac:dyDescent="0.2">
      <c r="A7" s="124"/>
      <c r="B7" s="579" t="s">
        <v>104</v>
      </c>
      <c r="C7" s="579"/>
      <c r="D7" s="579"/>
      <c r="E7" s="579"/>
      <c r="F7" s="579"/>
      <c r="G7" s="579"/>
      <c r="H7" s="579"/>
      <c r="I7" s="579"/>
      <c r="J7" s="579"/>
      <c r="K7" s="579"/>
      <c r="L7" s="579"/>
    </row>
    <row r="8" spans="1:14" x14ac:dyDescent="0.2">
      <c r="A8" s="124"/>
      <c r="B8" s="571" t="s">
        <v>549</v>
      </c>
      <c r="C8" s="571"/>
      <c r="D8" s="571"/>
      <c r="E8" s="571"/>
      <c r="F8" s="571"/>
      <c r="G8" s="571"/>
      <c r="H8" s="571"/>
      <c r="I8" s="571"/>
      <c r="J8" s="571"/>
      <c r="K8" s="571"/>
      <c r="L8" s="571"/>
    </row>
    <row r="9" spans="1:14" x14ac:dyDescent="0.2">
      <c r="A9" s="124"/>
      <c r="B9" s="232"/>
      <c r="C9" s="232"/>
      <c r="D9" s="232"/>
      <c r="E9" s="232"/>
      <c r="F9" s="232"/>
      <c r="G9" s="232"/>
      <c r="H9" s="232"/>
      <c r="I9" s="232"/>
      <c r="J9" s="232"/>
      <c r="K9" s="232"/>
      <c r="L9" s="232"/>
    </row>
    <row r="10" spans="1:14" x14ac:dyDescent="0.2">
      <c r="A10" s="13"/>
      <c r="B10" s="336"/>
      <c r="C10" s="336"/>
      <c r="D10" s="336"/>
      <c r="E10" s="577" t="s">
        <v>71</v>
      </c>
      <c r="F10" s="577"/>
      <c r="G10" s="577" t="s">
        <v>826</v>
      </c>
      <c r="H10" s="577" t="s">
        <v>72</v>
      </c>
      <c r="I10" s="578" t="s">
        <v>73</v>
      </c>
      <c r="J10" s="578"/>
      <c r="K10" s="578"/>
      <c r="L10" s="578"/>
      <c r="M10" s="13"/>
    </row>
    <row r="11" spans="1:14" x14ac:dyDescent="0.2">
      <c r="A11" s="337" t="s">
        <v>68</v>
      </c>
      <c r="B11" s="336"/>
      <c r="C11" s="336"/>
      <c r="D11" s="336"/>
      <c r="E11" s="577"/>
      <c r="F11" s="577"/>
      <c r="G11" s="577"/>
      <c r="H11" s="577"/>
      <c r="I11" s="578"/>
      <c r="J11" s="578"/>
      <c r="K11" s="578"/>
      <c r="L11" s="578"/>
      <c r="M11" s="338"/>
    </row>
    <row r="12" spans="1:14" x14ac:dyDescent="0.2">
      <c r="A12" s="339">
        <v>1</v>
      </c>
      <c r="B12" s="340" t="s">
        <v>69</v>
      </c>
      <c r="C12" s="336"/>
      <c r="D12" s="336"/>
      <c r="E12" s="577"/>
      <c r="F12" s="577"/>
      <c r="G12" s="577"/>
      <c r="H12" s="577"/>
      <c r="I12" s="578"/>
      <c r="J12" s="578"/>
      <c r="K12" s="578"/>
      <c r="L12" s="578"/>
    </row>
    <row r="13" spans="1:14" x14ac:dyDescent="0.2">
      <c r="A13" s="339">
        <v>2</v>
      </c>
      <c r="B13" s="341"/>
      <c r="C13" s="70"/>
      <c r="D13" s="13"/>
      <c r="E13" s="580" t="s">
        <v>458</v>
      </c>
      <c r="F13" s="580" t="s">
        <v>459</v>
      </c>
      <c r="G13" s="342">
        <v>0</v>
      </c>
      <c r="H13" s="580" t="s">
        <v>504</v>
      </c>
      <c r="I13" s="580" t="s">
        <v>505</v>
      </c>
      <c r="J13" s="580" t="s">
        <v>506</v>
      </c>
      <c r="K13" s="580" t="s">
        <v>507</v>
      </c>
      <c r="L13" s="580" t="s">
        <v>508</v>
      </c>
    </row>
    <row r="14" spans="1:14" x14ac:dyDescent="0.2">
      <c r="A14" s="339"/>
      <c r="B14" s="343" t="s">
        <v>443</v>
      </c>
      <c r="C14" s="343"/>
      <c r="D14" s="344" t="s">
        <v>455</v>
      </c>
      <c r="E14" s="580"/>
      <c r="F14" s="580"/>
      <c r="G14" s="345" t="s">
        <v>503</v>
      </c>
      <c r="H14" s="580"/>
      <c r="I14" s="580"/>
      <c r="J14" s="580"/>
      <c r="K14" s="580"/>
      <c r="L14" s="580"/>
    </row>
    <row r="15" spans="1:14" s="348" customFormat="1" ht="49.5" x14ac:dyDescent="0.2">
      <c r="A15" s="346"/>
      <c r="B15" s="347" t="s">
        <v>553</v>
      </c>
      <c r="C15" s="347" t="s">
        <v>554</v>
      </c>
      <c r="D15" s="347" t="s">
        <v>70</v>
      </c>
      <c r="E15" s="347" t="s">
        <v>827</v>
      </c>
      <c r="F15" s="347" t="s">
        <v>74</v>
      </c>
      <c r="G15" s="347" t="s">
        <v>395</v>
      </c>
      <c r="H15" s="347" t="s">
        <v>828</v>
      </c>
      <c r="I15" s="347" t="s">
        <v>105</v>
      </c>
      <c r="J15" s="347" t="s">
        <v>829</v>
      </c>
      <c r="K15" s="347" t="s">
        <v>830</v>
      </c>
      <c r="L15" s="347" t="s">
        <v>394</v>
      </c>
    </row>
    <row r="16" spans="1:14" x14ac:dyDescent="0.2">
      <c r="A16" s="339">
        <v>3</v>
      </c>
      <c r="B16" s="349" t="s">
        <v>483</v>
      </c>
      <c r="C16" s="350"/>
      <c r="D16" s="350"/>
      <c r="E16" s="441"/>
      <c r="F16" s="442">
        <f>E16/E28</f>
        <v>0</v>
      </c>
      <c r="G16" s="443">
        <f>$G$13*F16</f>
        <v>0</v>
      </c>
      <c r="H16" s="441"/>
      <c r="I16" s="351">
        <f>H16-G16</f>
        <v>0</v>
      </c>
      <c r="J16" s="351">
        <f>$J$31*F16</f>
        <v>0</v>
      </c>
      <c r="K16" s="350"/>
      <c r="L16" s="351">
        <f>I16+J16+K16</f>
        <v>0</v>
      </c>
    </row>
    <row r="17" spans="1:14" x14ac:dyDescent="0.2">
      <c r="A17" s="339"/>
      <c r="B17" s="352"/>
      <c r="C17" s="352"/>
      <c r="D17" s="352"/>
      <c r="E17" s="444"/>
      <c r="F17" s="445"/>
      <c r="G17" s="444"/>
      <c r="H17" s="444"/>
      <c r="I17" s="353"/>
      <c r="J17" s="353"/>
      <c r="K17" s="353"/>
      <c r="L17" s="353"/>
    </row>
    <row r="18" spans="1:14" x14ac:dyDescent="0.2">
      <c r="A18" s="339" t="s">
        <v>75</v>
      </c>
      <c r="B18" s="556" t="s">
        <v>851</v>
      </c>
      <c r="C18" s="350" t="s">
        <v>852</v>
      </c>
      <c r="D18" s="161" t="s">
        <v>853</v>
      </c>
      <c r="E18" s="446">
        <f>'Attachment 1'!K92</f>
        <v>13704563.281605178</v>
      </c>
      <c r="F18" s="447">
        <f>E18/E28</f>
        <v>1</v>
      </c>
      <c r="G18" s="444">
        <f t="shared" ref="G18:G23" si="0">$G$13*F18</f>
        <v>0</v>
      </c>
      <c r="H18" s="444">
        <f>'Attachment 1'!I92</f>
        <v>13704563.281605178</v>
      </c>
      <c r="I18" s="353">
        <f>H18-G18</f>
        <v>13704563.281605178</v>
      </c>
      <c r="J18" s="353">
        <f t="shared" ref="J18:J23" si="1">$J$31*F18</f>
        <v>0</v>
      </c>
      <c r="K18" s="354">
        <v>0</v>
      </c>
      <c r="L18" s="353">
        <f t="shared" ref="L18:L23" si="2">I18+J18+K18</f>
        <v>13704563.281605178</v>
      </c>
    </row>
    <row r="19" spans="1:14" x14ac:dyDescent="0.2">
      <c r="A19" s="339" t="s">
        <v>76</v>
      </c>
      <c r="B19" s="350"/>
      <c r="C19" s="350"/>
      <c r="D19" s="350"/>
      <c r="E19" s="446">
        <f>'Attachment 1'!K93</f>
        <v>0</v>
      </c>
      <c r="F19" s="447">
        <f>E19/E28</f>
        <v>0</v>
      </c>
      <c r="G19" s="444">
        <f t="shared" si="0"/>
        <v>0</v>
      </c>
      <c r="H19" s="444">
        <f>'Attachment 1'!I93</f>
        <v>0</v>
      </c>
      <c r="I19" s="353">
        <f>H19-G19</f>
        <v>0</v>
      </c>
      <c r="J19" s="353">
        <f t="shared" si="1"/>
        <v>0</v>
      </c>
      <c r="K19" s="354">
        <v>0</v>
      </c>
      <c r="L19" s="353">
        <f t="shared" si="2"/>
        <v>0</v>
      </c>
    </row>
    <row r="20" spans="1:14" x14ac:dyDescent="0.2">
      <c r="A20" s="339">
        <v>5</v>
      </c>
      <c r="B20" s="355" t="s">
        <v>11</v>
      </c>
      <c r="C20" s="355"/>
      <c r="D20" s="355"/>
      <c r="E20" s="448">
        <f>SUM(E18:E19)</f>
        <v>13704563.281605178</v>
      </c>
      <c r="F20" s="449"/>
      <c r="G20" s="443">
        <f t="shared" ref="G20:L20" si="3">SUM(G18:G19)</f>
        <v>0</v>
      </c>
      <c r="H20" s="443">
        <f t="shared" si="3"/>
        <v>13704563.281605178</v>
      </c>
      <c r="I20" s="351">
        <f t="shared" si="3"/>
        <v>13704563.281605178</v>
      </c>
      <c r="J20" s="351">
        <f t="shared" si="3"/>
        <v>0</v>
      </c>
      <c r="K20" s="351">
        <f t="shared" si="3"/>
        <v>0</v>
      </c>
      <c r="L20" s="351">
        <f t="shared" si="3"/>
        <v>13704563.281605178</v>
      </c>
    </row>
    <row r="21" spans="1:14" x14ac:dyDescent="0.2">
      <c r="A21" s="339"/>
      <c r="B21" s="352"/>
      <c r="C21" s="352"/>
      <c r="D21" s="352"/>
      <c r="E21" s="446"/>
      <c r="F21" s="445"/>
      <c r="G21" s="444"/>
      <c r="H21" s="444"/>
      <c r="I21" s="353"/>
      <c r="J21" s="353"/>
      <c r="K21" s="353"/>
      <c r="L21" s="353"/>
    </row>
    <row r="22" spans="1:14" x14ac:dyDescent="0.2">
      <c r="A22" s="339" t="s">
        <v>77</v>
      </c>
      <c r="B22" s="350"/>
      <c r="C22" s="350"/>
      <c r="D22" s="350"/>
      <c r="E22" s="446">
        <f>'Attachment 1'!K96</f>
        <v>0</v>
      </c>
      <c r="F22" s="447">
        <f>E22/E28</f>
        <v>0</v>
      </c>
      <c r="G22" s="444">
        <f t="shared" si="0"/>
        <v>0</v>
      </c>
      <c r="H22" s="444">
        <f>'Attachment 1'!I96</f>
        <v>0</v>
      </c>
      <c r="I22" s="353">
        <f>H22-G22</f>
        <v>0</v>
      </c>
      <c r="J22" s="353">
        <f t="shared" si="1"/>
        <v>0</v>
      </c>
      <c r="K22" s="354">
        <v>0</v>
      </c>
      <c r="L22" s="353">
        <f t="shared" si="2"/>
        <v>0</v>
      </c>
    </row>
    <row r="23" spans="1:14" x14ac:dyDescent="0.2">
      <c r="A23" s="339" t="s">
        <v>78</v>
      </c>
      <c r="B23" s="356"/>
      <c r="C23" s="356"/>
      <c r="D23" s="356"/>
      <c r="E23" s="450">
        <f>'Attachment 1'!K97</f>
        <v>0</v>
      </c>
      <c r="F23" s="451">
        <f>E23/E28</f>
        <v>0</v>
      </c>
      <c r="G23" s="452">
        <f t="shared" si="0"/>
        <v>0</v>
      </c>
      <c r="H23" s="452">
        <f>'Attachment 1'!I97</f>
        <v>0</v>
      </c>
      <c r="I23" s="357">
        <f>H23-G23</f>
        <v>0</v>
      </c>
      <c r="J23" s="357">
        <f t="shared" si="1"/>
        <v>0</v>
      </c>
      <c r="K23" s="358">
        <v>0</v>
      </c>
      <c r="L23" s="357">
        <f t="shared" si="2"/>
        <v>0</v>
      </c>
    </row>
    <row r="24" spans="1:14" x14ac:dyDescent="0.2">
      <c r="A24" s="339">
        <v>7</v>
      </c>
      <c r="B24" s="352" t="s">
        <v>12</v>
      </c>
      <c r="C24" s="352"/>
      <c r="D24" s="352"/>
      <c r="E24" s="444">
        <f>SUM(E22:E23)</f>
        <v>0</v>
      </c>
      <c r="F24" s="445"/>
      <c r="G24" s="444">
        <f t="shared" ref="G24:L24" si="4">SUM(G22:G23)</f>
        <v>0</v>
      </c>
      <c r="H24" s="444">
        <f t="shared" si="4"/>
        <v>0</v>
      </c>
      <c r="I24" s="353">
        <f t="shared" si="4"/>
        <v>0</v>
      </c>
      <c r="J24" s="353">
        <f t="shared" si="4"/>
        <v>0</v>
      </c>
      <c r="K24" s="353">
        <f t="shared" si="4"/>
        <v>0</v>
      </c>
      <c r="L24" s="353">
        <f t="shared" si="4"/>
        <v>0</v>
      </c>
    </row>
    <row r="25" spans="1:14" x14ac:dyDescent="0.2">
      <c r="A25" s="339"/>
      <c r="B25" s="352"/>
      <c r="C25" s="352"/>
      <c r="D25" s="352"/>
      <c r="E25" s="444"/>
      <c r="F25" s="445"/>
      <c r="G25" s="444"/>
      <c r="H25" s="444"/>
      <c r="I25" s="353"/>
      <c r="J25" s="353"/>
      <c r="K25" s="353"/>
      <c r="L25" s="353"/>
    </row>
    <row r="26" spans="1:14" x14ac:dyDescent="0.2">
      <c r="A26" s="339">
        <v>8</v>
      </c>
      <c r="B26" s="350" t="s">
        <v>13</v>
      </c>
      <c r="C26" s="350"/>
      <c r="D26" s="350"/>
      <c r="E26" s="444">
        <f>'Attachment 1'!K100</f>
        <v>0</v>
      </c>
      <c r="F26" s="447">
        <f>E26/E28</f>
        <v>0</v>
      </c>
      <c r="G26" s="444">
        <f>$G$13*F26</f>
        <v>0</v>
      </c>
      <c r="H26" s="444">
        <f>'Attachment 1'!I100</f>
        <v>0</v>
      </c>
      <c r="I26" s="353">
        <f>H26-G26</f>
        <v>0</v>
      </c>
      <c r="J26" s="353">
        <f t="shared" ref="J26" si="5">$J$31*F26</f>
        <v>0</v>
      </c>
      <c r="K26" s="354">
        <v>0</v>
      </c>
      <c r="L26" s="353">
        <f t="shared" ref="L26" si="6">I26+J26+K26</f>
        <v>0</v>
      </c>
    </row>
    <row r="27" spans="1:14" x14ac:dyDescent="0.2">
      <c r="A27" s="339"/>
      <c r="B27" s="359"/>
      <c r="C27" s="359"/>
      <c r="D27" s="359"/>
      <c r="E27" s="452"/>
      <c r="F27" s="453"/>
      <c r="G27" s="452"/>
      <c r="H27" s="452"/>
      <c r="I27" s="357"/>
      <c r="J27" s="357"/>
      <c r="K27" s="357"/>
      <c r="L27" s="357"/>
    </row>
    <row r="28" spans="1:14" s="364" customFormat="1" ht="24" x14ac:dyDescent="0.2">
      <c r="A28" s="360">
        <v>9</v>
      </c>
      <c r="B28" s="361" t="s">
        <v>392</v>
      </c>
      <c r="C28" s="361"/>
      <c r="D28" s="361"/>
      <c r="E28" s="362">
        <f>E16+E20+E24+E26</f>
        <v>13704563.281605178</v>
      </c>
      <c r="F28" s="363">
        <f>SUM(F16:F27)</f>
        <v>1</v>
      </c>
      <c r="G28" s="362">
        <f t="shared" ref="G28:L28" si="7">G16+G20+G24+G26</f>
        <v>0</v>
      </c>
      <c r="H28" s="454">
        <f t="shared" si="7"/>
        <v>13704563.281605178</v>
      </c>
      <c r="I28" s="454">
        <f t="shared" si="7"/>
        <v>13704563.281605178</v>
      </c>
      <c r="J28" s="454">
        <f t="shared" si="7"/>
        <v>0</v>
      </c>
      <c r="K28" s="454">
        <f t="shared" si="7"/>
        <v>0</v>
      </c>
      <c r="L28" s="454">
        <f t="shared" si="7"/>
        <v>13704563.281605178</v>
      </c>
      <c r="N28" t="s">
        <v>854</v>
      </c>
    </row>
    <row r="29" spans="1:14" x14ac:dyDescent="0.2">
      <c r="A29" s="339"/>
      <c r="B29" s="13"/>
      <c r="C29" s="13"/>
      <c r="D29" s="13"/>
      <c r="E29" s="13"/>
      <c r="F29" s="13"/>
      <c r="G29" s="13"/>
      <c r="H29" s="13"/>
      <c r="I29" s="13"/>
      <c r="J29" s="13"/>
      <c r="K29" s="13"/>
      <c r="L29" s="13"/>
    </row>
    <row r="30" spans="1:14" x14ac:dyDescent="0.2">
      <c r="A30" s="339"/>
      <c r="B30" s="13"/>
      <c r="C30" s="13"/>
      <c r="D30" s="13"/>
      <c r="E30" s="13"/>
      <c r="F30" s="13"/>
      <c r="G30" s="13"/>
      <c r="H30" s="13"/>
      <c r="I30" s="13"/>
      <c r="J30" s="13"/>
      <c r="K30" s="13"/>
      <c r="L30" s="13"/>
    </row>
    <row r="31" spans="1:14" x14ac:dyDescent="0.2">
      <c r="A31" s="339">
        <v>10</v>
      </c>
      <c r="B31" s="13"/>
      <c r="C31" s="13"/>
      <c r="D31" s="13"/>
      <c r="E31" s="13"/>
      <c r="F31" s="13"/>
      <c r="G31" s="13"/>
      <c r="H31" s="575" t="s">
        <v>629</v>
      </c>
      <c r="I31" s="575"/>
      <c r="J31" s="213">
        <f>'Attachment 6'!G57</f>
        <v>0</v>
      </c>
      <c r="K31" s="13"/>
      <c r="L31" s="13"/>
    </row>
    <row r="32" spans="1:14" x14ac:dyDescent="0.2">
      <c r="A32" s="339"/>
      <c r="B32" s="13"/>
      <c r="C32" s="13"/>
      <c r="D32" s="13"/>
      <c r="E32" s="13"/>
      <c r="F32" s="13"/>
      <c r="G32" s="13"/>
      <c r="H32" s="13"/>
      <c r="I32" s="13"/>
      <c r="J32" s="13"/>
      <c r="K32" s="13"/>
      <c r="L32" s="13"/>
    </row>
    <row r="33" spans="1:12" x14ac:dyDescent="0.2">
      <c r="A33" s="339"/>
      <c r="B33" s="13"/>
      <c r="C33" s="13"/>
      <c r="D33" s="13"/>
      <c r="E33" s="13"/>
      <c r="F33" s="13"/>
      <c r="G33" s="13"/>
      <c r="H33" s="13"/>
      <c r="I33" s="13"/>
      <c r="J33" s="13"/>
      <c r="K33" s="13"/>
      <c r="L33" s="13"/>
    </row>
    <row r="34" spans="1:12" x14ac:dyDescent="0.2">
      <c r="A34" s="365" t="s">
        <v>79</v>
      </c>
      <c r="B34" s="13"/>
      <c r="C34" s="13"/>
      <c r="D34" s="13"/>
      <c r="E34" s="13"/>
      <c r="F34" s="13"/>
      <c r="G34" s="13"/>
      <c r="H34" s="13"/>
      <c r="I34" s="13"/>
      <c r="J34" s="13"/>
      <c r="K34" s="13"/>
      <c r="L34" s="13"/>
    </row>
    <row r="35" spans="1:12" x14ac:dyDescent="0.2">
      <c r="A35" s="339"/>
      <c r="B35" s="343" t="s">
        <v>443</v>
      </c>
      <c r="C35" s="343"/>
      <c r="D35" s="343" t="s">
        <v>455</v>
      </c>
      <c r="E35" s="13"/>
      <c r="F35" s="13"/>
      <c r="G35" s="13"/>
      <c r="H35" s="13"/>
      <c r="I35" s="13"/>
      <c r="J35" s="13"/>
      <c r="K35" s="13"/>
      <c r="L35" s="13"/>
    </row>
    <row r="36" spans="1:12" ht="24" x14ac:dyDescent="0.2">
      <c r="A36" s="339"/>
      <c r="B36" s="347" t="s">
        <v>81</v>
      </c>
      <c r="C36" s="345" t="s">
        <v>403</v>
      </c>
      <c r="D36" s="347" t="s">
        <v>80</v>
      </c>
      <c r="E36" s="13"/>
      <c r="F36" s="13"/>
      <c r="G36" s="13"/>
      <c r="H36" s="13"/>
      <c r="I36" s="13"/>
      <c r="J36" s="13"/>
      <c r="K36" s="13"/>
      <c r="L36" s="13"/>
    </row>
    <row r="37" spans="1:12" ht="24" x14ac:dyDescent="0.2">
      <c r="A37" s="346">
        <v>11</v>
      </c>
      <c r="B37" s="366" t="s">
        <v>82</v>
      </c>
      <c r="C37" s="367" t="s">
        <v>83</v>
      </c>
      <c r="D37" s="351">
        <f>'Attachment 11'!F30</f>
        <v>0</v>
      </c>
      <c r="E37" s="13"/>
      <c r="F37" s="13"/>
      <c r="G37" s="13"/>
      <c r="H37" s="13"/>
      <c r="I37" s="13"/>
      <c r="J37" s="13"/>
      <c r="K37" s="13"/>
      <c r="L37" s="13"/>
    </row>
    <row r="38" spans="1:12" x14ac:dyDescent="0.2">
      <c r="A38" s="339"/>
      <c r="B38" s="368"/>
      <c r="C38" s="359"/>
      <c r="D38" s="359"/>
      <c r="E38" s="13"/>
      <c r="F38" s="13"/>
      <c r="G38" s="13"/>
      <c r="H38" s="13"/>
      <c r="I38" s="13"/>
      <c r="J38" s="13"/>
      <c r="K38" s="13"/>
      <c r="L38" s="13"/>
    </row>
    <row r="39" spans="1:12" x14ac:dyDescent="0.2">
      <c r="A39" s="339"/>
      <c r="B39" s="13"/>
      <c r="C39" s="13"/>
      <c r="D39" s="13"/>
      <c r="E39" s="13"/>
      <c r="F39" s="13"/>
      <c r="G39" s="13"/>
      <c r="H39" s="13"/>
      <c r="I39" s="13"/>
      <c r="J39" s="13"/>
      <c r="K39" s="13"/>
      <c r="L39" s="13"/>
    </row>
    <row r="40" spans="1:12" x14ac:dyDescent="0.2">
      <c r="A40" s="337" t="s">
        <v>15</v>
      </c>
      <c r="B40" s="13"/>
      <c r="C40" s="13"/>
      <c r="D40" s="13"/>
      <c r="E40" s="13"/>
      <c r="F40" s="13"/>
      <c r="G40" s="13"/>
      <c r="H40" s="13"/>
      <c r="I40" s="13"/>
      <c r="J40" s="13"/>
      <c r="K40" s="13"/>
      <c r="L40" s="13"/>
    </row>
    <row r="41" spans="1:12" x14ac:dyDescent="0.2">
      <c r="A41" s="339" t="s">
        <v>84</v>
      </c>
      <c r="B41" s="575" t="s">
        <v>89</v>
      </c>
      <c r="C41" s="575"/>
      <c r="D41" s="575"/>
      <c r="E41" s="575"/>
      <c r="F41" s="575"/>
      <c r="G41" s="575"/>
      <c r="H41" s="575"/>
      <c r="I41" s="575"/>
      <c r="J41" s="575"/>
      <c r="K41" s="575"/>
      <c r="L41" s="575"/>
    </row>
    <row r="42" spans="1:12" x14ac:dyDescent="0.2">
      <c r="A42" s="339" t="s">
        <v>85</v>
      </c>
      <c r="B42" s="575" t="s">
        <v>586</v>
      </c>
      <c r="C42" s="575"/>
      <c r="D42" s="575"/>
      <c r="E42" s="575"/>
      <c r="F42" s="575"/>
      <c r="G42" s="575"/>
      <c r="H42" s="575"/>
      <c r="I42" s="575"/>
      <c r="J42" s="575"/>
      <c r="K42" s="575"/>
      <c r="L42" s="575"/>
    </row>
    <row r="43" spans="1:12" x14ac:dyDescent="0.2">
      <c r="A43" s="13" t="s">
        <v>86</v>
      </c>
      <c r="B43" s="575" t="s">
        <v>587</v>
      </c>
      <c r="C43" s="575"/>
      <c r="D43" s="575"/>
      <c r="E43" s="575"/>
      <c r="F43" s="575"/>
      <c r="G43" s="575"/>
      <c r="H43" s="575"/>
      <c r="I43" s="575"/>
      <c r="J43" s="575"/>
      <c r="K43" s="575"/>
      <c r="L43" s="575"/>
    </row>
    <row r="44" spans="1:12" ht="28.5" customHeight="1" x14ac:dyDescent="0.2">
      <c r="A44" s="13" t="s">
        <v>87</v>
      </c>
      <c r="B44" s="581" t="s">
        <v>90</v>
      </c>
      <c r="C44" s="581"/>
      <c r="D44" s="581"/>
      <c r="E44" s="581"/>
      <c r="F44" s="581"/>
      <c r="G44" s="581"/>
      <c r="H44" s="581"/>
      <c r="I44" s="581"/>
      <c r="J44" s="581"/>
      <c r="K44" s="581"/>
      <c r="L44" s="581"/>
    </row>
    <row r="45" spans="1:12" x14ac:dyDescent="0.2">
      <c r="A45" s="13" t="s">
        <v>88</v>
      </c>
      <c r="B45" s="575" t="s">
        <v>91</v>
      </c>
      <c r="C45" s="575"/>
      <c r="D45" s="575"/>
      <c r="E45" s="575"/>
      <c r="F45" s="575"/>
      <c r="G45" s="575"/>
      <c r="H45" s="575"/>
      <c r="I45" s="575"/>
      <c r="J45" s="575"/>
      <c r="K45" s="575"/>
      <c r="L45" s="575"/>
    </row>
    <row r="46" spans="1:12" x14ac:dyDescent="0.2">
      <c r="A46" s="13"/>
      <c r="B46" s="13"/>
      <c r="C46" s="13"/>
      <c r="D46" s="13"/>
      <c r="E46" s="13"/>
      <c r="F46" s="13"/>
      <c r="G46" s="13"/>
      <c r="H46" s="13"/>
      <c r="I46" s="13"/>
      <c r="J46" s="13"/>
      <c r="K46" s="13"/>
      <c r="L46" s="13"/>
    </row>
    <row r="47" spans="1:12" x14ac:dyDescent="0.2">
      <c r="A47" s="13"/>
      <c r="B47" s="13"/>
      <c r="C47" s="13"/>
      <c r="D47" s="13"/>
      <c r="E47" s="13"/>
      <c r="F47" s="13"/>
      <c r="G47" s="13"/>
      <c r="H47" s="13"/>
      <c r="I47" s="13"/>
      <c r="J47" s="13"/>
      <c r="K47" s="13"/>
      <c r="L47" s="13"/>
    </row>
    <row r="48" spans="1:12" x14ac:dyDescent="0.2">
      <c r="A48" s="13"/>
      <c r="B48" s="13"/>
      <c r="C48" s="13"/>
      <c r="D48" s="13"/>
      <c r="E48" s="13"/>
      <c r="F48" s="13"/>
      <c r="G48" s="13"/>
      <c r="H48" s="13"/>
      <c r="I48" s="13"/>
      <c r="J48" s="13"/>
      <c r="K48" s="13"/>
      <c r="L48" s="13"/>
    </row>
  </sheetData>
  <mergeCells count="22">
    <mergeCell ref="E13:E14"/>
    <mergeCell ref="B45:L45"/>
    <mergeCell ref="B41:L41"/>
    <mergeCell ref="B42:L42"/>
    <mergeCell ref="B43:L43"/>
    <mergeCell ref="B44:L44"/>
    <mergeCell ref="H31:I31"/>
    <mergeCell ref="J13:J14"/>
    <mergeCell ref="K13:K14"/>
    <mergeCell ref="L13:L14"/>
    <mergeCell ref="F13:F14"/>
    <mergeCell ref="H13:H14"/>
    <mergeCell ref="I13:I14"/>
    <mergeCell ref="E10:F12"/>
    <mergeCell ref="G10:G12"/>
    <mergeCell ref="H10:H12"/>
    <mergeCell ref="I10:L12"/>
    <mergeCell ref="A3:L3"/>
    <mergeCell ref="A5:L5"/>
    <mergeCell ref="B7:L7"/>
    <mergeCell ref="B8:L8"/>
    <mergeCell ref="A4:L4"/>
  </mergeCells>
  <phoneticPr fontId="0" type="noConversion"/>
  <pageMargins left="0.5" right="0.5" top="0.75" bottom="0.75" header="0.3" footer="0.3"/>
  <pageSetup scale="78" orientation="landscape" verticalDpi="1200" r:id="rId1"/>
  <rowBreaks count="1" manualBreakCount="1">
    <brk id="45" max="11"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06"/>
  <sheetViews>
    <sheetView zoomScaleNormal="100" zoomScaleSheetLayoutView="110" workbookViewId="0">
      <selection activeCell="F51" sqref="F51"/>
    </sheetView>
  </sheetViews>
  <sheetFormatPr defaultRowHeight="12" x14ac:dyDescent="0.2"/>
  <cols>
    <col min="1" max="1" width="5.83203125" style="225" customWidth="1"/>
    <col min="2" max="2" width="15.33203125" style="225" customWidth="1"/>
    <col min="3" max="3" width="10.83203125" style="225" customWidth="1"/>
    <col min="4" max="4" width="13.83203125" style="225" customWidth="1"/>
    <col min="5" max="5" width="15" style="225" customWidth="1"/>
    <col min="6" max="6" width="15.83203125" style="225" customWidth="1"/>
    <col min="7" max="8" width="18" style="225" customWidth="1"/>
    <col min="9" max="9" width="17.83203125" style="225" customWidth="1"/>
    <col min="10" max="10" width="16.83203125" style="225" customWidth="1"/>
    <col min="11" max="11" width="17" style="225" customWidth="1"/>
    <col min="12" max="12" width="9.33203125" style="225"/>
    <col min="13" max="71" width="9.33203125" style="455"/>
    <col min="72" max="16384" width="9.33203125" style="225"/>
  </cols>
  <sheetData>
    <row r="1" spans="1:103" x14ac:dyDescent="0.2">
      <c r="A1" s="124"/>
      <c r="B1" s="124"/>
      <c r="C1" s="124"/>
      <c r="D1" s="4"/>
      <c r="E1" s="4"/>
      <c r="F1" s="4"/>
      <c r="G1" s="4"/>
      <c r="H1" s="4"/>
      <c r="I1" s="4"/>
      <c r="J1" s="4"/>
      <c r="K1" s="46" t="s">
        <v>106</v>
      </c>
      <c r="L1" s="12"/>
    </row>
    <row r="2" spans="1:103" x14ac:dyDescent="0.2">
      <c r="A2" s="124"/>
      <c r="B2" s="124"/>
      <c r="C2" s="124"/>
      <c r="D2" s="4"/>
      <c r="E2" s="4"/>
      <c r="F2" s="4"/>
      <c r="G2" s="4"/>
      <c r="H2" s="4"/>
      <c r="I2" s="4"/>
      <c r="J2" s="4"/>
      <c r="K2" s="125" t="s">
        <v>917</v>
      </c>
      <c r="L2" s="12"/>
    </row>
    <row r="3" spans="1:103" x14ac:dyDescent="0.2">
      <c r="A3" s="560" t="s">
        <v>108</v>
      </c>
      <c r="B3" s="560"/>
      <c r="C3" s="560"/>
      <c r="D3" s="560"/>
      <c r="E3" s="560"/>
      <c r="F3" s="560"/>
      <c r="G3" s="560"/>
      <c r="H3" s="560"/>
      <c r="I3" s="560"/>
      <c r="J3" s="560"/>
      <c r="K3" s="560"/>
      <c r="L3" s="12"/>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row>
    <row r="4" spans="1:103" x14ac:dyDescent="0.2">
      <c r="A4" s="560" t="s">
        <v>107</v>
      </c>
      <c r="B4" s="560"/>
      <c r="C4" s="560"/>
      <c r="D4" s="560"/>
      <c r="E4" s="560"/>
      <c r="F4" s="560"/>
      <c r="G4" s="560"/>
      <c r="H4" s="560"/>
      <c r="I4" s="560"/>
      <c r="J4" s="560"/>
      <c r="K4" s="560"/>
      <c r="L4" s="12"/>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6"/>
      <c r="AP4" s="456"/>
      <c r="AQ4" s="456"/>
      <c r="AR4" s="456"/>
      <c r="AS4" s="456"/>
      <c r="AT4" s="456"/>
      <c r="AU4" s="456"/>
      <c r="AV4" s="456"/>
      <c r="AW4" s="456"/>
      <c r="AX4" s="456"/>
      <c r="AY4" s="456"/>
      <c r="AZ4" s="456"/>
      <c r="BA4" s="456"/>
      <c r="BB4" s="456"/>
      <c r="BC4" s="456"/>
      <c r="BD4" s="456"/>
      <c r="BE4" s="456"/>
      <c r="BF4" s="456"/>
      <c r="BG4" s="456"/>
      <c r="BH4" s="456"/>
      <c r="BI4" s="456"/>
      <c r="BJ4" s="456"/>
      <c r="BK4" s="456"/>
      <c r="BL4" s="456"/>
      <c r="BM4" s="456"/>
      <c r="BN4" s="456"/>
      <c r="BO4" s="456"/>
      <c r="BP4" s="456"/>
      <c r="BQ4" s="456"/>
      <c r="BR4" s="456"/>
      <c r="BS4" s="456"/>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row>
    <row r="5" spans="1:103" x14ac:dyDescent="0.2">
      <c r="A5" s="561" t="s">
        <v>842</v>
      </c>
      <c r="B5" s="562"/>
      <c r="C5" s="562"/>
      <c r="D5" s="562"/>
      <c r="E5" s="562"/>
      <c r="F5" s="562"/>
      <c r="G5" s="562"/>
      <c r="H5" s="562"/>
      <c r="I5" s="562"/>
      <c r="J5" s="562"/>
      <c r="K5" s="562"/>
      <c r="L5" s="12"/>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c r="AU5" s="456"/>
      <c r="AV5" s="456"/>
      <c r="AW5" s="456"/>
      <c r="AX5" s="456"/>
      <c r="AY5" s="456"/>
      <c r="AZ5" s="456"/>
      <c r="BA5" s="456"/>
      <c r="BB5" s="456"/>
      <c r="BC5" s="456"/>
      <c r="BD5" s="456"/>
      <c r="BE5" s="456"/>
      <c r="BF5" s="456"/>
      <c r="BG5" s="456"/>
      <c r="BH5" s="456"/>
      <c r="BI5" s="456"/>
      <c r="BJ5" s="456"/>
      <c r="BK5" s="456"/>
      <c r="BL5" s="456"/>
      <c r="BM5" s="456"/>
      <c r="BN5" s="456"/>
      <c r="BO5" s="456"/>
      <c r="BP5" s="456"/>
      <c r="BQ5" s="456"/>
      <c r="BR5" s="456"/>
      <c r="BS5" s="456"/>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row>
    <row r="6" spans="1:103" x14ac:dyDescent="0.2">
      <c r="A6" s="33"/>
      <c r="B6" s="33"/>
      <c r="C6" s="33"/>
      <c r="D6" s="33"/>
      <c r="E6" s="33"/>
      <c r="F6" s="33"/>
      <c r="G6" s="33"/>
      <c r="H6" s="33"/>
      <c r="I6" s="33"/>
      <c r="J6" s="33"/>
      <c r="K6" s="33"/>
      <c r="L6" s="12"/>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456"/>
      <c r="AO6" s="456"/>
      <c r="AP6" s="456"/>
      <c r="AQ6" s="456"/>
      <c r="AR6" s="456"/>
      <c r="AS6" s="456"/>
      <c r="AT6" s="456"/>
      <c r="AU6" s="456"/>
      <c r="AV6" s="456"/>
      <c r="AW6" s="456"/>
      <c r="AX6" s="456"/>
      <c r="AY6" s="456"/>
      <c r="AZ6" s="456"/>
      <c r="BA6" s="456"/>
      <c r="BB6" s="456"/>
      <c r="BC6" s="456"/>
      <c r="BD6" s="456"/>
      <c r="BE6" s="456"/>
      <c r="BF6" s="456"/>
      <c r="BG6" s="456"/>
      <c r="BH6" s="456"/>
      <c r="BI6" s="456"/>
      <c r="BJ6" s="456"/>
      <c r="BK6" s="456"/>
      <c r="BL6" s="456"/>
      <c r="BM6" s="456"/>
      <c r="BN6" s="456"/>
      <c r="BO6" s="456"/>
      <c r="BP6" s="456"/>
      <c r="BQ6" s="456"/>
      <c r="BR6" s="456"/>
      <c r="BS6" s="456"/>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row>
    <row r="7" spans="1:103" x14ac:dyDescent="0.2">
      <c r="A7" s="315"/>
      <c r="B7" s="315"/>
      <c r="C7" s="315"/>
      <c r="D7" s="584" t="s">
        <v>116</v>
      </c>
      <c r="E7" s="584"/>
      <c r="F7" s="315" t="s">
        <v>117</v>
      </c>
      <c r="G7" s="315" t="s">
        <v>118</v>
      </c>
      <c r="H7" s="584" t="s">
        <v>119</v>
      </c>
      <c r="I7" s="584"/>
      <c r="J7" s="584" t="s">
        <v>120</v>
      </c>
      <c r="K7" s="584"/>
      <c r="L7" s="12"/>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6"/>
      <c r="AR7" s="456"/>
      <c r="AS7" s="456"/>
      <c r="AT7" s="456"/>
      <c r="AU7" s="456"/>
      <c r="AV7" s="456"/>
      <c r="AW7" s="456"/>
      <c r="AX7" s="456"/>
      <c r="AY7" s="456"/>
      <c r="AZ7" s="456"/>
      <c r="BA7" s="456"/>
      <c r="BB7" s="456"/>
      <c r="BC7" s="456"/>
      <c r="BD7" s="456"/>
      <c r="BE7" s="456"/>
      <c r="BF7" s="456"/>
      <c r="BG7" s="456"/>
      <c r="BH7" s="456"/>
      <c r="BI7" s="456"/>
      <c r="BJ7" s="456"/>
      <c r="BK7" s="456"/>
      <c r="BL7" s="456"/>
      <c r="BM7" s="456"/>
      <c r="BN7" s="456"/>
      <c r="BO7" s="456"/>
      <c r="BP7" s="456"/>
      <c r="BQ7" s="456"/>
      <c r="BR7" s="456"/>
      <c r="BS7" s="456"/>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row>
    <row r="8" spans="1:103" ht="24" x14ac:dyDescent="0.2">
      <c r="A8" s="218" t="s">
        <v>109</v>
      </c>
      <c r="B8" s="294" t="s">
        <v>110</v>
      </c>
      <c r="C8" s="294"/>
      <c r="D8" s="294" t="s">
        <v>425</v>
      </c>
      <c r="E8" s="294" t="s">
        <v>111</v>
      </c>
      <c r="F8" s="294" t="s">
        <v>112</v>
      </c>
      <c r="G8" s="294" t="s">
        <v>113</v>
      </c>
      <c r="H8" s="294" t="s">
        <v>114</v>
      </c>
      <c r="I8" s="294" t="s">
        <v>115</v>
      </c>
      <c r="J8" s="294" t="s">
        <v>425</v>
      </c>
      <c r="K8" s="294" t="s">
        <v>111</v>
      </c>
      <c r="L8" s="12"/>
      <c r="M8" s="456"/>
      <c r="N8" s="456"/>
      <c r="O8" s="456"/>
      <c r="P8" s="456"/>
      <c r="Q8" s="456"/>
      <c r="R8" s="456"/>
      <c r="S8" s="456"/>
      <c r="T8" s="456"/>
      <c r="U8" s="456"/>
      <c r="V8" s="456"/>
      <c r="W8" s="456"/>
      <c r="X8" s="456"/>
      <c r="Y8" s="456"/>
      <c r="Z8" s="456"/>
      <c r="AA8" s="456"/>
      <c r="AB8" s="456"/>
      <c r="AC8" s="456"/>
      <c r="AD8" s="456"/>
      <c r="AE8" s="456"/>
      <c r="AF8" s="456"/>
      <c r="AG8" s="456"/>
      <c r="AH8" s="456"/>
      <c r="AI8" s="456"/>
      <c r="AJ8" s="456"/>
      <c r="AK8" s="456"/>
      <c r="AL8" s="456"/>
      <c r="AM8" s="456"/>
      <c r="AN8" s="456"/>
      <c r="AO8" s="456"/>
      <c r="AP8" s="456"/>
      <c r="AQ8" s="456"/>
      <c r="AR8" s="456"/>
      <c r="AS8" s="456"/>
      <c r="AT8" s="456"/>
      <c r="AU8" s="456"/>
      <c r="AV8" s="456"/>
      <c r="AW8" s="456"/>
      <c r="AX8" s="456"/>
      <c r="AY8" s="456"/>
      <c r="AZ8" s="456"/>
      <c r="BA8" s="456"/>
      <c r="BB8" s="456"/>
      <c r="BC8" s="456"/>
      <c r="BD8" s="456"/>
      <c r="BE8" s="456"/>
      <c r="BF8" s="456"/>
      <c r="BG8" s="456"/>
      <c r="BH8" s="456"/>
      <c r="BI8" s="456"/>
      <c r="BJ8" s="456"/>
      <c r="BK8" s="456"/>
      <c r="BL8" s="456"/>
      <c r="BM8" s="456"/>
      <c r="BN8" s="456"/>
      <c r="BO8" s="456"/>
      <c r="BP8" s="456"/>
      <c r="BQ8" s="456"/>
      <c r="BR8" s="456"/>
      <c r="BS8" s="456"/>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row>
    <row r="9" spans="1:103" x14ac:dyDescent="0.2">
      <c r="A9" s="4"/>
      <c r="B9" s="29" t="s">
        <v>121</v>
      </c>
      <c r="C9" s="29"/>
      <c r="D9" s="29" t="s">
        <v>122</v>
      </c>
      <c r="E9" s="316" t="s">
        <v>124</v>
      </c>
      <c r="F9" s="29" t="s">
        <v>123</v>
      </c>
      <c r="G9" s="29" t="s">
        <v>125</v>
      </c>
      <c r="H9" s="29" t="s">
        <v>126</v>
      </c>
      <c r="I9" s="29" t="s">
        <v>127</v>
      </c>
      <c r="J9" s="29" t="s">
        <v>128</v>
      </c>
      <c r="K9" s="29" t="s">
        <v>129</v>
      </c>
      <c r="L9" s="12"/>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6"/>
      <c r="AY9" s="456"/>
      <c r="AZ9" s="456"/>
      <c r="BA9" s="456"/>
      <c r="BB9" s="456"/>
      <c r="BC9" s="456"/>
      <c r="BD9" s="456"/>
      <c r="BE9" s="456"/>
      <c r="BF9" s="456"/>
      <c r="BG9" s="456"/>
      <c r="BH9" s="456"/>
      <c r="BI9" s="456"/>
      <c r="BJ9" s="456"/>
      <c r="BK9" s="456"/>
      <c r="BL9" s="456"/>
      <c r="BM9" s="456"/>
      <c r="BN9" s="456"/>
      <c r="BO9" s="456"/>
      <c r="BP9" s="456"/>
      <c r="BQ9" s="456"/>
      <c r="BR9" s="456"/>
      <c r="BS9" s="456"/>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row>
    <row r="10" spans="1:103" ht="48" x14ac:dyDescent="0.2">
      <c r="A10" s="4"/>
      <c r="B10" s="317" t="s">
        <v>136</v>
      </c>
      <c r="C10" s="317"/>
      <c r="D10" s="217" t="s">
        <v>130</v>
      </c>
      <c r="E10" s="217" t="s">
        <v>131</v>
      </c>
      <c r="F10" s="217" t="s">
        <v>194</v>
      </c>
      <c r="G10" s="318" t="s">
        <v>592</v>
      </c>
      <c r="H10" s="217" t="s">
        <v>132</v>
      </c>
      <c r="I10" s="217" t="s">
        <v>133</v>
      </c>
      <c r="J10" s="318" t="s">
        <v>134</v>
      </c>
      <c r="K10" s="217" t="s">
        <v>135</v>
      </c>
      <c r="L10" s="12"/>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6"/>
      <c r="AQ10" s="456"/>
      <c r="AR10" s="456"/>
      <c r="AS10" s="456"/>
      <c r="AT10" s="456"/>
      <c r="AU10" s="456"/>
      <c r="AV10" s="456"/>
      <c r="AW10" s="456"/>
      <c r="AX10" s="456"/>
      <c r="AY10" s="456"/>
      <c r="AZ10" s="456"/>
      <c r="BA10" s="456"/>
      <c r="BB10" s="456"/>
      <c r="BC10" s="456"/>
      <c r="BD10" s="456"/>
      <c r="BE10" s="456"/>
      <c r="BF10" s="456"/>
      <c r="BG10" s="456"/>
      <c r="BH10" s="456"/>
      <c r="BI10" s="456"/>
      <c r="BJ10" s="456"/>
      <c r="BK10" s="456"/>
      <c r="BL10" s="456"/>
      <c r="BM10" s="456"/>
      <c r="BN10" s="456"/>
      <c r="BO10" s="456"/>
      <c r="BP10" s="456"/>
      <c r="BQ10" s="456"/>
      <c r="BR10" s="456"/>
      <c r="BS10" s="456"/>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row>
    <row r="11" spans="1:103" x14ac:dyDescent="0.2">
      <c r="A11" s="317">
        <v>1</v>
      </c>
      <c r="B11" s="4" t="s">
        <v>149</v>
      </c>
      <c r="C11" s="125">
        <v>2019</v>
      </c>
      <c r="D11" s="241">
        <v>0</v>
      </c>
      <c r="E11" s="241">
        <v>0</v>
      </c>
      <c r="F11" s="241">
        <v>0</v>
      </c>
      <c r="G11" s="241">
        <v>0</v>
      </c>
      <c r="H11" s="241">
        <v>0</v>
      </c>
      <c r="I11" s="241">
        <v>0</v>
      </c>
      <c r="J11" s="241">
        <v>0</v>
      </c>
      <c r="K11" s="241">
        <v>0</v>
      </c>
      <c r="L11" s="12"/>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6"/>
      <c r="AM11" s="456"/>
      <c r="AN11" s="456"/>
      <c r="AO11" s="456"/>
      <c r="AP11" s="456"/>
      <c r="AQ11" s="456"/>
      <c r="AR11" s="456"/>
      <c r="AS11" s="456"/>
      <c r="AT11" s="456"/>
      <c r="AU11" s="456"/>
      <c r="AV11" s="456"/>
      <c r="AW11" s="456"/>
      <c r="AX11" s="456"/>
      <c r="AY11" s="456"/>
      <c r="AZ11" s="456"/>
      <c r="BA11" s="456"/>
      <c r="BB11" s="456"/>
      <c r="BC11" s="456"/>
      <c r="BD11" s="456"/>
      <c r="BE11" s="456"/>
      <c r="BF11" s="456"/>
      <c r="BG11" s="456"/>
      <c r="BH11" s="456"/>
      <c r="BI11" s="456"/>
      <c r="BJ11" s="456"/>
      <c r="BK11" s="456"/>
      <c r="BL11" s="456"/>
      <c r="BM11" s="456"/>
      <c r="BN11" s="456"/>
      <c r="BO11" s="456"/>
      <c r="BP11" s="456"/>
      <c r="BQ11" s="456"/>
      <c r="BR11" s="456"/>
      <c r="BS11" s="456"/>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row>
    <row r="12" spans="1:103" x14ac:dyDescent="0.2">
      <c r="A12" s="317">
        <v>2</v>
      </c>
      <c r="B12" s="4" t="s">
        <v>138</v>
      </c>
      <c r="C12" s="125">
        <v>2020</v>
      </c>
      <c r="D12" s="241">
        <v>0</v>
      </c>
      <c r="E12" s="241">
        <v>0</v>
      </c>
      <c r="F12" s="241">
        <v>0</v>
      </c>
      <c r="G12" s="241">
        <v>0</v>
      </c>
      <c r="H12" s="241">
        <v>0</v>
      </c>
      <c r="I12" s="241">
        <v>0</v>
      </c>
      <c r="J12" s="241">
        <v>0</v>
      </c>
      <c r="K12" s="241">
        <v>0</v>
      </c>
      <c r="L12" s="12"/>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6"/>
      <c r="AM12" s="456"/>
      <c r="AN12" s="456"/>
      <c r="AO12" s="456"/>
      <c r="AP12" s="456"/>
      <c r="AQ12" s="456"/>
      <c r="AR12" s="456"/>
      <c r="AS12" s="456"/>
      <c r="AT12" s="456"/>
      <c r="AU12" s="456"/>
      <c r="AV12" s="456"/>
      <c r="AW12" s="456"/>
      <c r="AX12" s="456"/>
      <c r="AY12" s="456"/>
      <c r="AZ12" s="456"/>
      <c r="BA12" s="456"/>
      <c r="BB12" s="456"/>
      <c r="BC12" s="456"/>
      <c r="BD12" s="456"/>
      <c r="BE12" s="456"/>
      <c r="BF12" s="456"/>
      <c r="BG12" s="456"/>
      <c r="BH12" s="456"/>
      <c r="BI12" s="456"/>
      <c r="BJ12" s="456"/>
      <c r="BK12" s="456"/>
      <c r="BL12" s="456"/>
      <c r="BM12" s="456"/>
      <c r="BN12" s="456"/>
      <c r="BO12" s="456"/>
      <c r="BP12" s="456"/>
      <c r="BQ12" s="456"/>
      <c r="BR12" s="456"/>
      <c r="BS12" s="456"/>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row>
    <row r="13" spans="1:103" x14ac:dyDescent="0.2">
      <c r="A13" s="317">
        <v>3</v>
      </c>
      <c r="B13" s="4" t="s">
        <v>139</v>
      </c>
      <c r="C13" s="125">
        <v>2020</v>
      </c>
      <c r="D13" s="241">
        <v>0</v>
      </c>
      <c r="E13" s="241">
        <v>0</v>
      </c>
      <c r="F13" s="241">
        <v>0</v>
      </c>
      <c r="G13" s="241">
        <v>0</v>
      </c>
      <c r="H13" s="241">
        <v>757165</v>
      </c>
      <c r="I13" s="241">
        <v>0</v>
      </c>
      <c r="J13" s="241">
        <v>0</v>
      </c>
      <c r="K13" s="241">
        <v>0</v>
      </c>
      <c r="L13" s="12"/>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456"/>
      <c r="AL13" s="456"/>
      <c r="AM13" s="456"/>
      <c r="AN13" s="456"/>
      <c r="AO13" s="456"/>
      <c r="AP13" s="456"/>
      <c r="AQ13" s="456"/>
      <c r="AR13" s="456"/>
      <c r="AS13" s="456"/>
      <c r="AT13" s="456"/>
      <c r="AU13" s="456"/>
      <c r="AV13" s="456"/>
      <c r="AW13" s="456"/>
      <c r="AX13" s="456"/>
      <c r="AY13" s="456"/>
      <c r="AZ13" s="456"/>
      <c r="BA13" s="456"/>
      <c r="BB13" s="456"/>
      <c r="BC13" s="456"/>
      <c r="BD13" s="456"/>
      <c r="BE13" s="456"/>
      <c r="BF13" s="456"/>
      <c r="BG13" s="456"/>
      <c r="BH13" s="456"/>
      <c r="BI13" s="456"/>
      <c r="BJ13" s="456"/>
      <c r="BK13" s="456"/>
      <c r="BL13" s="456"/>
      <c r="BM13" s="456"/>
      <c r="BN13" s="456"/>
      <c r="BO13" s="456"/>
      <c r="BP13" s="456"/>
      <c r="BQ13" s="456"/>
      <c r="BR13" s="456"/>
      <c r="BS13" s="456"/>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row>
    <row r="14" spans="1:103" x14ac:dyDescent="0.2">
      <c r="A14" s="317">
        <v>4</v>
      </c>
      <c r="B14" s="4" t="s">
        <v>140</v>
      </c>
      <c r="C14" s="125">
        <v>2020</v>
      </c>
      <c r="D14" s="241">
        <v>19109829.732312635</v>
      </c>
      <c r="E14" s="241">
        <v>899764.16150222125</v>
      </c>
      <c r="F14" s="241">
        <v>0</v>
      </c>
      <c r="G14" s="241">
        <v>0</v>
      </c>
      <c r="H14" s="241">
        <v>757165</v>
      </c>
      <c r="I14" s="241">
        <v>214949</v>
      </c>
      <c r="J14" s="241">
        <v>21069.837510647587</v>
      </c>
      <c r="K14" s="241">
        <v>4408.7487578240689</v>
      </c>
      <c r="L14" s="12"/>
      <c r="M14" s="456"/>
      <c r="N14" s="456"/>
      <c r="O14" s="456"/>
      <c r="P14" s="456"/>
      <c r="Q14" s="456"/>
      <c r="R14" s="456"/>
      <c r="S14" s="456"/>
      <c r="T14" s="456"/>
      <c r="U14" s="456"/>
      <c r="V14" s="456"/>
      <c r="W14" s="456"/>
      <c r="X14" s="456"/>
      <c r="Y14" s="456"/>
      <c r="Z14" s="456"/>
      <c r="AA14" s="456"/>
      <c r="AB14" s="456"/>
      <c r="AC14" s="456"/>
      <c r="AD14" s="456"/>
      <c r="AE14" s="456"/>
      <c r="AF14" s="456"/>
      <c r="AG14" s="456"/>
      <c r="AH14" s="456"/>
      <c r="AI14" s="456"/>
      <c r="AJ14" s="456"/>
      <c r="AK14" s="456"/>
      <c r="AL14" s="456"/>
      <c r="AM14" s="456"/>
      <c r="AN14" s="456"/>
      <c r="AO14" s="456"/>
      <c r="AP14" s="456"/>
      <c r="AQ14" s="456"/>
      <c r="AR14" s="456"/>
      <c r="AS14" s="456"/>
      <c r="AT14" s="456"/>
      <c r="AU14" s="456"/>
      <c r="AV14" s="456"/>
      <c r="AW14" s="456"/>
      <c r="AX14" s="456"/>
      <c r="AY14" s="456"/>
      <c r="AZ14" s="456"/>
      <c r="BA14" s="456"/>
      <c r="BB14" s="456"/>
      <c r="BC14" s="456"/>
      <c r="BD14" s="456"/>
      <c r="BE14" s="456"/>
      <c r="BF14" s="456"/>
      <c r="BG14" s="456"/>
      <c r="BH14" s="456"/>
      <c r="BI14" s="456"/>
      <c r="BJ14" s="456"/>
      <c r="BK14" s="456"/>
      <c r="BL14" s="456"/>
      <c r="BM14" s="456"/>
      <c r="BN14" s="456"/>
      <c r="BO14" s="456"/>
      <c r="BP14" s="456"/>
      <c r="BQ14" s="456"/>
      <c r="BR14" s="456"/>
      <c r="BS14" s="456"/>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row>
    <row r="15" spans="1:103" x14ac:dyDescent="0.2">
      <c r="A15" s="317">
        <v>5</v>
      </c>
      <c r="B15" s="4" t="s">
        <v>141</v>
      </c>
      <c r="C15" s="125">
        <v>2020</v>
      </c>
      <c r="D15" s="241">
        <v>19109829.732312635</v>
      </c>
      <c r="E15" s="241">
        <v>899764.16150222125</v>
      </c>
      <c r="F15" s="241">
        <v>0</v>
      </c>
      <c r="G15" s="241">
        <v>0</v>
      </c>
      <c r="H15" s="241">
        <v>757165</v>
      </c>
      <c r="I15" s="241">
        <v>197036.58333333331</v>
      </c>
      <c r="J15" s="241">
        <v>63209.512531942761</v>
      </c>
      <c r="K15" s="241">
        <v>13226.246273472207</v>
      </c>
      <c r="L15" s="12"/>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6"/>
      <c r="AM15" s="456"/>
      <c r="AN15" s="456"/>
      <c r="AO15" s="456"/>
      <c r="AP15" s="456"/>
      <c r="AQ15" s="456"/>
      <c r="AR15" s="456"/>
      <c r="AS15" s="456"/>
      <c r="AT15" s="456"/>
      <c r="AU15" s="456"/>
      <c r="AV15" s="456"/>
      <c r="AW15" s="456"/>
      <c r="AX15" s="456"/>
      <c r="AY15" s="456"/>
      <c r="AZ15" s="456"/>
      <c r="BA15" s="456"/>
      <c r="BB15" s="456"/>
      <c r="BC15" s="456"/>
      <c r="BD15" s="456"/>
      <c r="BE15" s="456"/>
      <c r="BF15" s="456"/>
      <c r="BG15" s="456"/>
      <c r="BH15" s="456"/>
      <c r="BI15" s="456"/>
      <c r="BJ15" s="456"/>
      <c r="BK15" s="456"/>
      <c r="BL15" s="456"/>
      <c r="BM15" s="456"/>
      <c r="BN15" s="456"/>
      <c r="BO15" s="456"/>
      <c r="BP15" s="456"/>
      <c r="BQ15" s="456"/>
      <c r="BR15" s="456"/>
      <c r="BS15" s="456"/>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row>
    <row r="16" spans="1:103" x14ac:dyDescent="0.2">
      <c r="A16" s="317">
        <v>6</v>
      </c>
      <c r="B16" s="4" t="s">
        <v>142</v>
      </c>
      <c r="C16" s="125">
        <v>2020</v>
      </c>
      <c r="D16" s="241">
        <v>19109829.732312635</v>
      </c>
      <c r="E16" s="241">
        <v>899764.16150222125</v>
      </c>
      <c r="F16" s="241">
        <v>0</v>
      </c>
      <c r="G16" s="241">
        <v>0</v>
      </c>
      <c r="H16" s="241">
        <v>757165</v>
      </c>
      <c r="I16" s="241">
        <v>179124.16666666663</v>
      </c>
      <c r="J16" s="241">
        <v>105349.18755323793</v>
      </c>
      <c r="K16" s="241">
        <v>22043.743789120344</v>
      </c>
      <c r="L16" s="12"/>
      <c r="M16" s="456"/>
      <c r="N16" s="456"/>
      <c r="O16" s="456"/>
      <c r="P16" s="456"/>
      <c r="Q16" s="456"/>
      <c r="R16" s="456"/>
      <c r="S16" s="456"/>
      <c r="T16" s="456"/>
      <c r="U16" s="456"/>
      <c r="V16" s="456"/>
      <c r="W16" s="456"/>
      <c r="X16" s="456"/>
      <c r="Y16" s="456"/>
      <c r="Z16" s="456"/>
      <c r="AA16" s="456"/>
      <c r="AB16" s="456"/>
      <c r="AC16" s="456"/>
      <c r="AD16" s="456"/>
      <c r="AE16" s="456"/>
      <c r="AF16" s="456"/>
      <c r="AG16" s="456"/>
      <c r="AH16" s="456"/>
      <c r="AI16" s="456"/>
      <c r="AJ16" s="456"/>
      <c r="AK16" s="456"/>
      <c r="AL16" s="456"/>
      <c r="AM16" s="456"/>
      <c r="AN16" s="456"/>
      <c r="AO16" s="456"/>
      <c r="AP16" s="456"/>
      <c r="AQ16" s="456"/>
      <c r="AR16" s="456"/>
      <c r="AS16" s="456"/>
      <c r="AT16" s="456"/>
      <c r="AU16" s="456"/>
      <c r="AV16" s="456"/>
      <c r="AW16" s="456"/>
      <c r="AX16" s="456"/>
      <c r="AY16" s="456"/>
      <c r="AZ16" s="456"/>
      <c r="BA16" s="456"/>
      <c r="BB16" s="456"/>
      <c r="BC16" s="456"/>
      <c r="BD16" s="456"/>
      <c r="BE16" s="456"/>
      <c r="BF16" s="456"/>
      <c r="BG16" s="456"/>
      <c r="BH16" s="456"/>
      <c r="BI16" s="456"/>
      <c r="BJ16" s="456"/>
      <c r="BK16" s="456"/>
      <c r="BL16" s="456"/>
      <c r="BM16" s="456"/>
      <c r="BN16" s="456"/>
      <c r="BO16" s="456"/>
      <c r="BP16" s="456"/>
      <c r="BQ16" s="456"/>
      <c r="BR16" s="456"/>
      <c r="BS16" s="456"/>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row>
    <row r="17" spans="1:103" x14ac:dyDescent="0.2">
      <c r="A17" s="317">
        <v>7</v>
      </c>
      <c r="B17" s="4" t="s">
        <v>143</v>
      </c>
      <c r="C17" s="125">
        <v>2020</v>
      </c>
      <c r="D17" s="241">
        <v>148088733.0941776</v>
      </c>
      <c r="E17" s="241">
        <v>899764.16150222125</v>
      </c>
      <c r="F17" s="241">
        <v>0</v>
      </c>
      <c r="G17" s="241">
        <v>0</v>
      </c>
      <c r="H17" s="241">
        <v>757165</v>
      </c>
      <c r="I17" s="241">
        <v>161211.75</v>
      </c>
      <c r="J17" s="241">
        <v>254752.92960188276</v>
      </c>
      <c r="K17" s="241">
        <v>30861.241304768482</v>
      </c>
      <c r="L17" s="12"/>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456"/>
      <c r="AK17" s="456"/>
      <c r="AL17" s="456"/>
      <c r="AM17" s="456"/>
      <c r="AN17" s="456"/>
      <c r="AO17" s="456"/>
      <c r="AP17" s="456"/>
      <c r="AQ17" s="456"/>
      <c r="AR17" s="456"/>
      <c r="AS17" s="456"/>
      <c r="AT17" s="456"/>
      <c r="AU17" s="456"/>
      <c r="AV17" s="456"/>
      <c r="AW17" s="456"/>
      <c r="AX17" s="456"/>
      <c r="AY17" s="456"/>
      <c r="AZ17" s="456"/>
      <c r="BA17" s="456"/>
      <c r="BB17" s="456"/>
      <c r="BC17" s="456"/>
      <c r="BD17" s="456"/>
      <c r="BE17" s="456"/>
      <c r="BF17" s="456"/>
      <c r="BG17" s="456"/>
      <c r="BH17" s="456"/>
      <c r="BI17" s="456"/>
      <c r="BJ17" s="456"/>
      <c r="BK17" s="456"/>
      <c r="BL17" s="456"/>
      <c r="BM17" s="456"/>
      <c r="BN17" s="456"/>
      <c r="BO17" s="456"/>
      <c r="BP17" s="456"/>
      <c r="BQ17" s="456"/>
      <c r="BR17" s="456"/>
      <c r="BS17" s="456"/>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row>
    <row r="18" spans="1:103" x14ac:dyDescent="0.2">
      <c r="A18" s="317">
        <v>8</v>
      </c>
      <c r="B18" s="4" t="s">
        <v>144</v>
      </c>
      <c r="C18" s="125">
        <v>2020</v>
      </c>
      <c r="D18" s="241">
        <v>148088733.0941776</v>
      </c>
      <c r="E18" s="241">
        <v>899764.16150222125</v>
      </c>
      <c r="F18" s="241">
        <v>0</v>
      </c>
      <c r="G18" s="241">
        <v>0</v>
      </c>
      <c r="H18" s="241">
        <v>757165</v>
      </c>
      <c r="I18" s="241">
        <v>143299.33333333331</v>
      </c>
      <c r="J18" s="241">
        <v>511420.73867787729</v>
      </c>
      <c r="K18" s="241">
        <v>39678.73882041662</v>
      </c>
      <c r="L18" s="12"/>
      <c r="M18" s="456"/>
      <c r="N18" s="456"/>
      <c r="O18" s="456"/>
      <c r="P18" s="456"/>
      <c r="Q18" s="456"/>
      <c r="R18" s="456"/>
      <c r="S18" s="456"/>
      <c r="T18" s="456"/>
      <c r="U18" s="456"/>
      <c r="V18" s="456"/>
      <c r="W18" s="456"/>
      <c r="X18" s="456"/>
      <c r="Y18" s="456"/>
      <c r="Z18" s="456"/>
      <c r="AA18" s="456"/>
      <c r="AB18" s="456"/>
      <c r="AC18" s="456"/>
      <c r="AD18" s="456"/>
      <c r="AE18" s="456"/>
      <c r="AF18" s="456"/>
      <c r="AG18" s="456"/>
      <c r="AH18" s="456"/>
      <c r="AI18" s="456"/>
      <c r="AJ18" s="456"/>
      <c r="AK18" s="456"/>
      <c r="AL18" s="456"/>
      <c r="AM18" s="456"/>
      <c r="AN18" s="456"/>
      <c r="AO18" s="456"/>
      <c r="AP18" s="456"/>
      <c r="AQ18" s="456"/>
      <c r="AR18" s="456"/>
      <c r="AS18" s="456"/>
      <c r="AT18" s="456"/>
      <c r="AU18" s="456"/>
      <c r="AV18" s="456"/>
      <c r="AW18" s="456"/>
      <c r="AX18" s="456"/>
      <c r="AY18" s="456"/>
      <c r="AZ18" s="456"/>
      <c r="BA18" s="456"/>
      <c r="BB18" s="456"/>
      <c r="BC18" s="456"/>
      <c r="BD18" s="456"/>
      <c r="BE18" s="456"/>
      <c r="BF18" s="456"/>
      <c r="BG18" s="456"/>
      <c r="BH18" s="456"/>
      <c r="BI18" s="456"/>
      <c r="BJ18" s="456"/>
      <c r="BK18" s="456"/>
      <c r="BL18" s="456"/>
      <c r="BM18" s="456"/>
      <c r="BN18" s="456"/>
      <c r="BO18" s="456"/>
      <c r="BP18" s="456"/>
      <c r="BQ18" s="456"/>
      <c r="BR18" s="456"/>
      <c r="BS18" s="456"/>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row>
    <row r="19" spans="1:103" x14ac:dyDescent="0.2">
      <c r="A19" s="317">
        <v>9</v>
      </c>
      <c r="B19" s="4" t="s">
        <v>145</v>
      </c>
      <c r="C19" s="125">
        <v>2020</v>
      </c>
      <c r="D19" s="241">
        <v>148088733.0941776</v>
      </c>
      <c r="E19" s="241">
        <v>899764.16150222125</v>
      </c>
      <c r="F19" s="241">
        <v>0</v>
      </c>
      <c r="G19" s="241">
        <v>0</v>
      </c>
      <c r="H19" s="241">
        <v>757165</v>
      </c>
      <c r="I19" s="241">
        <v>125386.91666666666</v>
      </c>
      <c r="J19" s="241">
        <v>768088.54775387188</v>
      </c>
      <c r="K19" s="241">
        <v>48496.236336064758</v>
      </c>
      <c r="L19" s="12"/>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6"/>
      <c r="AK19" s="456"/>
      <c r="AL19" s="456"/>
      <c r="AM19" s="456"/>
      <c r="AN19" s="456"/>
      <c r="AO19" s="456"/>
      <c r="AP19" s="456"/>
      <c r="AQ19" s="456"/>
      <c r="AR19" s="456"/>
      <c r="AS19" s="456"/>
      <c r="AT19" s="456"/>
      <c r="AU19" s="456"/>
      <c r="AV19" s="456"/>
      <c r="AW19" s="456"/>
      <c r="AX19" s="456"/>
      <c r="AY19" s="456"/>
      <c r="AZ19" s="456"/>
      <c r="BA19" s="456"/>
      <c r="BB19" s="456"/>
      <c r="BC19" s="456"/>
      <c r="BD19" s="456"/>
      <c r="BE19" s="456"/>
      <c r="BF19" s="456"/>
      <c r="BG19" s="456"/>
      <c r="BH19" s="456"/>
      <c r="BI19" s="456"/>
      <c r="BJ19" s="456"/>
      <c r="BK19" s="456"/>
      <c r="BL19" s="456"/>
      <c r="BM19" s="456"/>
      <c r="BN19" s="456"/>
      <c r="BO19" s="456"/>
      <c r="BP19" s="456"/>
      <c r="BQ19" s="456"/>
      <c r="BR19" s="456"/>
      <c r="BS19" s="456"/>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row>
    <row r="20" spans="1:103" x14ac:dyDescent="0.2">
      <c r="A20" s="317">
        <v>10</v>
      </c>
      <c r="B20" s="4" t="s">
        <v>146</v>
      </c>
      <c r="C20" s="125">
        <v>2020</v>
      </c>
      <c r="D20" s="241">
        <v>148088733.0941776</v>
      </c>
      <c r="E20" s="241">
        <v>899764.16150222125</v>
      </c>
      <c r="F20" s="241">
        <v>0</v>
      </c>
      <c r="G20" s="241">
        <v>0</v>
      </c>
      <c r="H20" s="241">
        <v>757165</v>
      </c>
      <c r="I20" s="241">
        <v>107474.49999999999</v>
      </c>
      <c r="J20" s="241">
        <v>1024756.3568298664</v>
      </c>
      <c r="K20" s="241">
        <v>57313.733851712896</v>
      </c>
      <c r="L20" s="12"/>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6"/>
      <c r="AL20" s="456"/>
      <c r="AM20" s="456"/>
      <c r="AN20" s="456"/>
      <c r="AO20" s="456"/>
      <c r="AP20" s="456"/>
      <c r="AQ20" s="456"/>
      <c r="AR20" s="456"/>
      <c r="AS20" s="456"/>
      <c r="AT20" s="456"/>
      <c r="AU20" s="456"/>
      <c r="AV20" s="456"/>
      <c r="AW20" s="456"/>
      <c r="AX20" s="456"/>
      <c r="AY20" s="456"/>
      <c r="AZ20" s="456"/>
      <c r="BA20" s="456"/>
      <c r="BB20" s="456"/>
      <c r="BC20" s="456"/>
      <c r="BD20" s="456"/>
      <c r="BE20" s="456"/>
      <c r="BF20" s="456"/>
      <c r="BG20" s="456"/>
      <c r="BH20" s="456"/>
      <c r="BI20" s="456"/>
      <c r="BJ20" s="456"/>
      <c r="BK20" s="456"/>
      <c r="BL20" s="456"/>
      <c r="BM20" s="456"/>
      <c r="BN20" s="456"/>
      <c r="BO20" s="456"/>
      <c r="BP20" s="456"/>
      <c r="BQ20" s="456"/>
      <c r="BR20" s="456"/>
      <c r="BS20" s="456"/>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row>
    <row r="21" spans="1:103" x14ac:dyDescent="0.2">
      <c r="A21" s="317">
        <v>11</v>
      </c>
      <c r="B21" s="4" t="s">
        <v>147</v>
      </c>
      <c r="C21" s="125">
        <v>2020</v>
      </c>
      <c r="D21" s="241">
        <v>148088733.0941776</v>
      </c>
      <c r="E21" s="241">
        <v>899764.16150222125</v>
      </c>
      <c r="F21" s="241">
        <v>0</v>
      </c>
      <c r="G21" s="241">
        <v>0</v>
      </c>
      <c r="H21" s="241">
        <v>757165</v>
      </c>
      <c r="I21" s="241">
        <v>89562.083333333314</v>
      </c>
      <c r="J21" s="241">
        <v>1281424.165905861</v>
      </c>
      <c r="K21" s="241">
        <v>66131.231367361033</v>
      </c>
      <c r="L21" s="12"/>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6"/>
      <c r="AO21" s="456"/>
      <c r="AP21" s="456"/>
      <c r="AQ21" s="456"/>
      <c r="AR21" s="456"/>
      <c r="AS21" s="456"/>
      <c r="AT21" s="456"/>
      <c r="AU21" s="456"/>
      <c r="AV21" s="456"/>
      <c r="AW21" s="456"/>
      <c r="AX21" s="456"/>
      <c r="AY21" s="456"/>
      <c r="AZ21" s="456"/>
      <c r="BA21" s="456"/>
      <c r="BB21" s="456"/>
      <c r="BC21" s="456"/>
      <c r="BD21" s="456"/>
      <c r="BE21" s="456"/>
      <c r="BF21" s="456"/>
      <c r="BG21" s="456"/>
      <c r="BH21" s="456"/>
      <c r="BI21" s="456"/>
      <c r="BJ21" s="456"/>
      <c r="BK21" s="456"/>
      <c r="BL21" s="456"/>
      <c r="BM21" s="456"/>
      <c r="BN21" s="456"/>
      <c r="BO21" s="456"/>
      <c r="BP21" s="456"/>
      <c r="BQ21" s="456"/>
      <c r="BR21" s="456"/>
      <c r="BS21" s="456"/>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row>
    <row r="22" spans="1:103" x14ac:dyDescent="0.2">
      <c r="A22" s="317">
        <v>12</v>
      </c>
      <c r="B22" s="4" t="s">
        <v>148</v>
      </c>
      <c r="C22" s="125">
        <v>2020</v>
      </c>
      <c r="D22" s="241">
        <v>148088733.0941776</v>
      </c>
      <c r="E22" s="241">
        <v>899764.16150222125</v>
      </c>
      <c r="F22" s="241">
        <v>0</v>
      </c>
      <c r="G22" s="241">
        <v>0</v>
      </c>
      <c r="H22" s="241">
        <v>757165</v>
      </c>
      <c r="I22" s="241">
        <v>71649.666666666657</v>
      </c>
      <c r="J22" s="241">
        <v>1538091.9749818556</v>
      </c>
      <c r="K22" s="241">
        <v>74948.728883009171</v>
      </c>
      <c r="L22" s="12"/>
      <c r="M22" s="456"/>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6"/>
      <c r="AP22" s="456"/>
      <c r="AQ22" s="456"/>
      <c r="AR22" s="456"/>
      <c r="AS22" s="456"/>
      <c r="AT22" s="456"/>
      <c r="AU22" s="456"/>
      <c r="AV22" s="456"/>
      <c r="AW22" s="456"/>
      <c r="AX22" s="456"/>
      <c r="AY22" s="456"/>
      <c r="AZ22" s="456"/>
      <c r="BA22" s="456"/>
      <c r="BB22" s="456"/>
      <c r="BC22" s="456"/>
      <c r="BD22" s="456"/>
      <c r="BE22" s="456"/>
      <c r="BF22" s="456"/>
      <c r="BG22" s="456"/>
      <c r="BH22" s="456"/>
      <c r="BI22" s="456"/>
      <c r="BJ22" s="456"/>
      <c r="BK22" s="456"/>
      <c r="BL22" s="456"/>
      <c r="BM22" s="456"/>
      <c r="BN22" s="456"/>
      <c r="BO22" s="456"/>
      <c r="BP22" s="456"/>
      <c r="BQ22" s="456"/>
      <c r="BR22" s="456"/>
      <c r="BS22" s="456"/>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row>
    <row r="23" spans="1:103" x14ac:dyDescent="0.2">
      <c r="A23" s="317">
        <v>13</v>
      </c>
      <c r="B23" s="4" t="s">
        <v>149</v>
      </c>
      <c r="C23" s="125">
        <v>2020</v>
      </c>
      <c r="D23" s="241">
        <v>148088733.0941776</v>
      </c>
      <c r="E23" s="241">
        <v>899764.16150222125</v>
      </c>
      <c r="F23" s="241">
        <v>0</v>
      </c>
      <c r="G23" s="241">
        <v>0</v>
      </c>
      <c r="H23" s="241">
        <v>757165</v>
      </c>
      <c r="I23" s="241">
        <v>53737.249999999985</v>
      </c>
      <c r="J23" s="241">
        <v>1794759.78405785</v>
      </c>
      <c r="K23" s="241">
        <v>83766.226398657309</v>
      </c>
      <c r="L23" s="12"/>
      <c r="M23" s="456"/>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6"/>
      <c r="AL23" s="456"/>
      <c r="AM23" s="456"/>
      <c r="AN23" s="456"/>
      <c r="AO23" s="456"/>
      <c r="AP23" s="456"/>
      <c r="AQ23" s="456"/>
      <c r="AR23" s="456"/>
      <c r="AS23" s="456"/>
      <c r="AT23" s="456"/>
      <c r="AU23" s="456"/>
      <c r="AV23" s="456"/>
      <c r="AW23" s="456"/>
      <c r="AX23" s="456"/>
      <c r="AY23" s="456"/>
      <c r="AZ23" s="456"/>
      <c r="BA23" s="456"/>
      <c r="BB23" s="456"/>
      <c r="BC23" s="456"/>
      <c r="BD23" s="456"/>
      <c r="BE23" s="456"/>
      <c r="BF23" s="456"/>
      <c r="BG23" s="456"/>
      <c r="BH23" s="456"/>
      <c r="BI23" s="456"/>
      <c r="BJ23" s="456"/>
      <c r="BK23" s="456"/>
      <c r="BL23" s="456"/>
      <c r="BM23" s="456"/>
      <c r="BN23" s="456"/>
      <c r="BO23" s="456"/>
      <c r="BP23" s="456"/>
      <c r="BQ23" s="456"/>
      <c r="BR23" s="456"/>
      <c r="BS23" s="456"/>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row>
    <row r="24" spans="1:103" ht="36.75" thickBot="1" x14ac:dyDescent="0.25">
      <c r="A24" s="317">
        <v>14</v>
      </c>
      <c r="B24" s="319" t="s">
        <v>150</v>
      </c>
      <c r="C24" s="319"/>
      <c r="D24" s="388">
        <f>AVERAGE(D11:D23)</f>
        <v>84150047.758167773</v>
      </c>
      <c r="E24" s="388">
        <f t="shared" ref="E24:K24" si="0">AVERAGE(E11:E23)</f>
        <v>692126.27807863185</v>
      </c>
      <c r="F24" s="388">
        <f t="shared" si="0"/>
        <v>0</v>
      </c>
      <c r="G24" s="388">
        <f t="shared" si="0"/>
        <v>0</v>
      </c>
      <c r="H24" s="388">
        <f t="shared" si="0"/>
        <v>640678.07692307688</v>
      </c>
      <c r="I24" s="388">
        <f t="shared" si="0"/>
        <v>103340.86538461536</v>
      </c>
      <c r="J24" s="388">
        <f t="shared" si="0"/>
        <v>566378.6950311457</v>
      </c>
      <c r="K24" s="388">
        <f t="shared" si="0"/>
        <v>33913.451983262072</v>
      </c>
      <c r="L24" s="389"/>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6"/>
      <c r="AM24" s="456"/>
      <c r="AN24" s="456"/>
      <c r="AO24" s="456"/>
      <c r="AP24" s="456"/>
      <c r="AQ24" s="456"/>
      <c r="AR24" s="456"/>
      <c r="AS24" s="456"/>
      <c r="AT24" s="456"/>
      <c r="AU24" s="456"/>
      <c r="AV24" s="456"/>
      <c r="AW24" s="456"/>
      <c r="AX24" s="456"/>
      <c r="AY24" s="456"/>
      <c r="AZ24" s="456"/>
      <c r="BA24" s="456"/>
      <c r="BB24" s="456"/>
      <c r="BC24" s="456"/>
      <c r="BD24" s="456"/>
      <c r="BE24" s="456"/>
      <c r="BF24" s="456"/>
      <c r="BG24" s="456"/>
      <c r="BH24" s="456"/>
      <c r="BI24" s="456"/>
      <c r="BJ24" s="456"/>
      <c r="BK24" s="456"/>
      <c r="BL24" s="456"/>
      <c r="BM24" s="456"/>
      <c r="BN24" s="456"/>
      <c r="BO24" s="456"/>
      <c r="BP24" s="456"/>
      <c r="BQ24" s="456"/>
      <c r="BR24" s="456"/>
      <c r="BS24" s="456"/>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row>
    <row r="25" spans="1:103" ht="12.75" thickTop="1" x14ac:dyDescent="0.2">
      <c r="A25" s="4"/>
      <c r="B25" s="4"/>
      <c r="C25" s="4"/>
      <c r="D25" s="4"/>
      <c r="E25" s="4"/>
      <c r="F25" s="4"/>
      <c r="G25" s="4"/>
      <c r="H25" s="4"/>
      <c r="I25" s="4"/>
      <c r="J25" s="4"/>
      <c r="K25" s="4"/>
      <c r="L25" s="12"/>
      <c r="M25" s="456"/>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6"/>
      <c r="AK25" s="456"/>
      <c r="AL25" s="456"/>
      <c r="AM25" s="456"/>
      <c r="AN25" s="456"/>
      <c r="AO25" s="456"/>
      <c r="AP25" s="456"/>
      <c r="AQ25" s="456"/>
      <c r="AR25" s="456"/>
      <c r="AS25" s="456"/>
      <c r="AT25" s="456"/>
      <c r="AU25" s="456"/>
      <c r="AV25" s="456"/>
      <c r="AW25" s="456"/>
      <c r="AX25" s="456"/>
      <c r="AY25" s="456"/>
      <c r="AZ25" s="456"/>
      <c r="BA25" s="456"/>
      <c r="BB25" s="456"/>
      <c r="BC25" s="456"/>
      <c r="BD25" s="456"/>
      <c r="BE25" s="456"/>
      <c r="BF25" s="456"/>
      <c r="BG25" s="456"/>
      <c r="BH25" s="456"/>
      <c r="BI25" s="456"/>
      <c r="BJ25" s="456"/>
      <c r="BK25" s="456"/>
      <c r="BL25" s="456"/>
      <c r="BM25" s="456"/>
      <c r="BN25" s="456"/>
      <c r="BO25" s="456"/>
      <c r="BP25" s="456"/>
      <c r="BQ25" s="456"/>
      <c r="BR25" s="456"/>
      <c r="BS25" s="456"/>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row>
    <row r="26" spans="1:103" x14ac:dyDescent="0.2">
      <c r="A26" s="582" t="s">
        <v>151</v>
      </c>
      <c r="B26" s="582"/>
      <c r="C26" s="582"/>
      <c r="D26" s="582"/>
      <c r="E26" s="582"/>
      <c r="F26" s="582"/>
      <c r="G26" s="582"/>
      <c r="H26" s="582"/>
      <c r="I26" s="582"/>
      <c r="J26" s="582"/>
      <c r="K26" s="582"/>
      <c r="L26" s="12"/>
      <c r="M26" s="456"/>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56"/>
      <c r="AL26" s="456"/>
      <c r="AM26" s="456"/>
      <c r="AN26" s="456"/>
      <c r="AO26" s="456"/>
      <c r="AP26" s="456"/>
      <c r="AQ26" s="456"/>
      <c r="AR26" s="456"/>
      <c r="AS26" s="456"/>
      <c r="AT26" s="456"/>
      <c r="AU26" s="456"/>
      <c r="AV26" s="456"/>
      <c r="AW26" s="456"/>
      <c r="AX26" s="456"/>
      <c r="AY26" s="456"/>
      <c r="AZ26" s="456"/>
      <c r="BA26" s="456"/>
      <c r="BB26" s="456"/>
      <c r="BC26" s="456"/>
      <c r="BD26" s="456"/>
      <c r="BE26" s="456"/>
      <c r="BF26" s="456"/>
      <c r="BG26" s="456"/>
      <c r="BH26" s="456"/>
      <c r="BI26" s="456"/>
      <c r="BJ26" s="456"/>
      <c r="BK26" s="456"/>
      <c r="BL26" s="456"/>
      <c r="BM26" s="456"/>
      <c r="BN26" s="456"/>
      <c r="BO26" s="456"/>
      <c r="BP26" s="456"/>
      <c r="BQ26" s="456"/>
      <c r="BR26" s="456"/>
      <c r="BS26" s="456"/>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row>
    <row r="27" spans="1:103" ht="60" x14ac:dyDescent="0.2">
      <c r="A27" s="4"/>
      <c r="B27" s="294" t="s">
        <v>110</v>
      </c>
      <c r="C27" s="294"/>
      <c r="D27" s="294" t="s">
        <v>152</v>
      </c>
      <c r="E27" s="294" t="s">
        <v>153</v>
      </c>
      <c r="F27" s="294" t="s">
        <v>154</v>
      </c>
      <c r="G27" s="294" t="s">
        <v>155</v>
      </c>
      <c r="H27" s="294" t="s">
        <v>156</v>
      </c>
      <c r="I27" s="294" t="s">
        <v>157</v>
      </c>
      <c r="J27" s="294" t="s">
        <v>594</v>
      </c>
      <c r="K27" s="4"/>
      <c r="L27" s="12"/>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6"/>
      <c r="AP27" s="456"/>
      <c r="AQ27" s="456"/>
      <c r="AR27" s="456"/>
      <c r="AS27" s="456"/>
      <c r="AT27" s="456"/>
      <c r="AU27" s="456"/>
      <c r="AV27" s="456"/>
      <c r="AW27" s="456"/>
      <c r="AX27" s="456"/>
      <c r="AY27" s="456"/>
      <c r="AZ27" s="456"/>
      <c r="BA27" s="456"/>
      <c r="BB27" s="456"/>
      <c r="BC27" s="456"/>
      <c r="BD27" s="456"/>
      <c r="BE27" s="456"/>
      <c r="BF27" s="456"/>
      <c r="BG27" s="456"/>
      <c r="BH27" s="456"/>
      <c r="BI27" s="456"/>
      <c r="BJ27" s="456"/>
      <c r="BK27" s="456"/>
      <c r="BL27" s="456"/>
      <c r="BM27" s="456"/>
      <c r="BN27" s="456"/>
      <c r="BO27" s="456"/>
      <c r="BP27" s="456"/>
      <c r="BQ27" s="456"/>
      <c r="BR27" s="456"/>
      <c r="BS27" s="456"/>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row>
    <row r="28" spans="1:103" x14ac:dyDescent="0.2">
      <c r="A28" s="4"/>
      <c r="B28" s="315" t="s">
        <v>121</v>
      </c>
      <c r="C28" s="315"/>
      <c r="D28" s="315" t="s">
        <v>122</v>
      </c>
      <c r="E28" s="320" t="s">
        <v>124</v>
      </c>
      <c r="F28" s="315" t="s">
        <v>123</v>
      </c>
      <c r="G28" s="315" t="s">
        <v>125</v>
      </c>
      <c r="H28" s="315" t="s">
        <v>126</v>
      </c>
      <c r="I28" s="315" t="s">
        <v>127</v>
      </c>
      <c r="J28" s="315" t="s">
        <v>128</v>
      </c>
      <c r="K28" s="4"/>
      <c r="L28" s="12"/>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6"/>
      <c r="AP28" s="456"/>
      <c r="AQ28" s="456"/>
      <c r="AR28" s="456"/>
      <c r="AS28" s="456"/>
      <c r="AT28" s="456"/>
      <c r="AU28" s="456"/>
      <c r="AV28" s="456"/>
      <c r="AW28" s="456"/>
      <c r="AX28" s="456"/>
      <c r="AY28" s="456"/>
      <c r="AZ28" s="456"/>
      <c r="BA28" s="456"/>
      <c r="BB28" s="456"/>
      <c r="BC28" s="456"/>
      <c r="BD28" s="456"/>
      <c r="BE28" s="456"/>
      <c r="BF28" s="456"/>
      <c r="BG28" s="456"/>
      <c r="BH28" s="456"/>
      <c r="BI28" s="456"/>
      <c r="BJ28" s="456"/>
      <c r="BK28" s="456"/>
      <c r="BL28" s="456"/>
      <c r="BM28" s="456"/>
      <c r="BN28" s="456"/>
      <c r="BO28" s="456"/>
      <c r="BP28" s="456"/>
      <c r="BQ28" s="456"/>
      <c r="BR28" s="456"/>
      <c r="BS28" s="456"/>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row>
    <row r="29" spans="1:103" ht="24" x14ac:dyDescent="0.2">
      <c r="A29" s="4"/>
      <c r="B29" s="317" t="s">
        <v>136</v>
      </c>
      <c r="C29" s="317"/>
      <c r="D29" s="294" t="s">
        <v>158</v>
      </c>
      <c r="E29" s="294" t="s">
        <v>159</v>
      </c>
      <c r="F29" s="294" t="s">
        <v>160</v>
      </c>
      <c r="G29" s="294" t="s">
        <v>161</v>
      </c>
      <c r="H29" s="294" t="s">
        <v>162</v>
      </c>
      <c r="I29" s="294" t="s">
        <v>163</v>
      </c>
      <c r="J29" s="294" t="s">
        <v>164</v>
      </c>
      <c r="K29" s="4"/>
      <c r="L29" s="12"/>
      <c r="N29" s="456"/>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456"/>
      <c r="AL29" s="456"/>
      <c r="AM29" s="456"/>
      <c r="AN29" s="456"/>
      <c r="AO29" s="456"/>
      <c r="AP29" s="456"/>
      <c r="AQ29" s="456"/>
      <c r="AR29" s="456"/>
      <c r="AS29" s="456"/>
      <c r="AT29" s="456"/>
      <c r="AU29" s="456"/>
      <c r="AV29" s="456"/>
      <c r="AW29" s="456"/>
      <c r="AX29" s="456"/>
      <c r="AY29" s="456"/>
      <c r="AZ29" s="456"/>
      <c r="BA29" s="456"/>
      <c r="BB29" s="456"/>
      <c r="BC29" s="456"/>
      <c r="BD29" s="456"/>
      <c r="BE29" s="456"/>
      <c r="BF29" s="456"/>
      <c r="BG29" s="456"/>
      <c r="BH29" s="456"/>
      <c r="BI29" s="456"/>
      <c r="BJ29" s="456"/>
      <c r="BK29" s="456"/>
      <c r="BL29" s="456"/>
      <c r="BM29" s="456"/>
      <c r="BN29" s="456"/>
      <c r="BO29" s="456"/>
      <c r="BP29" s="456"/>
      <c r="BQ29" s="456"/>
      <c r="BR29" s="456"/>
      <c r="BS29" s="456"/>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row>
    <row r="30" spans="1:103" x14ac:dyDescent="0.2">
      <c r="A30" s="27">
        <v>15</v>
      </c>
      <c r="B30" s="4" t="s">
        <v>149</v>
      </c>
      <c r="C30" s="125">
        <v>2019</v>
      </c>
      <c r="D30" s="211">
        <v>0</v>
      </c>
      <c r="E30" s="211">
        <v>0</v>
      </c>
      <c r="F30" s="211">
        <v>0</v>
      </c>
      <c r="G30" s="241">
        <v>-1038658.4900791453</v>
      </c>
      <c r="H30" s="211">
        <v>0</v>
      </c>
      <c r="I30" s="211">
        <v>0</v>
      </c>
      <c r="J30" s="211">
        <v>0</v>
      </c>
      <c r="K30" s="4"/>
      <c r="L30" s="12"/>
      <c r="M30" s="456" t="s">
        <v>855</v>
      </c>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M30" s="456"/>
      <c r="AN30" s="456"/>
      <c r="AO30" s="456"/>
      <c r="AP30" s="456"/>
      <c r="AQ30" s="456"/>
      <c r="AR30" s="456"/>
      <c r="AS30" s="456"/>
      <c r="AT30" s="456"/>
      <c r="AU30" s="456"/>
      <c r="AV30" s="456"/>
      <c r="AW30" s="456"/>
      <c r="AX30" s="456"/>
      <c r="AY30" s="456"/>
      <c r="AZ30" s="456"/>
      <c r="BA30" s="456"/>
      <c r="BB30" s="456"/>
      <c r="BC30" s="456"/>
      <c r="BD30" s="456"/>
      <c r="BE30" s="456"/>
      <c r="BF30" s="456"/>
      <c r="BG30" s="456"/>
      <c r="BH30" s="456"/>
      <c r="BI30" s="456"/>
      <c r="BJ30" s="456"/>
      <c r="BK30" s="456"/>
      <c r="BL30" s="456"/>
      <c r="BM30" s="456"/>
      <c r="BN30" s="456"/>
      <c r="BO30" s="456"/>
      <c r="BP30" s="456"/>
      <c r="BQ30" s="456"/>
      <c r="BR30" s="456"/>
      <c r="BS30" s="456"/>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row>
    <row r="31" spans="1:103" x14ac:dyDescent="0.2">
      <c r="A31" s="27">
        <v>16</v>
      </c>
      <c r="B31" s="4" t="s">
        <v>138</v>
      </c>
      <c r="C31" s="125">
        <v>2020</v>
      </c>
      <c r="D31" s="211">
        <v>0</v>
      </c>
      <c r="E31" s="211">
        <v>0</v>
      </c>
      <c r="F31" s="321"/>
      <c r="G31" s="321"/>
      <c r="H31" s="321"/>
      <c r="I31" s="321"/>
      <c r="J31" s="211">
        <v>0</v>
      </c>
      <c r="K31" s="4"/>
      <c r="L31" s="12"/>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6"/>
      <c r="AL31" s="456"/>
      <c r="AM31" s="456"/>
      <c r="AN31" s="456"/>
      <c r="AO31" s="456"/>
      <c r="AP31" s="456"/>
      <c r="AQ31" s="456"/>
      <c r="AR31" s="456"/>
      <c r="AS31" s="456"/>
      <c r="AT31" s="456"/>
      <c r="AU31" s="456"/>
      <c r="AV31" s="456"/>
      <c r="AW31" s="456"/>
      <c r="AX31" s="456"/>
      <c r="AY31" s="456"/>
      <c r="AZ31" s="456"/>
      <c r="BA31" s="456"/>
      <c r="BB31" s="456"/>
      <c r="BC31" s="456"/>
      <c r="BD31" s="456"/>
      <c r="BE31" s="456"/>
      <c r="BF31" s="456"/>
      <c r="BG31" s="456"/>
      <c r="BH31" s="456"/>
      <c r="BI31" s="456"/>
      <c r="BJ31" s="456"/>
      <c r="BK31" s="456"/>
      <c r="BL31" s="456"/>
      <c r="BM31" s="456"/>
      <c r="BN31" s="456"/>
      <c r="BO31" s="456"/>
      <c r="BP31" s="456"/>
      <c r="BQ31" s="456"/>
      <c r="BR31" s="456"/>
      <c r="BS31" s="456"/>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row>
    <row r="32" spans="1:103" x14ac:dyDescent="0.2">
      <c r="A32" s="27">
        <v>17</v>
      </c>
      <c r="B32" s="4" t="s">
        <v>139</v>
      </c>
      <c r="C32" s="125">
        <v>2020</v>
      </c>
      <c r="D32" s="211">
        <v>0</v>
      </c>
      <c r="E32" s="211">
        <v>0</v>
      </c>
      <c r="F32" s="321"/>
      <c r="G32" s="321"/>
      <c r="H32" s="321"/>
      <c r="I32" s="321"/>
      <c r="J32" s="211">
        <v>0</v>
      </c>
      <c r="K32" s="4"/>
      <c r="L32" s="12"/>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6"/>
      <c r="AM32" s="456"/>
      <c r="AN32" s="456"/>
      <c r="AO32" s="456"/>
      <c r="AP32" s="456"/>
      <c r="AQ32" s="456"/>
      <c r="AR32" s="456"/>
      <c r="AS32" s="456"/>
      <c r="AT32" s="456"/>
      <c r="AU32" s="456"/>
      <c r="AV32" s="456"/>
      <c r="AW32" s="456"/>
      <c r="AX32" s="456"/>
      <c r="AY32" s="456"/>
      <c r="AZ32" s="456"/>
      <c r="BA32" s="456"/>
      <c r="BB32" s="456"/>
      <c r="BC32" s="456"/>
      <c r="BD32" s="456"/>
      <c r="BE32" s="456"/>
      <c r="BF32" s="456"/>
      <c r="BG32" s="456"/>
      <c r="BH32" s="456"/>
      <c r="BI32" s="456"/>
      <c r="BJ32" s="456"/>
      <c r="BK32" s="456"/>
      <c r="BL32" s="456"/>
      <c r="BM32" s="456"/>
      <c r="BN32" s="456"/>
      <c r="BO32" s="456"/>
      <c r="BP32" s="456"/>
      <c r="BQ32" s="456"/>
      <c r="BR32" s="456"/>
      <c r="BS32" s="456"/>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row>
    <row r="33" spans="1:103" x14ac:dyDescent="0.2">
      <c r="A33" s="27">
        <v>18</v>
      </c>
      <c r="B33" s="4" t="s">
        <v>140</v>
      </c>
      <c r="C33" s="125">
        <v>2020</v>
      </c>
      <c r="D33" s="211">
        <v>0</v>
      </c>
      <c r="E33" s="211">
        <v>0</v>
      </c>
      <c r="F33" s="321"/>
      <c r="G33" s="321"/>
      <c r="H33" s="321"/>
      <c r="I33" s="321"/>
      <c r="J33" s="211">
        <v>0</v>
      </c>
      <c r="K33" s="4"/>
      <c r="L33" s="12"/>
      <c r="M33" s="456"/>
      <c r="N33" s="456"/>
      <c r="O33" s="456"/>
      <c r="P33" s="456"/>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6"/>
      <c r="AP33" s="456"/>
      <c r="AQ33" s="456"/>
      <c r="AR33" s="456"/>
      <c r="AS33" s="456"/>
      <c r="AT33" s="456"/>
      <c r="AU33" s="456"/>
      <c r="AV33" s="456"/>
      <c r="AW33" s="456"/>
      <c r="AX33" s="456"/>
      <c r="AY33" s="456"/>
      <c r="AZ33" s="456"/>
      <c r="BA33" s="456"/>
      <c r="BB33" s="456"/>
      <c r="BC33" s="456"/>
      <c r="BD33" s="456"/>
      <c r="BE33" s="456"/>
      <c r="BF33" s="456"/>
      <c r="BG33" s="456"/>
      <c r="BH33" s="456"/>
      <c r="BI33" s="456"/>
      <c r="BJ33" s="456"/>
      <c r="BK33" s="456"/>
      <c r="BL33" s="456"/>
      <c r="BM33" s="456"/>
      <c r="BN33" s="456"/>
      <c r="BO33" s="456"/>
      <c r="BP33" s="456"/>
      <c r="BQ33" s="456"/>
      <c r="BR33" s="456"/>
      <c r="BS33" s="456"/>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row>
    <row r="34" spans="1:103" x14ac:dyDescent="0.2">
      <c r="A34" s="27">
        <v>19</v>
      </c>
      <c r="B34" s="4" t="s">
        <v>141</v>
      </c>
      <c r="C34" s="125">
        <v>2020</v>
      </c>
      <c r="D34" s="211">
        <v>0</v>
      </c>
      <c r="E34" s="211">
        <v>0</v>
      </c>
      <c r="F34" s="321"/>
      <c r="G34" s="321"/>
      <c r="H34" s="321"/>
      <c r="I34" s="321"/>
      <c r="J34" s="211">
        <v>0</v>
      </c>
      <c r="K34" s="4"/>
      <c r="L34" s="12"/>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456"/>
      <c r="BA34" s="456"/>
      <c r="BB34" s="456"/>
      <c r="BC34" s="456"/>
      <c r="BD34" s="456"/>
      <c r="BE34" s="456"/>
      <c r="BF34" s="456"/>
      <c r="BG34" s="456"/>
      <c r="BH34" s="456"/>
      <c r="BI34" s="456"/>
      <c r="BJ34" s="456"/>
      <c r="BK34" s="456"/>
      <c r="BL34" s="456"/>
      <c r="BM34" s="456"/>
      <c r="BN34" s="456"/>
      <c r="BO34" s="456"/>
      <c r="BP34" s="456"/>
      <c r="BQ34" s="456"/>
      <c r="BR34" s="456"/>
      <c r="BS34" s="456"/>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row>
    <row r="35" spans="1:103" x14ac:dyDescent="0.2">
      <c r="A35" s="27">
        <v>20</v>
      </c>
      <c r="B35" s="4" t="s">
        <v>142</v>
      </c>
      <c r="C35" s="125">
        <v>2020</v>
      </c>
      <c r="D35" s="211">
        <v>0</v>
      </c>
      <c r="E35" s="211">
        <v>0</v>
      </c>
      <c r="F35" s="321"/>
      <c r="G35" s="321"/>
      <c r="H35" s="321"/>
      <c r="I35" s="321"/>
      <c r="J35" s="211">
        <v>0</v>
      </c>
      <c r="K35" s="4"/>
      <c r="L35" s="12"/>
      <c r="M35" s="456"/>
      <c r="N35" s="456"/>
      <c r="O35" s="456"/>
      <c r="P35" s="456"/>
      <c r="Q35" s="456"/>
      <c r="R35" s="456"/>
      <c r="S35" s="456"/>
      <c r="T35" s="456"/>
      <c r="U35" s="456"/>
      <c r="V35" s="456"/>
      <c r="W35" s="456"/>
      <c r="X35" s="456"/>
      <c r="Y35" s="456"/>
      <c r="Z35" s="456"/>
      <c r="AA35" s="456"/>
      <c r="AB35" s="456"/>
      <c r="AC35" s="456"/>
      <c r="AD35" s="456"/>
      <c r="AE35" s="456"/>
      <c r="AF35" s="456"/>
      <c r="AG35" s="456"/>
      <c r="AH35" s="456"/>
      <c r="AI35" s="456"/>
      <c r="AJ35" s="456"/>
      <c r="AK35" s="456"/>
      <c r="AL35" s="456"/>
      <c r="AM35" s="456"/>
      <c r="AN35" s="456"/>
      <c r="AO35" s="456"/>
      <c r="AP35" s="456"/>
      <c r="AQ35" s="456"/>
      <c r="AR35" s="456"/>
      <c r="AS35" s="456"/>
      <c r="AT35" s="456"/>
      <c r="AU35" s="456"/>
      <c r="AV35" s="456"/>
      <c r="AW35" s="456"/>
      <c r="AX35" s="456"/>
      <c r="AY35" s="456"/>
      <c r="AZ35" s="456"/>
      <c r="BA35" s="456"/>
      <c r="BB35" s="456"/>
      <c r="BC35" s="456"/>
      <c r="BD35" s="456"/>
      <c r="BE35" s="456"/>
      <c r="BF35" s="456"/>
      <c r="BG35" s="456"/>
      <c r="BH35" s="456"/>
      <c r="BI35" s="456"/>
      <c r="BJ35" s="456"/>
      <c r="BK35" s="456"/>
      <c r="BL35" s="456"/>
      <c r="BM35" s="456"/>
      <c r="BN35" s="456"/>
      <c r="BO35" s="456"/>
      <c r="BP35" s="456"/>
      <c r="BQ35" s="456"/>
      <c r="BR35" s="456"/>
      <c r="BS35" s="456"/>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row>
    <row r="36" spans="1:103" x14ac:dyDescent="0.2">
      <c r="A36" s="27">
        <v>21</v>
      </c>
      <c r="B36" s="4" t="s">
        <v>143</v>
      </c>
      <c r="C36" s="125">
        <v>2020</v>
      </c>
      <c r="D36" s="211">
        <v>0</v>
      </c>
      <c r="E36" s="211">
        <v>0</v>
      </c>
      <c r="F36" s="321"/>
      <c r="G36" s="321"/>
      <c r="H36" s="321"/>
      <c r="I36" s="321"/>
      <c r="J36" s="211">
        <v>0</v>
      </c>
      <c r="K36" s="4"/>
      <c r="L36" s="12"/>
      <c r="M36" s="456"/>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6"/>
      <c r="AK36" s="456"/>
      <c r="AL36" s="456"/>
      <c r="AM36" s="456"/>
      <c r="AN36" s="456"/>
      <c r="AO36" s="456"/>
      <c r="AP36" s="456"/>
      <c r="AQ36" s="456"/>
      <c r="AR36" s="456"/>
      <c r="AS36" s="456"/>
      <c r="AT36" s="456"/>
      <c r="AU36" s="456"/>
      <c r="AV36" s="456"/>
      <c r="AW36" s="456"/>
      <c r="AX36" s="456"/>
      <c r="AY36" s="456"/>
      <c r="AZ36" s="456"/>
      <c r="BA36" s="456"/>
      <c r="BB36" s="456"/>
      <c r="BC36" s="456"/>
      <c r="BD36" s="456"/>
      <c r="BE36" s="456"/>
      <c r="BF36" s="456"/>
      <c r="BG36" s="456"/>
      <c r="BH36" s="456"/>
      <c r="BI36" s="456"/>
      <c r="BJ36" s="456"/>
      <c r="BK36" s="456"/>
      <c r="BL36" s="456"/>
      <c r="BM36" s="456"/>
      <c r="BN36" s="456"/>
      <c r="BO36" s="456"/>
      <c r="BP36" s="456"/>
      <c r="BQ36" s="456"/>
      <c r="BR36" s="456"/>
      <c r="BS36" s="456"/>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row>
    <row r="37" spans="1:103" x14ac:dyDescent="0.2">
      <c r="A37" s="27">
        <v>22</v>
      </c>
      <c r="B37" s="4" t="s">
        <v>144</v>
      </c>
      <c r="C37" s="125">
        <v>2020</v>
      </c>
      <c r="D37" s="211">
        <v>0</v>
      </c>
      <c r="E37" s="211">
        <v>0</v>
      </c>
      <c r="F37" s="321"/>
      <c r="G37" s="321"/>
      <c r="H37" s="321"/>
      <c r="I37" s="321"/>
      <c r="J37" s="211">
        <v>0</v>
      </c>
      <c r="K37" s="4"/>
      <c r="L37" s="12"/>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6"/>
      <c r="AS37" s="456"/>
      <c r="AT37" s="456"/>
      <c r="AU37" s="456"/>
      <c r="AV37" s="456"/>
      <c r="AW37" s="456"/>
      <c r="AX37" s="456"/>
      <c r="AY37" s="456"/>
      <c r="AZ37" s="456"/>
      <c r="BA37" s="456"/>
      <c r="BB37" s="456"/>
      <c r="BC37" s="456"/>
      <c r="BD37" s="456"/>
      <c r="BE37" s="456"/>
      <c r="BF37" s="456"/>
      <c r="BG37" s="456"/>
      <c r="BH37" s="456"/>
      <c r="BI37" s="456"/>
      <c r="BJ37" s="456"/>
      <c r="BK37" s="456"/>
      <c r="BL37" s="456"/>
      <c r="BM37" s="456"/>
      <c r="BN37" s="456"/>
      <c r="BO37" s="456"/>
      <c r="BP37" s="456"/>
      <c r="BQ37" s="456"/>
      <c r="BR37" s="456"/>
      <c r="BS37" s="456"/>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row>
    <row r="38" spans="1:103" x14ac:dyDescent="0.2">
      <c r="A38" s="27">
        <v>23</v>
      </c>
      <c r="B38" s="4" t="s">
        <v>145</v>
      </c>
      <c r="C38" s="125">
        <v>2020</v>
      </c>
      <c r="D38" s="211">
        <v>0</v>
      </c>
      <c r="E38" s="211">
        <v>0</v>
      </c>
      <c r="F38" s="321"/>
      <c r="G38" s="321"/>
      <c r="H38" s="321"/>
      <c r="I38" s="321"/>
      <c r="J38" s="211">
        <v>0</v>
      </c>
      <c r="K38" s="4"/>
      <c r="L38" s="12"/>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R38" s="456"/>
      <c r="AS38" s="456"/>
      <c r="AT38" s="456"/>
      <c r="AU38" s="456"/>
      <c r="AV38" s="456"/>
      <c r="AW38" s="456"/>
      <c r="AX38" s="456"/>
      <c r="AY38" s="456"/>
      <c r="AZ38" s="456"/>
      <c r="BA38" s="456"/>
      <c r="BB38" s="456"/>
      <c r="BC38" s="456"/>
      <c r="BD38" s="456"/>
      <c r="BE38" s="456"/>
      <c r="BF38" s="456"/>
      <c r="BG38" s="456"/>
      <c r="BH38" s="456"/>
      <c r="BI38" s="456"/>
      <c r="BJ38" s="456"/>
      <c r="BK38" s="456"/>
      <c r="BL38" s="456"/>
      <c r="BM38" s="456"/>
      <c r="BN38" s="456"/>
      <c r="BO38" s="456"/>
      <c r="BP38" s="456"/>
      <c r="BQ38" s="456"/>
      <c r="BR38" s="456"/>
      <c r="BS38" s="456"/>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row>
    <row r="39" spans="1:103" x14ac:dyDescent="0.2">
      <c r="A39" s="27">
        <v>24</v>
      </c>
      <c r="B39" s="4" t="s">
        <v>146</v>
      </c>
      <c r="C39" s="125">
        <v>2020</v>
      </c>
      <c r="D39" s="211">
        <v>0</v>
      </c>
      <c r="E39" s="211">
        <v>0</v>
      </c>
      <c r="F39" s="321"/>
      <c r="G39" s="321"/>
      <c r="H39" s="321"/>
      <c r="I39" s="321"/>
      <c r="J39" s="211">
        <v>0</v>
      </c>
      <c r="K39" s="4"/>
      <c r="L39" s="12"/>
      <c r="M39" s="456"/>
      <c r="N39" s="456"/>
      <c r="O39" s="456"/>
      <c r="P39" s="456"/>
      <c r="Q39" s="456"/>
      <c r="R39" s="456"/>
      <c r="S39" s="456"/>
      <c r="T39" s="456"/>
      <c r="U39" s="456"/>
      <c r="V39" s="456"/>
      <c r="W39" s="456"/>
      <c r="X39" s="456"/>
      <c r="Y39" s="456"/>
      <c r="Z39" s="456"/>
      <c r="AA39" s="456"/>
      <c r="AB39" s="456"/>
      <c r="AC39" s="456"/>
      <c r="AD39" s="456"/>
      <c r="AE39" s="456"/>
      <c r="AF39" s="456"/>
      <c r="AG39" s="456"/>
      <c r="AH39" s="456"/>
      <c r="AI39" s="456"/>
      <c r="AJ39" s="456"/>
      <c r="AK39" s="456"/>
      <c r="AL39" s="456"/>
      <c r="AM39" s="456"/>
      <c r="AN39" s="456"/>
      <c r="AO39" s="456"/>
      <c r="AP39" s="456"/>
      <c r="AQ39" s="456"/>
      <c r="AR39" s="456"/>
      <c r="AS39" s="456"/>
      <c r="AT39" s="456"/>
      <c r="AU39" s="456"/>
      <c r="AV39" s="456"/>
      <c r="AW39" s="456"/>
      <c r="AX39" s="456"/>
      <c r="AY39" s="456"/>
      <c r="AZ39" s="456"/>
      <c r="BA39" s="456"/>
      <c r="BB39" s="456"/>
      <c r="BC39" s="456"/>
      <c r="BD39" s="456"/>
      <c r="BE39" s="456"/>
      <c r="BF39" s="456"/>
      <c r="BG39" s="456"/>
      <c r="BH39" s="456"/>
      <c r="BI39" s="456"/>
      <c r="BJ39" s="456"/>
      <c r="BK39" s="456"/>
      <c r="BL39" s="456"/>
      <c r="BM39" s="456"/>
      <c r="BN39" s="456"/>
      <c r="BO39" s="456"/>
      <c r="BP39" s="456"/>
      <c r="BQ39" s="456"/>
      <c r="BR39" s="456"/>
      <c r="BS39" s="456"/>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row>
    <row r="40" spans="1:103" x14ac:dyDescent="0.2">
      <c r="A40" s="27">
        <v>25</v>
      </c>
      <c r="B40" s="4" t="s">
        <v>147</v>
      </c>
      <c r="C40" s="125">
        <v>2020</v>
      </c>
      <c r="D40" s="211">
        <v>0</v>
      </c>
      <c r="E40" s="211">
        <v>0</v>
      </c>
      <c r="F40" s="321"/>
      <c r="G40" s="321"/>
      <c r="H40" s="321"/>
      <c r="I40" s="321"/>
      <c r="J40" s="211">
        <v>0</v>
      </c>
      <c r="K40" s="4"/>
      <c r="L40" s="12"/>
      <c r="M40" s="456"/>
      <c r="N40" s="456"/>
      <c r="O40" s="456"/>
      <c r="P40" s="456"/>
      <c r="Q40" s="456"/>
      <c r="R40" s="456"/>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456"/>
      <c r="AS40" s="456"/>
      <c r="AT40" s="456"/>
      <c r="AU40" s="456"/>
      <c r="AV40" s="456"/>
      <c r="AW40" s="456"/>
      <c r="AX40" s="456"/>
      <c r="AY40" s="456"/>
      <c r="AZ40" s="456"/>
      <c r="BA40" s="456"/>
      <c r="BB40" s="456"/>
      <c r="BC40" s="456"/>
      <c r="BD40" s="456"/>
      <c r="BE40" s="456"/>
      <c r="BF40" s="456"/>
      <c r="BG40" s="456"/>
      <c r="BH40" s="456"/>
      <c r="BI40" s="456"/>
      <c r="BJ40" s="456"/>
      <c r="BK40" s="456"/>
      <c r="BL40" s="456"/>
      <c r="BM40" s="456"/>
      <c r="BN40" s="456"/>
      <c r="BO40" s="456"/>
      <c r="BP40" s="456"/>
      <c r="BQ40" s="456"/>
      <c r="BR40" s="456"/>
      <c r="BS40" s="456"/>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row>
    <row r="41" spans="1:103" x14ac:dyDescent="0.2">
      <c r="A41" s="27">
        <v>26</v>
      </c>
      <c r="B41" s="4" t="s">
        <v>148</v>
      </c>
      <c r="C41" s="125">
        <v>2020</v>
      </c>
      <c r="D41" s="211">
        <v>0</v>
      </c>
      <c r="E41" s="211">
        <v>0</v>
      </c>
      <c r="F41" s="321"/>
      <c r="G41" s="321"/>
      <c r="H41" s="321"/>
      <c r="I41" s="321"/>
      <c r="J41" s="211">
        <v>0</v>
      </c>
      <c r="K41" s="4"/>
      <c r="L41" s="12"/>
      <c r="M41" s="456"/>
      <c r="N41" s="456"/>
      <c r="O41" s="456"/>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6"/>
      <c r="AM41" s="456"/>
      <c r="AN41" s="456"/>
      <c r="AO41" s="456"/>
      <c r="AP41" s="456"/>
      <c r="AQ41" s="456"/>
      <c r="AR41" s="456"/>
      <c r="AS41" s="456"/>
      <c r="AT41" s="456"/>
      <c r="AU41" s="456"/>
      <c r="AV41" s="456"/>
      <c r="AW41" s="456"/>
      <c r="AX41" s="456"/>
      <c r="AY41" s="456"/>
      <c r="AZ41" s="456"/>
      <c r="BA41" s="456"/>
      <c r="BB41" s="456"/>
      <c r="BC41" s="456"/>
      <c r="BD41" s="456"/>
      <c r="BE41" s="456"/>
      <c r="BF41" s="456"/>
      <c r="BG41" s="456"/>
      <c r="BH41" s="456"/>
      <c r="BI41" s="456"/>
      <c r="BJ41" s="456"/>
      <c r="BK41" s="456"/>
      <c r="BL41" s="456"/>
      <c r="BM41" s="456"/>
      <c r="BN41" s="456"/>
      <c r="BO41" s="456"/>
      <c r="BP41" s="456"/>
      <c r="BQ41" s="456"/>
      <c r="BR41" s="456"/>
      <c r="BS41" s="456"/>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row>
    <row r="42" spans="1:103" x14ac:dyDescent="0.2">
      <c r="A42" s="27">
        <v>27</v>
      </c>
      <c r="B42" s="4" t="s">
        <v>149</v>
      </c>
      <c r="C42" s="125">
        <v>2020</v>
      </c>
      <c r="D42" s="211">
        <v>0</v>
      </c>
      <c r="E42" s="211">
        <v>0</v>
      </c>
      <c r="F42" s="211">
        <v>0</v>
      </c>
      <c r="G42" s="241">
        <v>-1038658.4900791453</v>
      </c>
      <c r="H42" s="211">
        <v>0</v>
      </c>
      <c r="I42" s="211">
        <v>0</v>
      </c>
      <c r="J42" s="211">
        <v>0</v>
      </c>
      <c r="K42" s="4"/>
      <c r="L42" s="12"/>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56"/>
      <c r="AX42" s="456"/>
      <c r="AY42" s="456"/>
      <c r="AZ42" s="456"/>
      <c r="BA42" s="456"/>
      <c r="BB42" s="456"/>
      <c r="BC42" s="456"/>
      <c r="BD42" s="456"/>
      <c r="BE42" s="456"/>
      <c r="BF42" s="456"/>
      <c r="BG42" s="456"/>
      <c r="BH42" s="456"/>
      <c r="BI42" s="456"/>
      <c r="BJ42" s="456"/>
      <c r="BK42" s="456"/>
      <c r="BL42" s="456"/>
      <c r="BM42" s="456"/>
      <c r="BN42" s="456"/>
      <c r="BO42" s="456"/>
      <c r="BP42" s="456"/>
      <c r="BQ42" s="456"/>
      <c r="BR42" s="456"/>
      <c r="BS42" s="456"/>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row>
    <row r="43" spans="1:103" ht="36.75" thickBot="1" x14ac:dyDescent="0.25">
      <c r="A43" s="27">
        <v>28</v>
      </c>
      <c r="B43" s="319" t="s">
        <v>150</v>
      </c>
      <c r="C43" s="319"/>
      <c r="D43" s="322">
        <f>AVERAGE(D30:D42)</f>
        <v>0</v>
      </c>
      <c r="E43" s="322">
        <f>AVERAGE(E30:E42)</f>
        <v>0</v>
      </c>
      <c r="F43" s="322">
        <f>AVERAGE(F30,F42)</f>
        <v>0</v>
      </c>
      <c r="G43" s="390">
        <f>AVERAGE(G30,G42)</f>
        <v>-1038658.4900791453</v>
      </c>
      <c r="H43" s="322">
        <f>AVERAGE(H30,H42)</f>
        <v>0</v>
      </c>
      <c r="I43" s="322">
        <f>AVERAGE(I30,I42)</f>
        <v>0</v>
      </c>
      <c r="J43" s="322">
        <f>AVERAGE(J30:J42)</f>
        <v>0</v>
      </c>
      <c r="L43" s="12"/>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6"/>
      <c r="AW43" s="456"/>
      <c r="AX43" s="456"/>
      <c r="AY43" s="456"/>
      <c r="AZ43" s="456"/>
      <c r="BA43" s="456"/>
      <c r="BB43" s="456"/>
      <c r="BC43" s="456"/>
      <c r="BD43" s="456"/>
      <c r="BE43" s="456"/>
      <c r="BF43" s="456"/>
      <c r="BG43" s="456"/>
      <c r="BH43" s="456"/>
      <c r="BI43" s="456"/>
      <c r="BJ43" s="456"/>
      <c r="BK43" s="456"/>
      <c r="BL43" s="456"/>
      <c r="BM43" s="456"/>
      <c r="BN43" s="456"/>
      <c r="BO43" s="456"/>
      <c r="BP43" s="456"/>
      <c r="BQ43" s="456"/>
      <c r="BR43" s="456"/>
      <c r="BS43" s="456"/>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row>
    <row r="44" spans="1:103" ht="12.75" thickTop="1" x14ac:dyDescent="0.2">
      <c r="A44" s="124"/>
      <c r="B44" s="124"/>
      <c r="C44" s="124"/>
      <c r="D44" s="4"/>
      <c r="E44" s="4"/>
      <c r="F44" s="4"/>
      <c r="G44" s="4"/>
      <c r="H44" s="4"/>
      <c r="I44" s="4"/>
      <c r="J44" s="4"/>
      <c r="K44" s="46" t="s">
        <v>188</v>
      </c>
      <c r="L44" s="12"/>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456"/>
      <c r="AM44" s="456"/>
      <c r="AN44" s="456"/>
      <c r="AO44" s="456"/>
      <c r="AP44" s="456"/>
      <c r="AQ44" s="456"/>
      <c r="AR44" s="456"/>
      <c r="AS44" s="456"/>
      <c r="AT44" s="456"/>
      <c r="AU44" s="456"/>
      <c r="AV44" s="456"/>
      <c r="AW44" s="456"/>
      <c r="AX44" s="456"/>
      <c r="AY44" s="456"/>
      <c r="AZ44" s="456"/>
      <c r="BA44" s="456"/>
      <c r="BB44" s="456"/>
      <c r="BC44" s="456"/>
      <c r="BD44" s="456"/>
      <c r="BE44" s="456"/>
      <c r="BF44" s="456"/>
      <c r="BG44" s="456"/>
      <c r="BH44" s="456"/>
      <c r="BI44" s="456"/>
      <c r="BJ44" s="456"/>
      <c r="BK44" s="456"/>
      <c r="BL44" s="456"/>
      <c r="BM44" s="456"/>
      <c r="BN44" s="456"/>
      <c r="BO44" s="456"/>
      <c r="BP44" s="456"/>
      <c r="BQ44" s="456"/>
      <c r="BR44" s="456"/>
      <c r="BS44" s="456"/>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row>
    <row r="45" spans="1:103" x14ac:dyDescent="0.2">
      <c r="A45" s="124"/>
      <c r="B45" s="124"/>
      <c r="C45" s="124"/>
      <c r="D45" s="4"/>
      <c r="E45" s="4"/>
      <c r="F45" s="4"/>
      <c r="G45" s="4"/>
      <c r="H45" s="4"/>
      <c r="I45" s="4"/>
      <c r="J45" s="4"/>
      <c r="K45" s="125" t="s">
        <v>917</v>
      </c>
      <c r="L45" s="12"/>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6"/>
      <c r="AP45" s="456"/>
      <c r="AQ45" s="456"/>
      <c r="AR45" s="456"/>
      <c r="AS45" s="456"/>
      <c r="AT45" s="456"/>
      <c r="AU45" s="456"/>
      <c r="AV45" s="456"/>
      <c r="AW45" s="456"/>
      <c r="AX45" s="456"/>
      <c r="AY45" s="456"/>
      <c r="AZ45" s="456"/>
      <c r="BA45" s="456"/>
      <c r="BB45" s="456"/>
      <c r="BC45" s="456"/>
      <c r="BD45" s="456"/>
      <c r="BE45" s="456"/>
      <c r="BF45" s="456"/>
      <c r="BG45" s="456"/>
      <c r="BH45" s="456"/>
      <c r="BI45" s="456"/>
      <c r="BJ45" s="456"/>
      <c r="BK45" s="456"/>
      <c r="BL45" s="456"/>
      <c r="BM45" s="456"/>
      <c r="BN45" s="456"/>
      <c r="BO45" s="456"/>
      <c r="BP45" s="456"/>
      <c r="BQ45" s="456"/>
      <c r="BR45" s="456"/>
      <c r="BS45" s="456"/>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row>
    <row r="46" spans="1:103" x14ac:dyDescent="0.2">
      <c r="A46" s="560" t="s">
        <v>108</v>
      </c>
      <c r="B46" s="560"/>
      <c r="C46" s="560"/>
      <c r="D46" s="560"/>
      <c r="E46" s="560"/>
      <c r="F46" s="560"/>
      <c r="G46" s="560"/>
      <c r="H46" s="560"/>
      <c r="I46" s="560"/>
      <c r="J46" s="560"/>
      <c r="K46" s="560"/>
      <c r="L46" s="12"/>
      <c r="M46" s="456"/>
      <c r="N46" s="456"/>
      <c r="O46" s="456"/>
      <c r="P46" s="456"/>
      <c r="Q46" s="456"/>
      <c r="R46" s="456"/>
      <c r="S46" s="456"/>
      <c r="T46" s="456"/>
      <c r="U46" s="456"/>
      <c r="V46" s="456"/>
      <c r="W46" s="456"/>
      <c r="X46" s="456"/>
      <c r="Y46" s="456"/>
      <c r="Z46" s="456"/>
      <c r="AA46" s="456"/>
      <c r="AB46" s="456"/>
      <c r="AC46" s="456"/>
      <c r="AD46" s="456"/>
      <c r="AE46" s="456"/>
      <c r="AF46" s="456"/>
      <c r="AG46" s="456"/>
      <c r="AH46" s="456"/>
      <c r="AI46" s="456"/>
      <c r="AJ46" s="456"/>
      <c r="AK46" s="456"/>
      <c r="AL46" s="456"/>
      <c r="AM46" s="456"/>
      <c r="AN46" s="456"/>
      <c r="AO46" s="456"/>
      <c r="AP46" s="456"/>
      <c r="AQ46" s="456"/>
      <c r="AR46" s="456"/>
      <c r="AS46" s="456"/>
      <c r="AT46" s="456"/>
      <c r="AU46" s="456"/>
      <c r="AV46" s="456"/>
      <c r="AW46" s="456"/>
      <c r="AX46" s="456"/>
      <c r="AY46" s="456"/>
      <c r="AZ46" s="456"/>
      <c r="BA46" s="456"/>
      <c r="BB46" s="456"/>
      <c r="BC46" s="456"/>
      <c r="BD46" s="456"/>
      <c r="BE46" s="456"/>
      <c r="BF46" s="456"/>
      <c r="BG46" s="456"/>
      <c r="BH46" s="456"/>
      <c r="BI46" s="456"/>
      <c r="BJ46" s="456"/>
      <c r="BK46" s="456"/>
      <c r="BL46" s="456"/>
      <c r="BM46" s="456"/>
      <c r="BN46" s="456"/>
      <c r="BO46" s="456"/>
      <c r="BP46" s="456"/>
      <c r="BQ46" s="456"/>
      <c r="BR46" s="456"/>
      <c r="BS46" s="456"/>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row>
    <row r="47" spans="1:103" x14ac:dyDescent="0.2">
      <c r="A47" s="560" t="s">
        <v>107</v>
      </c>
      <c r="B47" s="560"/>
      <c r="C47" s="560"/>
      <c r="D47" s="560"/>
      <c r="E47" s="560"/>
      <c r="F47" s="560"/>
      <c r="G47" s="560"/>
      <c r="H47" s="560"/>
      <c r="I47" s="560"/>
      <c r="J47" s="560"/>
      <c r="K47" s="560"/>
      <c r="L47" s="12"/>
      <c r="M47" s="456"/>
      <c r="N47" s="456"/>
      <c r="O47" s="456"/>
      <c r="P47" s="456"/>
      <c r="Q47" s="456"/>
      <c r="R47" s="456"/>
      <c r="S47" s="456"/>
      <c r="T47" s="456"/>
      <c r="U47" s="456"/>
      <c r="V47" s="456"/>
      <c r="W47" s="456"/>
      <c r="X47" s="456"/>
      <c r="Y47" s="456"/>
      <c r="Z47" s="456"/>
      <c r="AA47" s="456"/>
      <c r="AB47" s="456"/>
      <c r="AC47" s="456"/>
      <c r="AD47" s="456"/>
      <c r="AE47" s="456"/>
      <c r="AF47" s="456"/>
      <c r="AG47" s="456"/>
      <c r="AH47" s="456"/>
      <c r="AI47" s="456"/>
      <c r="AJ47" s="456"/>
      <c r="AK47" s="456"/>
      <c r="AL47" s="456"/>
      <c r="AM47" s="456"/>
      <c r="AN47" s="456"/>
      <c r="AO47" s="456"/>
      <c r="AP47" s="456"/>
      <c r="AQ47" s="456"/>
      <c r="AR47" s="456"/>
      <c r="AS47" s="456"/>
      <c r="AT47" s="456"/>
      <c r="AU47" s="456"/>
      <c r="AV47" s="456"/>
      <c r="AW47" s="456"/>
      <c r="AX47" s="456"/>
      <c r="AY47" s="456"/>
      <c r="AZ47" s="456"/>
      <c r="BA47" s="456"/>
      <c r="BB47" s="456"/>
      <c r="BC47" s="456"/>
      <c r="BD47" s="456"/>
      <c r="BE47" s="456"/>
      <c r="BF47" s="456"/>
      <c r="BG47" s="456"/>
      <c r="BH47" s="456"/>
      <c r="BI47" s="456"/>
      <c r="BJ47" s="456"/>
      <c r="BK47" s="456"/>
      <c r="BL47" s="456"/>
      <c r="BM47" s="456"/>
      <c r="BN47" s="456"/>
      <c r="BO47" s="456"/>
      <c r="BP47" s="456"/>
      <c r="BQ47" s="456"/>
      <c r="BR47" s="456"/>
      <c r="BS47" s="456"/>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row>
    <row r="48" spans="1:103" x14ac:dyDescent="0.2">
      <c r="A48" s="561" t="s">
        <v>842</v>
      </c>
      <c r="B48" s="562"/>
      <c r="C48" s="562"/>
      <c r="D48" s="562"/>
      <c r="E48" s="562"/>
      <c r="F48" s="562"/>
      <c r="G48" s="562"/>
      <c r="H48" s="562"/>
      <c r="I48" s="562"/>
      <c r="J48" s="562"/>
      <c r="K48" s="562"/>
      <c r="L48" s="12"/>
      <c r="M48" s="456"/>
      <c r="N48" s="456"/>
      <c r="O48" s="456"/>
      <c r="P48" s="456"/>
      <c r="Q48" s="456"/>
      <c r="R48" s="456"/>
      <c r="S48" s="456"/>
      <c r="T48" s="456"/>
      <c r="U48" s="456"/>
      <c r="V48" s="456"/>
      <c r="W48" s="456"/>
      <c r="X48" s="456"/>
      <c r="Y48" s="456"/>
      <c r="Z48" s="456"/>
      <c r="AA48" s="456"/>
      <c r="AB48" s="456"/>
      <c r="AC48" s="456"/>
      <c r="AD48" s="456"/>
      <c r="AE48" s="456"/>
      <c r="AF48" s="456"/>
      <c r="AG48" s="456"/>
      <c r="AH48" s="456"/>
      <c r="AI48" s="456"/>
      <c r="AJ48" s="456"/>
      <c r="AK48" s="456"/>
      <c r="AL48" s="456"/>
      <c r="AM48" s="456"/>
      <c r="AN48" s="456"/>
      <c r="AO48" s="456"/>
      <c r="AP48" s="456"/>
      <c r="AQ48" s="456"/>
      <c r="AR48" s="456"/>
      <c r="AS48" s="456"/>
      <c r="AT48" s="456"/>
      <c r="AU48" s="456"/>
      <c r="AV48" s="456"/>
      <c r="AW48" s="456"/>
      <c r="AX48" s="456"/>
      <c r="AY48" s="456"/>
      <c r="AZ48" s="456"/>
      <c r="BA48" s="456"/>
      <c r="BB48" s="456"/>
      <c r="BC48" s="456"/>
      <c r="BD48" s="456"/>
      <c r="BE48" s="456"/>
      <c r="BF48" s="456"/>
      <c r="BG48" s="456"/>
      <c r="BH48" s="456"/>
      <c r="BI48" s="456"/>
      <c r="BJ48" s="456"/>
      <c r="BK48" s="456"/>
      <c r="BL48" s="456"/>
      <c r="BM48" s="456"/>
      <c r="BN48" s="456"/>
      <c r="BO48" s="456"/>
      <c r="BP48" s="456"/>
      <c r="BQ48" s="456"/>
      <c r="BR48" s="456"/>
      <c r="BS48" s="456"/>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row>
    <row r="49" spans="1:103" x14ac:dyDescent="0.2">
      <c r="A49" s="323"/>
      <c r="B49" s="324" t="s">
        <v>165</v>
      </c>
      <c r="C49" s="324"/>
      <c r="D49" s="324"/>
      <c r="E49" s="324"/>
      <c r="F49" s="4"/>
      <c r="G49" s="4"/>
      <c r="H49" s="4"/>
      <c r="I49" s="4"/>
      <c r="J49" s="4"/>
      <c r="L49" s="12"/>
      <c r="M49" s="456"/>
      <c r="N49" s="456"/>
      <c r="O49" s="456"/>
      <c r="P49" s="456"/>
      <c r="Q49" s="456"/>
      <c r="R49" s="456"/>
      <c r="S49" s="456"/>
      <c r="T49" s="456"/>
      <c r="U49" s="456"/>
      <c r="V49" s="456"/>
      <c r="W49" s="456"/>
      <c r="X49" s="456"/>
      <c r="Y49" s="456"/>
      <c r="Z49" s="456"/>
      <c r="AA49" s="456"/>
      <c r="AB49" s="456"/>
      <c r="AC49" s="456"/>
      <c r="AD49" s="456"/>
      <c r="AE49" s="456"/>
      <c r="AF49" s="456"/>
      <c r="AG49" s="456"/>
      <c r="AH49" s="456"/>
      <c r="AI49" s="456"/>
      <c r="AJ49" s="456"/>
      <c r="AK49" s="456"/>
      <c r="AL49" s="456"/>
      <c r="AM49" s="456"/>
      <c r="AN49" s="456"/>
      <c r="AO49" s="456"/>
      <c r="AP49" s="456"/>
      <c r="AQ49" s="456"/>
      <c r="AR49" s="456"/>
      <c r="AS49" s="456"/>
      <c r="AT49" s="456"/>
      <c r="AU49" s="456"/>
      <c r="AV49" s="456"/>
      <c r="AW49" s="456"/>
      <c r="AX49" s="456"/>
      <c r="AY49" s="456"/>
      <c r="AZ49" s="456"/>
      <c r="BA49" s="456"/>
      <c r="BB49" s="456"/>
      <c r="BC49" s="456"/>
      <c r="BD49" s="456"/>
      <c r="BE49" s="456"/>
      <c r="BF49" s="456"/>
      <c r="BG49" s="456"/>
      <c r="BH49" s="456"/>
      <c r="BI49" s="456"/>
      <c r="BJ49" s="456"/>
      <c r="BK49" s="456"/>
      <c r="BL49" s="456"/>
      <c r="BM49" s="456"/>
      <c r="BN49" s="456"/>
      <c r="BO49" s="456"/>
      <c r="BP49" s="456"/>
      <c r="BQ49" s="456"/>
      <c r="BR49" s="456"/>
      <c r="BS49" s="456"/>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row>
    <row r="50" spans="1:103" ht="48" x14ac:dyDescent="0.2">
      <c r="A50" s="27"/>
      <c r="B50" s="4"/>
      <c r="C50" s="4"/>
      <c r="D50" s="294" t="s">
        <v>166</v>
      </c>
      <c r="E50" s="294" t="s">
        <v>167</v>
      </c>
      <c r="F50" s="294" t="s">
        <v>168</v>
      </c>
      <c r="G50" s="4"/>
      <c r="H50" s="4"/>
      <c r="I50" s="4"/>
      <c r="J50" s="4"/>
      <c r="L50" s="12"/>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6"/>
      <c r="AL50" s="456"/>
      <c r="AM50" s="456"/>
      <c r="AN50" s="456"/>
      <c r="AO50" s="456"/>
      <c r="AP50" s="456"/>
      <c r="AQ50" s="456"/>
      <c r="AR50" s="456"/>
      <c r="AS50" s="456"/>
      <c r="AT50" s="456"/>
      <c r="AU50" s="456"/>
      <c r="AV50" s="456"/>
      <c r="AW50" s="456"/>
      <c r="AX50" s="456"/>
      <c r="AY50" s="456"/>
      <c r="AZ50" s="456"/>
      <c r="BA50" s="456"/>
      <c r="BB50" s="456"/>
      <c r="BC50" s="456"/>
      <c r="BD50" s="456"/>
      <c r="BE50" s="456"/>
      <c r="BF50" s="456"/>
      <c r="BG50" s="456"/>
      <c r="BH50" s="456"/>
      <c r="BI50" s="456"/>
      <c r="BJ50" s="456"/>
      <c r="BK50" s="456"/>
      <c r="BL50" s="456"/>
      <c r="BM50" s="456"/>
      <c r="BN50" s="456"/>
      <c r="BO50" s="456"/>
      <c r="BP50" s="456"/>
      <c r="BQ50" s="456"/>
      <c r="BR50" s="456"/>
      <c r="BS50" s="456"/>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row>
    <row r="51" spans="1:103" x14ac:dyDescent="0.2">
      <c r="A51" s="27"/>
      <c r="B51" s="4"/>
      <c r="C51" s="4"/>
      <c r="D51" s="315" t="s">
        <v>121</v>
      </c>
      <c r="E51" s="315" t="s">
        <v>122</v>
      </c>
      <c r="F51" s="320" t="s">
        <v>169</v>
      </c>
      <c r="G51" s="4"/>
      <c r="H51" s="4"/>
      <c r="I51" s="4"/>
      <c r="J51" s="4"/>
      <c r="L51" s="12"/>
      <c r="M51" s="456"/>
      <c r="N51" s="456"/>
      <c r="O51" s="456"/>
      <c r="P51" s="456"/>
      <c r="Q51" s="456"/>
      <c r="R51" s="456"/>
      <c r="S51" s="456"/>
      <c r="T51" s="456"/>
      <c r="U51" s="456"/>
      <c r="V51" s="456"/>
      <c r="W51" s="456"/>
      <c r="X51" s="456"/>
      <c r="Y51" s="456"/>
      <c r="Z51" s="456"/>
      <c r="AA51" s="456"/>
      <c r="AB51" s="456"/>
      <c r="AC51" s="456"/>
      <c r="AD51" s="456"/>
      <c r="AE51" s="456"/>
      <c r="AF51" s="456"/>
      <c r="AG51" s="456"/>
      <c r="AH51" s="456"/>
      <c r="AI51" s="456"/>
      <c r="AJ51" s="456"/>
      <c r="AK51" s="456"/>
      <c r="AL51" s="456"/>
      <c r="AM51" s="456"/>
      <c r="AN51" s="456"/>
      <c r="AO51" s="456"/>
      <c r="AP51" s="456"/>
      <c r="AQ51" s="456"/>
      <c r="AR51" s="456"/>
      <c r="AS51" s="456"/>
      <c r="AT51" s="456"/>
      <c r="AU51" s="456"/>
      <c r="AV51" s="456"/>
      <c r="AW51" s="456"/>
      <c r="AX51" s="456"/>
      <c r="AY51" s="456"/>
      <c r="AZ51" s="456"/>
      <c r="BA51" s="456"/>
      <c r="BB51" s="456"/>
      <c r="BC51" s="456"/>
      <c r="BD51" s="456"/>
      <c r="BE51" s="456"/>
      <c r="BF51" s="456"/>
      <c r="BG51" s="456"/>
      <c r="BH51" s="456"/>
      <c r="BI51" s="456"/>
      <c r="BJ51" s="456"/>
      <c r="BK51" s="456"/>
      <c r="BL51" s="456"/>
      <c r="BM51" s="456"/>
      <c r="BN51" s="456"/>
      <c r="BO51" s="456"/>
      <c r="BP51" s="456"/>
      <c r="BQ51" s="456"/>
      <c r="BR51" s="456"/>
      <c r="BS51" s="456"/>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row>
    <row r="52" spans="1:103" ht="48" x14ac:dyDescent="0.2">
      <c r="A52" s="27"/>
      <c r="B52" s="4"/>
      <c r="C52" s="4"/>
      <c r="D52" s="217" t="s">
        <v>170</v>
      </c>
      <c r="E52" s="217" t="s">
        <v>171</v>
      </c>
      <c r="F52" s="4"/>
      <c r="G52" s="4"/>
      <c r="H52" s="4"/>
      <c r="I52" s="4"/>
      <c r="J52" s="4"/>
      <c r="L52" s="12"/>
      <c r="M52" s="456"/>
      <c r="N52" s="456"/>
      <c r="O52" s="456"/>
      <c r="P52" s="456"/>
      <c r="Q52" s="456"/>
      <c r="R52" s="456"/>
      <c r="S52" s="456"/>
      <c r="T52" s="456"/>
      <c r="U52" s="456"/>
      <c r="V52" s="456"/>
      <c r="W52" s="456"/>
      <c r="X52" s="456"/>
      <c r="Y52" s="456"/>
      <c r="Z52" s="456"/>
      <c r="AA52" s="456"/>
      <c r="AB52" s="456"/>
      <c r="AC52" s="456"/>
      <c r="AD52" s="456"/>
      <c r="AE52" s="456"/>
      <c r="AF52" s="456"/>
      <c r="AG52" s="456"/>
      <c r="AH52" s="456"/>
      <c r="AI52" s="456"/>
      <c r="AJ52" s="456"/>
      <c r="AK52" s="456"/>
      <c r="AL52" s="456"/>
      <c r="AM52" s="456"/>
      <c r="AN52" s="456"/>
      <c r="AO52" s="456"/>
      <c r="AP52" s="456"/>
      <c r="AQ52" s="456"/>
      <c r="AR52" s="456"/>
      <c r="AS52" s="456"/>
      <c r="AT52" s="456"/>
      <c r="AU52" s="456"/>
      <c r="AV52" s="456"/>
      <c r="AW52" s="456"/>
      <c r="AX52" s="456"/>
      <c r="AY52" s="456"/>
      <c r="AZ52" s="456"/>
      <c r="BA52" s="456"/>
      <c r="BB52" s="456"/>
      <c r="BC52" s="456"/>
      <c r="BD52" s="456"/>
      <c r="BE52" s="456"/>
      <c r="BF52" s="456"/>
      <c r="BG52" s="456"/>
      <c r="BH52" s="456"/>
      <c r="BI52" s="456"/>
      <c r="BJ52" s="456"/>
      <c r="BK52" s="456"/>
      <c r="BL52" s="456"/>
      <c r="BM52" s="456"/>
      <c r="BN52" s="456"/>
      <c r="BO52" s="456"/>
      <c r="BP52" s="456"/>
      <c r="BQ52" s="456"/>
      <c r="BR52" s="456"/>
      <c r="BS52" s="456"/>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row>
    <row r="53" spans="1:103" x14ac:dyDescent="0.2">
      <c r="A53" s="27">
        <v>29</v>
      </c>
      <c r="B53" s="4" t="s">
        <v>149</v>
      </c>
      <c r="C53" s="125">
        <v>2019</v>
      </c>
      <c r="D53" s="211">
        <v>0</v>
      </c>
      <c r="E53" s="211">
        <v>0</v>
      </c>
      <c r="F53" s="213">
        <f>D53-E53</f>
        <v>0</v>
      </c>
      <c r="G53" s="4"/>
      <c r="H53" s="4"/>
      <c r="I53" s="4"/>
      <c r="J53" s="4"/>
      <c r="L53" s="12"/>
      <c r="M53" s="456"/>
      <c r="N53" s="456"/>
      <c r="O53" s="456"/>
      <c r="P53" s="456"/>
      <c r="Q53" s="456"/>
      <c r="R53" s="456"/>
      <c r="S53" s="456"/>
      <c r="T53" s="456"/>
      <c r="U53" s="456"/>
      <c r="V53" s="456"/>
      <c r="W53" s="456"/>
      <c r="X53" s="456"/>
      <c r="Y53" s="456"/>
      <c r="Z53" s="456"/>
      <c r="AA53" s="456"/>
      <c r="AB53" s="456"/>
      <c r="AC53" s="456"/>
      <c r="AD53" s="456"/>
      <c r="AE53" s="456"/>
      <c r="AF53" s="456"/>
      <c r="AG53" s="456"/>
      <c r="AH53" s="456"/>
      <c r="AI53" s="456"/>
      <c r="AJ53" s="456"/>
      <c r="AK53" s="456"/>
      <c r="AL53" s="456"/>
      <c r="AM53" s="456"/>
      <c r="AN53" s="456"/>
      <c r="AO53" s="456"/>
      <c r="AP53" s="456"/>
      <c r="AQ53" s="456"/>
      <c r="AR53" s="456"/>
      <c r="AS53" s="456"/>
      <c r="AT53" s="456"/>
      <c r="AU53" s="456"/>
      <c r="AV53" s="456"/>
      <c r="AW53" s="456"/>
      <c r="AX53" s="456"/>
      <c r="AY53" s="456"/>
      <c r="AZ53" s="456"/>
      <c r="BA53" s="456"/>
      <c r="BB53" s="456"/>
      <c r="BC53" s="456"/>
      <c r="BD53" s="456"/>
      <c r="BE53" s="456"/>
      <c r="BF53" s="456"/>
      <c r="BG53" s="456"/>
      <c r="BH53" s="456"/>
      <c r="BI53" s="456"/>
      <c r="BJ53" s="456"/>
      <c r="BK53" s="456"/>
      <c r="BL53" s="456"/>
      <c r="BM53" s="456"/>
      <c r="BN53" s="456"/>
      <c r="BO53" s="456"/>
      <c r="BP53" s="456"/>
      <c r="BQ53" s="456"/>
      <c r="BR53" s="456"/>
      <c r="BS53" s="456"/>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row>
    <row r="54" spans="1:103" x14ac:dyDescent="0.2">
      <c r="A54" s="27">
        <v>30</v>
      </c>
      <c r="B54" s="4" t="s">
        <v>138</v>
      </c>
      <c r="C54" s="125">
        <v>2020</v>
      </c>
      <c r="D54" s="211">
        <v>0</v>
      </c>
      <c r="E54" s="211">
        <v>0</v>
      </c>
      <c r="F54" s="213">
        <f t="shared" ref="F54:F66" si="1">D54-E54</f>
        <v>0</v>
      </c>
      <c r="G54" s="4"/>
      <c r="H54" s="4"/>
      <c r="I54" s="4"/>
      <c r="J54" s="4"/>
      <c r="L54" s="12"/>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6"/>
      <c r="BJ54" s="456"/>
      <c r="BK54" s="456"/>
      <c r="BL54" s="456"/>
      <c r="BM54" s="456"/>
      <c r="BN54" s="456"/>
      <c r="BO54" s="456"/>
      <c r="BP54" s="456"/>
      <c r="BQ54" s="456"/>
      <c r="BR54" s="456"/>
      <c r="BS54" s="456"/>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row>
    <row r="55" spans="1:103" x14ac:dyDescent="0.2">
      <c r="A55" s="27">
        <v>31</v>
      </c>
      <c r="B55" s="4" t="s">
        <v>139</v>
      </c>
      <c r="C55" s="125">
        <v>2020</v>
      </c>
      <c r="D55" s="211">
        <v>0</v>
      </c>
      <c r="E55" s="325">
        <v>0</v>
      </c>
      <c r="F55" s="213">
        <f t="shared" si="1"/>
        <v>0</v>
      </c>
      <c r="G55" s="4"/>
      <c r="H55" s="4"/>
      <c r="I55" s="4"/>
      <c r="J55" s="4"/>
      <c r="L55" s="12"/>
      <c r="M55" s="456"/>
      <c r="N55" s="456"/>
      <c r="O55" s="456"/>
      <c r="P55" s="456"/>
      <c r="Q55" s="456"/>
      <c r="R55" s="456"/>
      <c r="S55" s="456"/>
      <c r="T55" s="456"/>
      <c r="U55" s="456"/>
      <c r="V55" s="456"/>
      <c r="W55" s="456"/>
      <c r="X55" s="456"/>
      <c r="Y55" s="456"/>
      <c r="Z55" s="456"/>
      <c r="AA55" s="456"/>
      <c r="AB55" s="456"/>
      <c r="AC55" s="456"/>
      <c r="AD55" s="456"/>
      <c r="AE55" s="456"/>
      <c r="AF55" s="456"/>
      <c r="AG55" s="456"/>
      <c r="AH55" s="456"/>
      <c r="AI55" s="456"/>
      <c r="AJ55" s="456"/>
      <c r="AK55" s="456"/>
      <c r="AL55" s="456"/>
      <c r="AM55" s="456"/>
      <c r="AN55" s="456"/>
      <c r="AO55" s="456"/>
      <c r="AP55" s="456"/>
      <c r="AQ55" s="456"/>
      <c r="AR55" s="456"/>
      <c r="AS55" s="456"/>
      <c r="AT55" s="456"/>
      <c r="AU55" s="456"/>
      <c r="AV55" s="456"/>
      <c r="AW55" s="456"/>
      <c r="AX55" s="456"/>
      <c r="AY55" s="456"/>
      <c r="AZ55" s="456"/>
      <c r="BA55" s="456"/>
      <c r="BB55" s="456"/>
      <c r="BC55" s="456"/>
      <c r="BD55" s="456"/>
      <c r="BE55" s="456"/>
      <c r="BF55" s="456"/>
      <c r="BG55" s="456"/>
      <c r="BH55" s="456"/>
      <c r="BI55" s="456"/>
      <c r="BJ55" s="456"/>
      <c r="BK55" s="456"/>
      <c r="BL55" s="456"/>
      <c r="BM55" s="456"/>
      <c r="BN55" s="456"/>
      <c r="BO55" s="456"/>
      <c r="BP55" s="456"/>
      <c r="BQ55" s="456"/>
      <c r="BR55" s="456"/>
      <c r="BS55" s="456"/>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row>
    <row r="56" spans="1:103" x14ac:dyDescent="0.2">
      <c r="A56" s="27">
        <v>32</v>
      </c>
      <c r="B56" s="4" t="s">
        <v>140</v>
      </c>
      <c r="C56" s="125">
        <v>2020</v>
      </c>
      <c r="D56" s="211">
        <v>0</v>
      </c>
      <c r="E56" s="211">
        <v>0</v>
      </c>
      <c r="F56" s="213">
        <f t="shared" si="1"/>
        <v>0</v>
      </c>
      <c r="G56" s="4"/>
      <c r="H56" s="4"/>
      <c r="I56" s="4"/>
      <c r="J56" s="4"/>
      <c r="L56" s="12"/>
      <c r="M56" s="456"/>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6"/>
      <c r="AL56" s="456"/>
      <c r="AM56" s="456"/>
      <c r="AN56" s="456"/>
      <c r="AO56" s="456"/>
      <c r="AP56" s="456"/>
      <c r="AQ56" s="456"/>
      <c r="AR56" s="456"/>
      <c r="AS56" s="456"/>
      <c r="AT56" s="456"/>
      <c r="AU56" s="456"/>
      <c r="AV56" s="456"/>
      <c r="AW56" s="456"/>
      <c r="AX56" s="456"/>
      <c r="AY56" s="456"/>
      <c r="AZ56" s="456"/>
      <c r="BA56" s="456"/>
      <c r="BB56" s="456"/>
      <c r="BC56" s="456"/>
      <c r="BD56" s="456"/>
      <c r="BE56" s="456"/>
      <c r="BF56" s="456"/>
      <c r="BG56" s="456"/>
      <c r="BH56" s="456"/>
      <c r="BI56" s="456"/>
      <c r="BJ56" s="456"/>
      <c r="BK56" s="456"/>
      <c r="BL56" s="456"/>
      <c r="BM56" s="456"/>
      <c r="BN56" s="456"/>
      <c r="BO56" s="456"/>
      <c r="BP56" s="456"/>
      <c r="BQ56" s="456"/>
      <c r="BR56" s="456"/>
      <c r="BS56" s="456"/>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row>
    <row r="57" spans="1:103" x14ac:dyDescent="0.2">
      <c r="A57" s="27">
        <v>33</v>
      </c>
      <c r="B57" s="4" t="s">
        <v>141</v>
      </c>
      <c r="C57" s="125">
        <v>2020</v>
      </c>
      <c r="D57" s="211">
        <v>0</v>
      </c>
      <c r="E57" s="211">
        <v>0</v>
      </c>
      <c r="F57" s="213">
        <f t="shared" si="1"/>
        <v>0</v>
      </c>
      <c r="G57" s="4"/>
      <c r="H57" s="4"/>
      <c r="I57" s="4"/>
      <c r="J57" s="4"/>
      <c r="L57" s="12"/>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6"/>
      <c r="AJ57" s="456"/>
      <c r="AK57" s="456"/>
      <c r="AL57" s="456"/>
      <c r="AM57" s="456"/>
      <c r="AN57" s="456"/>
      <c r="AO57" s="456"/>
      <c r="AP57" s="456"/>
      <c r="AQ57" s="456"/>
      <c r="AR57" s="456"/>
      <c r="AS57" s="456"/>
      <c r="AT57" s="456"/>
      <c r="AU57" s="456"/>
      <c r="AV57" s="456"/>
      <c r="AW57" s="456"/>
      <c r="AX57" s="456"/>
      <c r="AY57" s="456"/>
      <c r="AZ57" s="456"/>
      <c r="BA57" s="456"/>
      <c r="BB57" s="456"/>
      <c r="BC57" s="456"/>
      <c r="BD57" s="456"/>
      <c r="BE57" s="456"/>
      <c r="BF57" s="456"/>
      <c r="BG57" s="456"/>
      <c r="BH57" s="456"/>
      <c r="BI57" s="456"/>
      <c r="BJ57" s="456"/>
      <c r="BK57" s="456"/>
      <c r="BL57" s="456"/>
      <c r="BM57" s="456"/>
      <c r="BN57" s="456"/>
      <c r="BO57" s="456"/>
      <c r="BP57" s="456"/>
      <c r="BQ57" s="456"/>
      <c r="BR57" s="456"/>
      <c r="BS57" s="456"/>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row>
    <row r="58" spans="1:103" x14ac:dyDescent="0.2">
      <c r="A58" s="27">
        <v>34</v>
      </c>
      <c r="B58" s="4" t="s">
        <v>142</v>
      </c>
      <c r="C58" s="125">
        <v>2020</v>
      </c>
      <c r="D58" s="211">
        <v>0</v>
      </c>
      <c r="E58" s="211">
        <v>0</v>
      </c>
      <c r="F58" s="213">
        <f t="shared" si="1"/>
        <v>0</v>
      </c>
      <c r="G58" s="4"/>
      <c r="H58" s="4"/>
      <c r="I58" s="4"/>
      <c r="J58" s="4"/>
      <c r="L58" s="12"/>
      <c r="M58" s="456"/>
      <c r="N58" s="456"/>
      <c r="O58" s="456"/>
      <c r="P58" s="456"/>
      <c r="Q58" s="456"/>
      <c r="R58" s="456"/>
      <c r="S58" s="456"/>
      <c r="T58" s="456"/>
      <c r="U58" s="456"/>
      <c r="V58" s="456"/>
      <c r="W58" s="456"/>
      <c r="X58" s="456"/>
      <c r="Y58" s="456"/>
      <c r="Z58" s="456"/>
      <c r="AA58" s="456"/>
      <c r="AB58" s="456"/>
      <c r="AC58" s="456"/>
      <c r="AD58" s="456"/>
      <c r="AE58" s="456"/>
      <c r="AF58" s="456"/>
      <c r="AG58" s="456"/>
      <c r="AH58" s="456"/>
      <c r="AI58" s="456"/>
      <c r="AJ58" s="456"/>
      <c r="AK58" s="456"/>
      <c r="AL58" s="456"/>
      <c r="AM58" s="456"/>
      <c r="AN58" s="456"/>
      <c r="AO58" s="456"/>
      <c r="AP58" s="456"/>
      <c r="AQ58" s="456"/>
      <c r="AR58" s="456"/>
      <c r="AS58" s="456"/>
      <c r="AT58" s="456"/>
      <c r="AU58" s="456"/>
      <c r="AV58" s="456"/>
      <c r="AW58" s="456"/>
      <c r="AX58" s="456"/>
      <c r="AY58" s="456"/>
      <c r="AZ58" s="456"/>
      <c r="BA58" s="456"/>
      <c r="BB58" s="456"/>
      <c r="BC58" s="456"/>
      <c r="BD58" s="456"/>
      <c r="BE58" s="456"/>
      <c r="BF58" s="456"/>
      <c r="BG58" s="456"/>
      <c r="BH58" s="456"/>
      <c r="BI58" s="456"/>
      <c r="BJ58" s="456"/>
      <c r="BK58" s="456"/>
      <c r="BL58" s="456"/>
      <c r="BM58" s="456"/>
      <c r="BN58" s="456"/>
      <c r="BO58" s="456"/>
      <c r="BP58" s="456"/>
      <c r="BQ58" s="456"/>
      <c r="BR58" s="456"/>
      <c r="BS58" s="456"/>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row>
    <row r="59" spans="1:103" x14ac:dyDescent="0.2">
      <c r="A59" s="27">
        <v>35</v>
      </c>
      <c r="B59" s="4" t="s">
        <v>143</v>
      </c>
      <c r="C59" s="125">
        <v>2020</v>
      </c>
      <c r="D59" s="211">
        <v>0</v>
      </c>
      <c r="E59" s="211">
        <v>0</v>
      </c>
      <c r="F59" s="213">
        <f t="shared" si="1"/>
        <v>0</v>
      </c>
      <c r="G59" s="4"/>
      <c r="H59" s="4"/>
      <c r="I59" s="4"/>
      <c r="J59" s="4"/>
      <c r="L59" s="12"/>
      <c r="M59" s="456"/>
      <c r="N59" s="456"/>
      <c r="O59" s="456"/>
      <c r="P59" s="456"/>
      <c r="Q59" s="456"/>
      <c r="R59" s="456"/>
      <c r="S59" s="456"/>
      <c r="T59" s="456"/>
      <c r="U59" s="456"/>
      <c r="V59" s="456"/>
      <c r="W59" s="456"/>
      <c r="X59" s="456"/>
      <c r="Y59" s="456"/>
      <c r="Z59" s="456"/>
      <c r="AA59" s="456"/>
      <c r="AB59" s="456"/>
      <c r="AC59" s="456"/>
      <c r="AD59" s="456"/>
      <c r="AE59" s="456"/>
      <c r="AF59" s="456"/>
      <c r="AG59" s="456"/>
      <c r="AH59" s="456"/>
      <c r="AI59" s="456"/>
      <c r="AJ59" s="456"/>
      <c r="AK59" s="456"/>
      <c r="AL59" s="456"/>
      <c r="AM59" s="456"/>
      <c r="AN59" s="456"/>
      <c r="AO59" s="456"/>
      <c r="AP59" s="456"/>
      <c r="AQ59" s="456"/>
      <c r="AR59" s="456"/>
      <c r="AS59" s="456"/>
      <c r="AT59" s="456"/>
      <c r="AU59" s="456"/>
      <c r="AV59" s="456"/>
      <c r="AW59" s="456"/>
      <c r="AX59" s="456"/>
      <c r="AY59" s="456"/>
      <c r="AZ59" s="456"/>
      <c r="BA59" s="456"/>
      <c r="BB59" s="456"/>
      <c r="BC59" s="456"/>
      <c r="BD59" s="456"/>
      <c r="BE59" s="456"/>
      <c r="BF59" s="456"/>
      <c r="BG59" s="456"/>
      <c r="BH59" s="456"/>
      <c r="BI59" s="456"/>
      <c r="BJ59" s="456"/>
      <c r="BK59" s="456"/>
      <c r="BL59" s="456"/>
      <c r="BM59" s="456"/>
      <c r="BN59" s="456"/>
      <c r="BO59" s="456"/>
      <c r="BP59" s="456"/>
      <c r="BQ59" s="456"/>
      <c r="BR59" s="456"/>
      <c r="BS59" s="456"/>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row>
    <row r="60" spans="1:103" x14ac:dyDescent="0.2">
      <c r="A60" s="27">
        <v>36</v>
      </c>
      <c r="B60" s="4" t="s">
        <v>144</v>
      </c>
      <c r="C60" s="125">
        <v>2020</v>
      </c>
      <c r="D60" s="211">
        <v>0</v>
      </c>
      <c r="E60" s="211">
        <v>0</v>
      </c>
      <c r="F60" s="213">
        <f t="shared" si="1"/>
        <v>0</v>
      </c>
      <c r="G60" s="4"/>
      <c r="H60" s="4"/>
      <c r="I60" s="4"/>
      <c r="J60" s="4"/>
      <c r="L60" s="12"/>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456"/>
      <c r="AL60" s="456"/>
      <c r="AM60" s="456"/>
      <c r="AN60" s="456"/>
      <c r="AO60" s="456"/>
      <c r="AP60" s="456"/>
      <c r="AQ60" s="456"/>
      <c r="AR60" s="456"/>
      <c r="AS60" s="456"/>
      <c r="AT60" s="456"/>
      <c r="AU60" s="456"/>
      <c r="AV60" s="456"/>
      <c r="AW60" s="456"/>
      <c r="AX60" s="456"/>
      <c r="AY60" s="456"/>
      <c r="AZ60" s="456"/>
      <c r="BA60" s="456"/>
      <c r="BB60" s="456"/>
      <c r="BC60" s="456"/>
      <c r="BD60" s="456"/>
      <c r="BE60" s="456"/>
      <c r="BF60" s="456"/>
      <c r="BG60" s="456"/>
      <c r="BH60" s="456"/>
      <c r="BI60" s="456"/>
      <c r="BJ60" s="456"/>
      <c r="BK60" s="456"/>
      <c r="BL60" s="456"/>
      <c r="BM60" s="456"/>
      <c r="BN60" s="456"/>
      <c r="BO60" s="456"/>
      <c r="BP60" s="456"/>
      <c r="BQ60" s="456"/>
      <c r="BR60" s="456"/>
      <c r="BS60" s="456"/>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row>
    <row r="61" spans="1:103" x14ac:dyDescent="0.2">
      <c r="A61" s="27">
        <v>37</v>
      </c>
      <c r="B61" s="4" t="s">
        <v>145</v>
      </c>
      <c r="C61" s="125">
        <v>2020</v>
      </c>
      <c r="D61" s="211">
        <v>0</v>
      </c>
      <c r="E61" s="211">
        <v>0</v>
      </c>
      <c r="F61" s="213">
        <f t="shared" si="1"/>
        <v>0</v>
      </c>
      <c r="G61" s="4"/>
      <c r="H61" s="4"/>
      <c r="I61" s="4"/>
      <c r="J61" s="4"/>
      <c r="L61" s="12"/>
      <c r="M61" s="456"/>
      <c r="N61" s="456"/>
      <c r="O61" s="456"/>
      <c r="P61" s="456"/>
      <c r="Q61" s="456"/>
      <c r="R61" s="456"/>
      <c r="S61" s="456"/>
      <c r="T61" s="456"/>
      <c r="U61" s="456"/>
      <c r="V61" s="456"/>
      <c r="W61" s="456"/>
      <c r="X61" s="456"/>
      <c r="Y61" s="456"/>
      <c r="Z61" s="456"/>
      <c r="AA61" s="456"/>
      <c r="AB61" s="456"/>
      <c r="AC61" s="456"/>
      <c r="AD61" s="456"/>
      <c r="AE61" s="456"/>
      <c r="AF61" s="456"/>
      <c r="AG61" s="456"/>
      <c r="AH61" s="456"/>
      <c r="AI61" s="456"/>
      <c r="AJ61" s="456"/>
      <c r="AK61" s="456"/>
      <c r="AL61" s="456"/>
      <c r="AM61" s="456"/>
      <c r="AN61" s="456"/>
      <c r="AO61" s="456"/>
      <c r="AP61" s="456"/>
      <c r="AQ61" s="456"/>
      <c r="AR61" s="456"/>
      <c r="AS61" s="456"/>
      <c r="AT61" s="456"/>
      <c r="AU61" s="456"/>
      <c r="AV61" s="456"/>
      <c r="AW61" s="456"/>
      <c r="AX61" s="456"/>
      <c r="AY61" s="456"/>
      <c r="AZ61" s="456"/>
      <c r="BA61" s="456"/>
      <c r="BB61" s="456"/>
      <c r="BC61" s="456"/>
      <c r="BD61" s="456"/>
      <c r="BE61" s="456"/>
      <c r="BF61" s="456"/>
      <c r="BG61" s="456"/>
      <c r="BH61" s="456"/>
      <c r="BI61" s="456"/>
      <c r="BJ61" s="456"/>
      <c r="BK61" s="456"/>
      <c r="BL61" s="456"/>
      <c r="BM61" s="456"/>
      <c r="BN61" s="456"/>
      <c r="BO61" s="456"/>
      <c r="BP61" s="456"/>
      <c r="BQ61" s="456"/>
      <c r="BR61" s="456"/>
      <c r="BS61" s="456"/>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row>
    <row r="62" spans="1:103" x14ac:dyDescent="0.2">
      <c r="A62" s="27">
        <v>38</v>
      </c>
      <c r="B62" s="4" t="s">
        <v>146</v>
      </c>
      <c r="C62" s="125">
        <v>2020</v>
      </c>
      <c r="D62" s="211">
        <v>0</v>
      </c>
      <c r="E62" s="211">
        <v>0</v>
      </c>
      <c r="F62" s="213">
        <f t="shared" si="1"/>
        <v>0</v>
      </c>
      <c r="G62" s="4"/>
      <c r="H62" s="4"/>
      <c r="I62" s="4"/>
      <c r="J62" s="4"/>
      <c r="L62" s="12"/>
      <c r="M62" s="456"/>
      <c r="N62" s="456"/>
      <c r="O62" s="456"/>
      <c r="P62" s="456"/>
      <c r="Q62" s="456"/>
      <c r="R62" s="456"/>
      <c r="S62" s="456"/>
      <c r="T62" s="456"/>
      <c r="U62" s="456"/>
      <c r="V62" s="456"/>
      <c r="W62" s="456"/>
      <c r="X62" s="456"/>
      <c r="Y62" s="456"/>
      <c r="Z62" s="456"/>
      <c r="AA62" s="456"/>
      <c r="AB62" s="456"/>
      <c r="AC62" s="456"/>
      <c r="AD62" s="456"/>
      <c r="AE62" s="456"/>
      <c r="AF62" s="456"/>
      <c r="AG62" s="456"/>
      <c r="AH62" s="456"/>
      <c r="AI62" s="456"/>
      <c r="AJ62" s="456"/>
      <c r="AK62" s="456"/>
      <c r="AL62" s="456"/>
      <c r="AM62" s="456"/>
      <c r="AN62" s="456"/>
      <c r="AO62" s="456"/>
      <c r="AP62" s="456"/>
      <c r="AQ62" s="456"/>
      <c r="AR62" s="456"/>
      <c r="AS62" s="456"/>
      <c r="AT62" s="456"/>
      <c r="AU62" s="456"/>
      <c r="AV62" s="456"/>
      <c r="AW62" s="456"/>
      <c r="AX62" s="456"/>
      <c r="AY62" s="456"/>
      <c r="AZ62" s="456"/>
      <c r="BA62" s="456"/>
      <c r="BB62" s="456"/>
      <c r="BC62" s="456"/>
      <c r="BD62" s="456"/>
      <c r="BE62" s="456"/>
      <c r="BF62" s="456"/>
      <c r="BG62" s="456"/>
      <c r="BH62" s="456"/>
      <c r="BI62" s="456"/>
      <c r="BJ62" s="456"/>
      <c r="BK62" s="456"/>
      <c r="BL62" s="456"/>
      <c r="BM62" s="456"/>
      <c r="BN62" s="456"/>
      <c r="BO62" s="456"/>
      <c r="BP62" s="456"/>
      <c r="BQ62" s="456"/>
      <c r="BR62" s="456"/>
      <c r="BS62" s="456"/>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row>
    <row r="63" spans="1:103" x14ac:dyDescent="0.2">
      <c r="A63" s="27">
        <v>39</v>
      </c>
      <c r="B63" s="4" t="s">
        <v>147</v>
      </c>
      <c r="C63" s="125">
        <v>2020</v>
      </c>
      <c r="D63" s="211">
        <v>0</v>
      </c>
      <c r="E63" s="211">
        <v>0</v>
      </c>
      <c r="F63" s="213">
        <f t="shared" si="1"/>
        <v>0</v>
      </c>
      <c r="G63" s="4"/>
      <c r="H63" s="4"/>
      <c r="I63" s="4"/>
      <c r="J63" s="4"/>
      <c r="L63" s="12"/>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L63" s="456"/>
      <c r="AM63" s="456"/>
      <c r="AN63" s="456"/>
      <c r="AO63" s="456"/>
      <c r="AP63" s="456"/>
      <c r="AQ63" s="456"/>
      <c r="AR63" s="456"/>
      <c r="AS63" s="456"/>
      <c r="AT63" s="456"/>
      <c r="AU63" s="456"/>
      <c r="AV63" s="456"/>
      <c r="AW63" s="456"/>
      <c r="AX63" s="456"/>
      <c r="AY63" s="456"/>
      <c r="AZ63" s="456"/>
      <c r="BA63" s="456"/>
      <c r="BB63" s="456"/>
      <c r="BC63" s="456"/>
      <c r="BD63" s="456"/>
      <c r="BE63" s="456"/>
      <c r="BF63" s="456"/>
      <c r="BG63" s="456"/>
      <c r="BH63" s="456"/>
      <c r="BI63" s="456"/>
      <c r="BJ63" s="456"/>
      <c r="BK63" s="456"/>
      <c r="BL63" s="456"/>
      <c r="BM63" s="456"/>
      <c r="BN63" s="456"/>
      <c r="BO63" s="456"/>
      <c r="BP63" s="456"/>
      <c r="BQ63" s="456"/>
      <c r="BR63" s="456"/>
      <c r="BS63" s="456"/>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row>
    <row r="64" spans="1:103" x14ac:dyDescent="0.2">
      <c r="A64" s="27">
        <v>40</v>
      </c>
      <c r="B64" s="4" t="s">
        <v>148</v>
      </c>
      <c r="C64" s="125">
        <v>2020</v>
      </c>
      <c r="D64" s="211">
        <v>0</v>
      </c>
      <c r="E64" s="211">
        <v>0</v>
      </c>
      <c r="F64" s="213">
        <f t="shared" si="1"/>
        <v>0</v>
      </c>
      <c r="G64" s="4"/>
      <c r="H64" s="4"/>
      <c r="I64" s="4"/>
      <c r="J64" s="4"/>
      <c r="L64" s="12"/>
      <c r="M64" s="456"/>
      <c r="N64" s="456"/>
      <c r="O64" s="456"/>
      <c r="P64" s="456"/>
      <c r="Q64" s="456"/>
      <c r="R64" s="456"/>
      <c r="S64" s="456"/>
      <c r="T64" s="456"/>
      <c r="U64" s="456"/>
      <c r="V64" s="456"/>
      <c r="W64" s="456"/>
      <c r="X64" s="456"/>
      <c r="Y64" s="456"/>
      <c r="Z64" s="456"/>
      <c r="AA64" s="456"/>
      <c r="AB64" s="456"/>
      <c r="AC64" s="456"/>
      <c r="AD64" s="456"/>
      <c r="AE64" s="456"/>
      <c r="AF64" s="456"/>
      <c r="AG64" s="456"/>
      <c r="AH64" s="456"/>
      <c r="AI64" s="456"/>
      <c r="AJ64" s="456"/>
      <c r="AK64" s="456"/>
      <c r="AL64" s="456"/>
      <c r="AM64" s="456"/>
      <c r="AN64" s="456"/>
      <c r="AO64" s="456"/>
      <c r="AP64" s="456"/>
      <c r="AQ64" s="456"/>
      <c r="AR64" s="456"/>
      <c r="AS64" s="456"/>
      <c r="AT64" s="456"/>
      <c r="AU64" s="456"/>
      <c r="AV64" s="456"/>
      <c r="AW64" s="456"/>
      <c r="AX64" s="456"/>
      <c r="AY64" s="456"/>
      <c r="AZ64" s="456"/>
      <c r="BA64" s="456"/>
      <c r="BB64" s="456"/>
      <c r="BC64" s="456"/>
      <c r="BD64" s="456"/>
      <c r="BE64" s="456"/>
      <c r="BF64" s="456"/>
      <c r="BG64" s="456"/>
      <c r="BH64" s="456"/>
      <c r="BI64" s="456"/>
      <c r="BJ64" s="456"/>
      <c r="BK64" s="456"/>
      <c r="BL64" s="456"/>
      <c r="BM64" s="456"/>
      <c r="BN64" s="456"/>
      <c r="BO64" s="456"/>
      <c r="BP64" s="456"/>
      <c r="BQ64" s="456"/>
      <c r="BR64" s="456"/>
      <c r="BS64" s="456"/>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row>
    <row r="65" spans="1:103" x14ac:dyDescent="0.2">
      <c r="A65" s="27">
        <v>41</v>
      </c>
      <c r="B65" s="4" t="s">
        <v>149</v>
      </c>
      <c r="C65" s="125">
        <v>2020</v>
      </c>
      <c r="D65" s="211">
        <v>0</v>
      </c>
      <c r="E65" s="211">
        <v>0</v>
      </c>
      <c r="F65" s="213">
        <f t="shared" si="1"/>
        <v>0</v>
      </c>
      <c r="G65" s="4"/>
      <c r="H65" s="4"/>
      <c r="I65" s="4"/>
      <c r="J65" s="4"/>
      <c r="L65" s="12"/>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456"/>
      <c r="AL65" s="456"/>
      <c r="AM65" s="456"/>
      <c r="AN65" s="456"/>
      <c r="AO65" s="456"/>
      <c r="AP65" s="456"/>
      <c r="AQ65" s="456"/>
      <c r="AR65" s="456"/>
      <c r="AS65" s="456"/>
      <c r="AT65" s="456"/>
      <c r="AU65" s="456"/>
      <c r="AV65" s="456"/>
      <c r="AW65" s="456"/>
      <c r="AX65" s="456"/>
      <c r="AY65" s="456"/>
      <c r="AZ65" s="456"/>
      <c r="BA65" s="456"/>
      <c r="BB65" s="456"/>
      <c r="BC65" s="456"/>
      <c r="BD65" s="456"/>
      <c r="BE65" s="456"/>
      <c r="BF65" s="456"/>
      <c r="BG65" s="456"/>
      <c r="BH65" s="456"/>
      <c r="BI65" s="456"/>
      <c r="BJ65" s="456"/>
      <c r="BK65" s="456"/>
      <c r="BL65" s="456"/>
      <c r="BM65" s="456"/>
      <c r="BN65" s="456"/>
      <c r="BO65" s="456"/>
      <c r="BP65" s="456"/>
      <c r="BQ65" s="456"/>
      <c r="BR65" s="456"/>
      <c r="BS65" s="456"/>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row>
    <row r="66" spans="1:103" ht="36.75" thickBot="1" x14ac:dyDescent="0.25">
      <c r="A66" s="27"/>
      <c r="B66" s="326" t="s">
        <v>150</v>
      </c>
      <c r="C66" s="326"/>
      <c r="D66" s="327">
        <f>AVERAGE(D53:D65)</f>
        <v>0</v>
      </c>
      <c r="E66" s="327">
        <f>AVERAGE(E53:E65)</f>
        <v>0</v>
      </c>
      <c r="F66" s="327">
        <f t="shared" si="1"/>
        <v>0</v>
      </c>
      <c r="G66" s="4"/>
      <c r="H66" s="4"/>
      <c r="I66" s="4"/>
      <c r="J66" s="4"/>
      <c r="L66" s="12"/>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456"/>
      <c r="AL66" s="456"/>
      <c r="AM66" s="456"/>
      <c r="AN66" s="456"/>
      <c r="AO66" s="456"/>
      <c r="AP66" s="456"/>
      <c r="AQ66" s="456"/>
      <c r="AR66" s="456"/>
      <c r="AS66" s="456"/>
      <c r="AT66" s="456"/>
      <c r="AU66" s="456"/>
      <c r="AV66" s="456"/>
      <c r="AW66" s="456"/>
      <c r="AX66" s="456"/>
      <c r="AY66" s="456"/>
      <c r="AZ66" s="456"/>
      <c r="BA66" s="456"/>
      <c r="BB66" s="456"/>
      <c r="BC66" s="456"/>
      <c r="BD66" s="456"/>
      <c r="BE66" s="456"/>
      <c r="BF66" s="456"/>
      <c r="BG66" s="456"/>
      <c r="BH66" s="456"/>
      <c r="BI66" s="456"/>
      <c r="BJ66" s="456"/>
      <c r="BK66" s="456"/>
      <c r="BL66" s="456"/>
      <c r="BM66" s="456"/>
      <c r="BN66" s="456"/>
      <c r="BO66" s="456"/>
      <c r="BP66" s="456"/>
      <c r="BQ66" s="456"/>
      <c r="BR66" s="456"/>
      <c r="BS66" s="456"/>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row>
    <row r="67" spans="1:103" ht="12.75" thickTop="1" x14ac:dyDescent="0.2">
      <c r="A67" s="27"/>
      <c r="B67" s="4"/>
      <c r="C67" s="4"/>
      <c r="D67" s="4"/>
      <c r="E67" s="4"/>
      <c r="F67" s="4"/>
      <c r="G67" s="4"/>
      <c r="H67" s="4"/>
      <c r="I67" s="4"/>
      <c r="J67" s="4"/>
      <c r="L67" s="12"/>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456"/>
      <c r="AL67" s="456"/>
      <c r="AM67" s="456"/>
      <c r="AN67" s="456"/>
      <c r="AO67" s="456"/>
      <c r="AP67" s="456"/>
      <c r="AQ67" s="456"/>
      <c r="AR67" s="456"/>
      <c r="AS67" s="456"/>
      <c r="AT67" s="456"/>
      <c r="AU67" s="456"/>
      <c r="AV67" s="456"/>
      <c r="AW67" s="456"/>
      <c r="AX67" s="456"/>
      <c r="AY67" s="456"/>
      <c r="AZ67" s="456"/>
      <c r="BA67" s="456"/>
      <c r="BB67" s="456"/>
      <c r="BC67" s="456"/>
      <c r="BD67" s="456"/>
      <c r="BE67" s="456"/>
      <c r="BF67" s="456"/>
      <c r="BG67" s="456"/>
      <c r="BH67" s="456"/>
      <c r="BI67" s="456"/>
      <c r="BJ67" s="456"/>
      <c r="BK67" s="456"/>
      <c r="BL67" s="456"/>
      <c r="BM67" s="456"/>
      <c r="BN67" s="456"/>
      <c r="BO67" s="456"/>
      <c r="BP67" s="456"/>
      <c r="BQ67" s="456"/>
      <c r="BR67" s="456"/>
      <c r="BS67" s="456"/>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row>
    <row r="68" spans="1:103" x14ac:dyDescent="0.2">
      <c r="A68" s="27"/>
      <c r="B68" s="328" t="s">
        <v>172</v>
      </c>
      <c r="C68" s="328"/>
      <c r="D68" s="4"/>
      <c r="E68" s="4"/>
      <c r="F68" s="4"/>
      <c r="G68" s="4"/>
      <c r="H68" s="4"/>
      <c r="I68" s="4"/>
      <c r="J68" s="4"/>
      <c r="L68" s="12"/>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6"/>
      <c r="AO68" s="456"/>
      <c r="AP68" s="456"/>
      <c r="AQ68" s="456"/>
      <c r="AR68" s="456"/>
      <c r="AS68" s="456"/>
      <c r="AT68" s="456"/>
      <c r="AU68" s="456"/>
      <c r="AV68" s="456"/>
      <c r="AW68" s="456"/>
      <c r="AX68" s="456"/>
      <c r="AY68" s="456"/>
      <c r="AZ68" s="456"/>
      <c r="BA68" s="456"/>
      <c r="BB68" s="456"/>
      <c r="BC68" s="456"/>
      <c r="BD68" s="456"/>
      <c r="BE68" s="456"/>
      <c r="BF68" s="456"/>
      <c r="BG68" s="456"/>
      <c r="BH68" s="456"/>
      <c r="BI68" s="456"/>
      <c r="BJ68" s="456"/>
      <c r="BK68" s="456"/>
      <c r="BL68" s="456"/>
      <c r="BM68" s="456"/>
      <c r="BN68" s="456"/>
      <c r="BO68" s="456"/>
      <c r="BP68" s="456"/>
      <c r="BQ68" s="456"/>
      <c r="BR68" s="456"/>
      <c r="BS68" s="456"/>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row>
    <row r="69" spans="1:103" x14ac:dyDescent="0.2">
      <c r="A69" s="27"/>
      <c r="B69" s="317" t="s">
        <v>121</v>
      </c>
      <c r="C69" s="317" t="s">
        <v>122</v>
      </c>
      <c r="D69" s="317" t="s">
        <v>598</v>
      </c>
      <c r="E69" s="317" t="s">
        <v>599</v>
      </c>
      <c r="F69" s="329" t="s">
        <v>124</v>
      </c>
      <c r="G69" s="317" t="s">
        <v>123</v>
      </c>
      <c r="H69" s="317" t="s">
        <v>125</v>
      </c>
      <c r="I69" s="317" t="s">
        <v>126</v>
      </c>
      <c r="J69" s="317" t="s">
        <v>127</v>
      </c>
      <c r="K69" s="317" t="s">
        <v>128</v>
      </c>
      <c r="M69" s="456"/>
      <c r="N69" s="456"/>
      <c r="O69" s="456"/>
      <c r="P69" s="456"/>
      <c r="Q69" s="456"/>
      <c r="R69" s="456"/>
      <c r="S69" s="456"/>
      <c r="T69" s="456"/>
      <c r="U69" s="456"/>
      <c r="V69" s="456"/>
      <c r="W69" s="456"/>
      <c r="X69" s="456"/>
      <c r="Y69" s="456"/>
      <c r="Z69" s="456"/>
      <c r="AA69" s="456"/>
      <c r="AB69" s="456"/>
      <c r="AC69" s="456"/>
      <c r="AD69" s="456"/>
      <c r="AE69" s="456"/>
      <c r="AF69" s="456"/>
      <c r="AG69" s="456"/>
      <c r="AH69" s="456"/>
      <c r="AI69" s="456"/>
      <c r="AJ69" s="456"/>
      <c r="AK69" s="456"/>
      <c r="AL69" s="456"/>
      <c r="AM69" s="456"/>
      <c r="AN69" s="456"/>
      <c r="AO69" s="456"/>
      <c r="AP69" s="456"/>
      <c r="AQ69" s="456"/>
      <c r="AR69" s="456"/>
      <c r="AS69" s="456"/>
      <c r="AT69" s="456"/>
      <c r="AU69" s="456"/>
      <c r="AV69" s="456"/>
      <c r="AW69" s="456"/>
      <c r="AX69" s="456"/>
      <c r="AY69" s="456"/>
      <c r="AZ69" s="456"/>
      <c r="BA69" s="456"/>
      <c r="BB69" s="456"/>
      <c r="BC69" s="456"/>
      <c r="BD69" s="456"/>
      <c r="BE69" s="456"/>
      <c r="BF69" s="456"/>
      <c r="BG69" s="456"/>
      <c r="BH69" s="456"/>
      <c r="BI69" s="456"/>
      <c r="BJ69" s="456"/>
      <c r="BK69" s="456"/>
      <c r="BL69" s="456"/>
      <c r="BM69" s="456"/>
      <c r="BN69" s="456"/>
      <c r="BO69" s="456"/>
      <c r="BP69" s="456"/>
      <c r="BQ69" s="456"/>
      <c r="BR69" s="456"/>
      <c r="BS69" s="456"/>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row>
    <row r="70" spans="1:103" ht="96" x14ac:dyDescent="0.2">
      <c r="A70" s="27"/>
      <c r="B70" s="330" t="s">
        <v>177</v>
      </c>
      <c r="C70" s="331"/>
      <c r="D70" s="218" t="s">
        <v>600</v>
      </c>
      <c r="E70" s="218" t="s">
        <v>601</v>
      </c>
      <c r="F70" s="331" t="s">
        <v>178</v>
      </c>
      <c r="G70" s="218" t="s">
        <v>173</v>
      </c>
      <c r="H70" s="218" t="s">
        <v>174</v>
      </c>
      <c r="I70" s="218" t="s">
        <v>175</v>
      </c>
      <c r="J70" s="218" t="s">
        <v>176</v>
      </c>
      <c r="K70" s="218" t="s">
        <v>195</v>
      </c>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456"/>
      <c r="AL70" s="456"/>
      <c r="AM70" s="456"/>
      <c r="AN70" s="456"/>
      <c r="AO70" s="456"/>
      <c r="AP70" s="456"/>
      <c r="AQ70" s="456"/>
      <c r="AR70" s="456"/>
      <c r="AS70" s="456"/>
      <c r="AT70" s="456"/>
      <c r="AU70" s="456"/>
      <c r="AV70" s="456"/>
      <c r="AW70" s="456"/>
      <c r="AX70" s="456"/>
      <c r="AY70" s="456"/>
      <c r="AZ70" s="456"/>
      <c r="BA70" s="456"/>
      <c r="BB70" s="456"/>
      <c r="BC70" s="456"/>
      <c r="BD70" s="456"/>
      <c r="BE70" s="456"/>
      <c r="BF70" s="456"/>
      <c r="BG70" s="456"/>
      <c r="BH70" s="456"/>
      <c r="BI70" s="456"/>
      <c r="BJ70" s="456"/>
      <c r="BK70" s="456"/>
      <c r="BL70" s="456"/>
      <c r="BM70" s="456"/>
      <c r="BN70" s="456"/>
      <c r="BO70" s="456"/>
      <c r="BP70" s="456"/>
      <c r="BQ70" s="456"/>
      <c r="BR70" s="456"/>
      <c r="BS70" s="456"/>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row>
    <row r="71" spans="1:103" x14ac:dyDescent="0.2">
      <c r="A71" s="27" t="s">
        <v>181</v>
      </c>
      <c r="B71" s="4"/>
      <c r="C71" s="161" t="s">
        <v>179</v>
      </c>
      <c r="D71" s="332">
        <v>0</v>
      </c>
      <c r="E71" s="332">
        <v>0</v>
      </c>
      <c r="F71" s="211">
        <v>0</v>
      </c>
      <c r="G71" s="332">
        <v>0</v>
      </c>
      <c r="H71" s="332">
        <v>0</v>
      </c>
      <c r="I71" s="332">
        <v>0</v>
      </c>
      <c r="J71" s="211">
        <v>0</v>
      </c>
      <c r="K71" s="213">
        <f>F71*G71*H71*I71*J71</f>
        <v>0</v>
      </c>
      <c r="M71" s="456"/>
      <c r="N71" s="456"/>
      <c r="O71" s="456"/>
      <c r="P71" s="456"/>
      <c r="Q71" s="456"/>
      <c r="R71" s="456"/>
      <c r="S71" s="456"/>
      <c r="T71" s="456"/>
      <c r="U71" s="456"/>
      <c r="V71" s="456"/>
      <c r="W71" s="456"/>
      <c r="X71" s="456"/>
      <c r="Y71" s="456"/>
      <c r="Z71" s="456"/>
      <c r="AA71" s="456"/>
      <c r="AB71" s="456"/>
      <c r="AC71" s="456"/>
      <c r="AD71" s="456"/>
      <c r="AE71" s="456"/>
      <c r="AF71" s="456"/>
      <c r="AG71" s="456"/>
      <c r="AH71" s="456"/>
      <c r="AI71" s="456"/>
      <c r="AJ71" s="456"/>
      <c r="AK71" s="456"/>
      <c r="AL71" s="456"/>
      <c r="AM71" s="456"/>
      <c r="AN71" s="456"/>
      <c r="AO71" s="456"/>
      <c r="AP71" s="456"/>
      <c r="AQ71" s="456"/>
      <c r="AR71" s="456"/>
      <c r="AS71" s="456"/>
      <c r="AT71" s="456"/>
      <c r="AU71" s="456"/>
      <c r="AV71" s="456"/>
      <c r="AW71" s="456"/>
      <c r="AX71" s="456"/>
      <c r="AY71" s="456"/>
      <c r="AZ71" s="456"/>
      <c r="BA71" s="456"/>
      <c r="BB71" s="456"/>
      <c r="BC71" s="456"/>
      <c r="BD71" s="456"/>
      <c r="BE71" s="456"/>
      <c r="BF71" s="456"/>
      <c r="BG71" s="456"/>
      <c r="BH71" s="456"/>
      <c r="BI71" s="456"/>
      <c r="BJ71" s="456"/>
      <c r="BK71" s="456"/>
      <c r="BL71" s="456"/>
      <c r="BM71" s="456"/>
      <c r="BN71" s="456"/>
      <c r="BO71" s="456"/>
      <c r="BP71" s="456"/>
      <c r="BQ71" s="456"/>
      <c r="BR71" s="456"/>
      <c r="BS71" s="456"/>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row>
    <row r="72" spans="1:103" x14ac:dyDescent="0.2">
      <c r="A72" s="27" t="s">
        <v>182</v>
      </c>
      <c r="B72" s="4"/>
      <c r="C72" s="169" t="s">
        <v>180</v>
      </c>
      <c r="D72" s="333">
        <v>0</v>
      </c>
      <c r="E72" s="333">
        <v>0</v>
      </c>
      <c r="F72" s="211">
        <v>0</v>
      </c>
      <c r="G72" s="333">
        <v>0</v>
      </c>
      <c r="H72" s="333">
        <v>0</v>
      </c>
      <c r="I72" s="333">
        <v>0</v>
      </c>
      <c r="J72" s="211">
        <v>0</v>
      </c>
      <c r="K72" s="213">
        <f>F72*G72*H72*I72*J72</f>
        <v>0</v>
      </c>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456"/>
      <c r="AJ72" s="456"/>
      <c r="AK72" s="456"/>
      <c r="AL72" s="456"/>
      <c r="AM72" s="456"/>
      <c r="AN72" s="456"/>
      <c r="AO72" s="456"/>
      <c r="AP72" s="456"/>
      <c r="AQ72" s="456"/>
      <c r="AR72" s="456"/>
      <c r="AS72" s="456"/>
      <c r="AT72" s="456"/>
      <c r="AU72" s="456"/>
      <c r="AV72" s="456"/>
      <c r="AW72" s="456"/>
      <c r="AX72" s="456"/>
      <c r="AY72" s="456"/>
      <c r="AZ72" s="456"/>
      <c r="BA72" s="456"/>
      <c r="BB72" s="456"/>
      <c r="BC72" s="456"/>
      <c r="BD72" s="456"/>
      <c r="BE72" s="456"/>
      <c r="BF72" s="456"/>
      <c r="BG72" s="456"/>
      <c r="BH72" s="456"/>
      <c r="BI72" s="456"/>
      <c r="BJ72" s="456"/>
      <c r="BK72" s="456"/>
      <c r="BL72" s="456"/>
      <c r="BM72" s="456"/>
      <c r="BN72" s="456"/>
      <c r="BO72" s="456"/>
      <c r="BP72" s="456"/>
      <c r="BQ72" s="456"/>
      <c r="BR72" s="456"/>
      <c r="BS72" s="456"/>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row>
    <row r="73" spans="1:103" x14ac:dyDescent="0.2">
      <c r="A73" s="27">
        <v>43</v>
      </c>
      <c r="B73" s="4"/>
      <c r="C73" s="4" t="s">
        <v>409</v>
      </c>
      <c r="D73" s="156"/>
      <c r="E73" s="156"/>
      <c r="F73" s="244">
        <f>SUM(F71:F72)</f>
        <v>0</v>
      </c>
      <c r="G73" s="156"/>
      <c r="H73" s="156"/>
      <c r="I73" s="156"/>
      <c r="J73" s="244"/>
      <c r="K73" s="244">
        <f>SUM(K71:K72)</f>
        <v>0</v>
      </c>
      <c r="M73" s="456"/>
      <c r="N73" s="456"/>
      <c r="O73" s="456"/>
      <c r="P73" s="456"/>
      <c r="Q73" s="456"/>
      <c r="R73" s="456"/>
      <c r="S73" s="456"/>
      <c r="T73" s="456"/>
      <c r="U73" s="456"/>
      <c r="V73" s="456"/>
      <c r="W73" s="456"/>
      <c r="X73" s="456"/>
      <c r="Y73" s="456"/>
      <c r="Z73" s="456"/>
      <c r="AA73" s="456"/>
      <c r="AB73" s="456"/>
      <c r="AC73" s="456"/>
      <c r="AD73" s="456"/>
      <c r="AE73" s="456"/>
      <c r="AF73" s="456"/>
      <c r="AG73" s="456"/>
      <c r="AH73" s="456"/>
      <c r="AI73" s="456"/>
      <c r="AJ73" s="456"/>
      <c r="AK73" s="456"/>
      <c r="AL73" s="456"/>
      <c r="AM73" s="456"/>
      <c r="AN73" s="456"/>
      <c r="AO73" s="456"/>
      <c r="AP73" s="456"/>
      <c r="AQ73" s="456"/>
      <c r="AR73" s="456"/>
      <c r="AS73" s="456"/>
      <c r="AT73" s="456"/>
      <c r="AU73" s="456"/>
      <c r="AV73" s="456"/>
      <c r="AW73" s="456"/>
      <c r="AX73" s="456"/>
      <c r="AY73" s="456"/>
      <c r="AZ73" s="456"/>
      <c r="BA73" s="456"/>
      <c r="BB73" s="456"/>
      <c r="BC73" s="456"/>
      <c r="BD73" s="456"/>
      <c r="BE73" s="456"/>
      <c r="BF73" s="456"/>
      <c r="BG73" s="456"/>
      <c r="BH73" s="456"/>
      <c r="BI73" s="456"/>
      <c r="BJ73" s="456"/>
      <c r="BK73" s="456"/>
      <c r="BL73" s="456"/>
      <c r="BM73" s="456"/>
      <c r="BN73" s="456"/>
      <c r="BO73" s="456"/>
      <c r="BP73" s="456"/>
      <c r="BQ73" s="456"/>
      <c r="BR73" s="456"/>
      <c r="BS73" s="456"/>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row>
    <row r="74" spans="1:103" x14ac:dyDescent="0.2">
      <c r="A74" s="27"/>
      <c r="B74" s="4"/>
      <c r="C74" s="4"/>
      <c r="D74" s="4"/>
      <c r="E74" s="4"/>
      <c r="F74" s="4"/>
      <c r="G74" s="4"/>
      <c r="H74" s="4"/>
      <c r="I74" s="4"/>
      <c r="J74" s="4"/>
      <c r="L74" s="12"/>
      <c r="M74" s="456"/>
      <c r="N74" s="456"/>
      <c r="O74" s="456"/>
      <c r="P74" s="456"/>
      <c r="Q74" s="456"/>
      <c r="R74" s="456"/>
      <c r="S74" s="456"/>
      <c r="T74" s="456"/>
      <c r="U74" s="456"/>
      <c r="V74" s="456"/>
      <c r="W74" s="456"/>
      <c r="X74" s="456"/>
      <c r="Y74" s="456"/>
      <c r="Z74" s="456"/>
      <c r="AA74" s="456"/>
      <c r="AB74" s="456"/>
      <c r="AC74" s="456"/>
      <c r="AD74" s="456"/>
      <c r="AE74" s="456"/>
      <c r="AF74" s="456"/>
      <c r="AG74" s="456"/>
      <c r="AH74" s="456"/>
      <c r="AI74" s="456"/>
      <c r="AJ74" s="456"/>
      <c r="AK74" s="456"/>
      <c r="AL74" s="456"/>
      <c r="AM74" s="456"/>
      <c r="AN74" s="456"/>
      <c r="AO74" s="456"/>
      <c r="AP74" s="456"/>
      <c r="AQ74" s="456"/>
      <c r="AR74" s="456"/>
      <c r="AS74" s="456"/>
      <c r="AT74" s="456"/>
      <c r="AU74" s="456"/>
      <c r="AV74" s="456"/>
      <c r="AW74" s="456"/>
      <c r="AX74" s="456"/>
      <c r="AY74" s="456"/>
      <c r="AZ74" s="456"/>
      <c r="BA74" s="456"/>
      <c r="BB74" s="456"/>
      <c r="BC74" s="456"/>
      <c r="BD74" s="456"/>
      <c r="BE74" s="456"/>
      <c r="BF74" s="456"/>
      <c r="BG74" s="456"/>
      <c r="BH74" s="456"/>
      <c r="BI74" s="456"/>
      <c r="BJ74" s="456"/>
      <c r="BK74" s="456"/>
      <c r="BL74" s="456"/>
      <c r="BM74" s="456"/>
      <c r="BN74" s="456"/>
      <c r="BO74" s="456"/>
      <c r="BP74" s="456"/>
      <c r="BQ74" s="456"/>
      <c r="BR74" s="456"/>
      <c r="BS74" s="456"/>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row>
    <row r="75" spans="1:103" x14ac:dyDescent="0.2">
      <c r="A75" s="97" t="s">
        <v>63</v>
      </c>
      <c r="B75" s="4"/>
      <c r="C75" s="4"/>
      <c r="D75" s="4"/>
      <c r="E75" s="4"/>
      <c r="F75" s="4"/>
      <c r="G75" s="4"/>
      <c r="H75" s="4"/>
      <c r="I75" s="4"/>
      <c r="J75" s="4"/>
      <c r="L75" s="12"/>
      <c r="M75" s="456"/>
      <c r="N75" s="456"/>
      <c r="O75" s="456"/>
      <c r="P75" s="456"/>
      <c r="Q75" s="456"/>
      <c r="R75" s="456"/>
      <c r="S75" s="456"/>
      <c r="T75" s="456"/>
      <c r="U75" s="456"/>
      <c r="V75" s="456"/>
      <c r="W75" s="456"/>
      <c r="X75" s="456"/>
      <c r="Y75" s="456"/>
      <c r="Z75" s="456"/>
      <c r="AA75" s="456"/>
      <c r="AB75" s="456"/>
      <c r="AC75" s="456"/>
      <c r="AD75" s="456"/>
      <c r="AE75" s="456"/>
      <c r="AF75" s="456"/>
      <c r="AG75" s="456"/>
      <c r="AH75" s="456"/>
      <c r="AI75" s="456"/>
      <c r="AJ75" s="456"/>
      <c r="AK75" s="456"/>
      <c r="AL75" s="456"/>
      <c r="AM75" s="456"/>
      <c r="AN75" s="456"/>
      <c r="AO75" s="456"/>
      <c r="AP75" s="456"/>
      <c r="AQ75" s="456"/>
      <c r="AR75" s="456"/>
      <c r="AS75" s="456"/>
      <c r="AT75" s="456"/>
      <c r="AU75" s="456"/>
      <c r="AV75" s="456"/>
      <c r="AW75" s="456"/>
      <c r="AX75" s="456"/>
      <c r="AY75" s="456"/>
      <c r="AZ75" s="456"/>
      <c r="BA75" s="456"/>
      <c r="BB75" s="456"/>
      <c r="BC75" s="456"/>
      <c r="BD75" s="456"/>
      <c r="BE75" s="456"/>
      <c r="BF75" s="456"/>
      <c r="BG75" s="456"/>
      <c r="BH75" s="456"/>
      <c r="BI75" s="456"/>
      <c r="BJ75" s="456"/>
      <c r="BK75" s="456"/>
      <c r="BL75" s="456"/>
      <c r="BM75" s="456"/>
      <c r="BN75" s="456"/>
      <c r="BO75" s="456"/>
      <c r="BP75" s="456"/>
      <c r="BQ75" s="456"/>
      <c r="BR75" s="456"/>
      <c r="BS75" s="456"/>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row>
    <row r="76" spans="1:103" s="334" customFormat="1" x14ac:dyDescent="0.2">
      <c r="A76" s="33" t="s">
        <v>443</v>
      </c>
      <c r="B76" s="558" t="s">
        <v>189</v>
      </c>
      <c r="C76" s="558"/>
      <c r="D76" s="558"/>
      <c r="E76" s="558"/>
      <c r="F76" s="558"/>
      <c r="G76" s="558"/>
      <c r="H76" s="558"/>
      <c r="I76" s="558"/>
      <c r="J76" s="558"/>
      <c r="K76" s="558"/>
      <c r="L76" s="51"/>
      <c r="M76" s="456"/>
      <c r="N76" s="456"/>
      <c r="O76" s="456"/>
      <c r="P76" s="456"/>
      <c r="Q76" s="456"/>
      <c r="R76" s="456"/>
      <c r="S76" s="456"/>
      <c r="T76" s="456"/>
      <c r="U76" s="456"/>
      <c r="V76" s="456"/>
      <c r="W76" s="456"/>
      <c r="X76" s="456"/>
      <c r="Y76" s="456"/>
      <c r="Z76" s="456"/>
      <c r="AA76" s="456"/>
      <c r="AB76" s="456"/>
      <c r="AC76" s="456"/>
      <c r="AD76" s="456"/>
      <c r="AE76" s="456"/>
      <c r="AF76" s="456"/>
      <c r="AG76" s="456"/>
      <c r="AH76" s="456"/>
      <c r="AI76" s="456"/>
      <c r="AJ76" s="456"/>
      <c r="AK76" s="456"/>
      <c r="AL76" s="456"/>
      <c r="AM76" s="456"/>
      <c r="AN76" s="456"/>
      <c r="AO76" s="456"/>
      <c r="AP76" s="456"/>
      <c r="AQ76" s="456"/>
      <c r="AR76" s="456"/>
      <c r="AS76" s="456"/>
      <c r="AT76" s="456"/>
      <c r="AU76" s="456"/>
      <c r="AV76" s="456"/>
      <c r="AW76" s="456"/>
      <c r="AX76" s="456"/>
      <c r="AY76" s="456"/>
      <c r="AZ76" s="456"/>
      <c r="BA76" s="456"/>
      <c r="BB76" s="456"/>
      <c r="BC76" s="456"/>
      <c r="BD76" s="456"/>
      <c r="BE76" s="456"/>
      <c r="BF76" s="456"/>
      <c r="BG76" s="456"/>
      <c r="BH76" s="456"/>
      <c r="BI76" s="456"/>
      <c r="BJ76" s="456"/>
      <c r="BK76" s="456"/>
      <c r="BL76" s="456"/>
      <c r="BM76" s="456"/>
      <c r="BN76" s="456"/>
      <c r="BO76" s="456"/>
      <c r="BP76" s="456"/>
      <c r="BQ76" s="456"/>
      <c r="BR76" s="456"/>
      <c r="BS76" s="456"/>
      <c r="BT76" s="51"/>
      <c r="BU76" s="51"/>
      <c r="BV76" s="51"/>
      <c r="BW76" s="51"/>
      <c r="BX76" s="51"/>
      <c r="BY76" s="51"/>
      <c r="BZ76" s="51"/>
      <c r="CA76" s="51"/>
      <c r="CB76" s="51"/>
      <c r="CC76" s="51"/>
      <c r="CD76" s="51"/>
      <c r="CE76" s="51"/>
      <c r="CF76" s="51"/>
      <c r="CG76" s="51"/>
      <c r="CH76" s="51"/>
      <c r="CI76" s="51"/>
      <c r="CJ76" s="51"/>
      <c r="CK76" s="51"/>
      <c r="CL76" s="51"/>
      <c r="CM76" s="51"/>
      <c r="CN76" s="51"/>
      <c r="CO76" s="51"/>
      <c r="CP76" s="51"/>
      <c r="CQ76" s="51"/>
      <c r="CR76" s="51"/>
      <c r="CS76" s="51"/>
      <c r="CT76" s="51"/>
      <c r="CU76" s="51"/>
      <c r="CV76" s="51"/>
      <c r="CW76" s="51"/>
      <c r="CX76" s="51"/>
      <c r="CY76" s="51"/>
    </row>
    <row r="77" spans="1:103" s="334" customFormat="1" x14ac:dyDescent="0.2">
      <c r="A77" s="33" t="s">
        <v>455</v>
      </c>
      <c r="B77" s="583" t="s">
        <v>190</v>
      </c>
      <c r="C77" s="583"/>
      <c r="D77" s="583"/>
      <c r="E77" s="583"/>
      <c r="F77" s="583"/>
      <c r="G77" s="583"/>
      <c r="H77" s="583"/>
      <c r="I77" s="583"/>
      <c r="J77" s="583"/>
      <c r="K77" s="583"/>
      <c r="L77" s="51"/>
      <c r="M77" s="456"/>
      <c r="N77" s="456"/>
      <c r="O77" s="456"/>
      <c r="P77" s="456"/>
      <c r="Q77" s="456"/>
      <c r="R77" s="456"/>
      <c r="S77" s="456"/>
      <c r="T77" s="456"/>
      <c r="U77" s="456"/>
      <c r="V77" s="456"/>
      <c r="W77" s="456"/>
      <c r="X77" s="456"/>
      <c r="Y77" s="456"/>
      <c r="Z77" s="456"/>
      <c r="AA77" s="456"/>
      <c r="AB77" s="456"/>
      <c r="AC77" s="456"/>
      <c r="AD77" s="456"/>
      <c r="AE77" s="456"/>
      <c r="AF77" s="456"/>
      <c r="AG77" s="456"/>
      <c r="AH77" s="456"/>
      <c r="AI77" s="456"/>
      <c r="AJ77" s="456"/>
      <c r="AK77" s="456"/>
      <c r="AL77" s="456"/>
      <c r="AM77" s="456"/>
      <c r="AN77" s="456"/>
      <c r="AO77" s="456"/>
      <c r="AP77" s="456"/>
      <c r="AQ77" s="456"/>
      <c r="AR77" s="456"/>
      <c r="AS77" s="456"/>
      <c r="AT77" s="456"/>
      <c r="AU77" s="456"/>
      <c r="AV77" s="456"/>
      <c r="AW77" s="456"/>
      <c r="AX77" s="456"/>
      <c r="AY77" s="456"/>
      <c r="AZ77" s="456"/>
      <c r="BA77" s="456"/>
      <c r="BB77" s="456"/>
      <c r="BC77" s="456"/>
      <c r="BD77" s="456"/>
      <c r="BE77" s="456"/>
      <c r="BF77" s="456"/>
      <c r="BG77" s="456"/>
      <c r="BH77" s="456"/>
      <c r="BI77" s="456"/>
      <c r="BJ77" s="456"/>
      <c r="BK77" s="456"/>
      <c r="BL77" s="456"/>
      <c r="BM77" s="456"/>
      <c r="BN77" s="456"/>
      <c r="BO77" s="456"/>
      <c r="BP77" s="456"/>
      <c r="BQ77" s="456"/>
      <c r="BR77" s="456"/>
      <c r="BS77" s="456"/>
      <c r="BT77" s="51"/>
      <c r="BU77" s="51"/>
      <c r="BV77" s="51"/>
      <c r="BW77" s="51"/>
      <c r="BX77" s="51"/>
      <c r="BY77" s="51"/>
      <c r="BZ77" s="51"/>
      <c r="CA77" s="51"/>
      <c r="CB77" s="51"/>
      <c r="CC77" s="51"/>
      <c r="CD77" s="51"/>
      <c r="CE77" s="51"/>
      <c r="CF77" s="51"/>
      <c r="CG77" s="51"/>
      <c r="CH77" s="51"/>
      <c r="CI77" s="51"/>
      <c r="CJ77" s="51"/>
      <c r="CK77" s="51"/>
      <c r="CL77" s="51"/>
      <c r="CM77" s="51"/>
      <c r="CN77" s="51"/>
      <c r="CO77" s="51"/>
      <c r="CP77" s="51"/>
      <c r="CQ77" s="51"/>
      <c r="CR77" s="51"/>
      <c r="CS77" s="51"/>
      <c r="CT77" s="51"/>
      <c r="CU77" s="51"/>
      <c r="CV77" s="51"/>
      <c r="CW77" s="51"/>
      <c r="CX77" s="51"/>
      <c r="CY77" s="51"/>
    </row>
    <row r="78" spans="1:103" s="334" customFormat="1" x14ac:dyDescent="0.2">
      <c r="A78" s="33" t="s">
        <v>458</v>
      </c>
      <c r="B78" s="583" t="s">
        <v>192</v>
      </c>
      <c r="C78" s="583"/>
      <c r="D78" s="583"/>
      <c r="E78" s="583"/>
      <c r="F78" s="583"/>
      <c r="G78" s="583"/>
      <c r="H78" s="583"/>
      <c r="I78" s="583"/>
      <c r="J78" s="583"/>
      <c r="K78" s="583"/>
      <c r="L78" s="51"/>
      <c r="M78" s="456"/>
      <c r="N78" s="456"/>
      <c r="O78" s="456"/>
      <c r="P78" s="456"/>
      <c r="Q78" s="456"/>
      <c r="R78" s="456"/>
      <c r="S78" s="456"/>
      <c r="T78" s="456"/>
      <c r="U78" s="456"/>
      <c r="V78" s="456"/>
      <c r="W78" s="456"/>
      <c r="X78" s="456"/>
      <c r="Y78" s="456"/>
      <c r="Z78" s="456"/>
      <c r="AA78" s="456"/>
      <c r="AB78" s="456"/>
      <c r="AC78" s="456"/>
      <c r="AD78" s="456"/>
      <c r="AE78" s="456"/>
      <c r="AF78" s="456"/>
      <c r="AG78" s="456"/>
      <c r="AH78" s="456"/>
      <c r="AI78" s="456"/>
      <c r="AJ78" s="456"/>
      <c r="AK78" s="456"/>
      <c r="AL78" s="456"/>
      <c r="AM78" s="456"/>
      <c r="AN78" s="456"/>
      <c r="AO78" s="456"/>
      <c r="AP78" s="456"/>
      <c r="AQ78" s="456"/>
      <c r="AR78" s="456"/>
      <c r="AS78" s="456"/>
      <c r="AT78" s="456"/>
      <c r="AU78" s="456"/>
      <c r="AV78" s="456"/>
      <c r="AW78" s="456"/>
      <c r="AX78" s="456"/>
      <c r="AY78" s="456"/>
      <c r="AZ78" s="456"/>
      <c r="BA78" s="456"/>
      <c r="BB78" s="456"/>
      <c r="BC78" s="456"/>
      <c r="BD78" s="456"/>
      <c r="BE78" s="456"/>
      <c r="BF78" s="456"/>
      <c r="BG78" s="456"/>
      <c r="BH78" s="456"/>
      <c r="BI78" s="456"/>
      <c r="BJ78" s="456"/>
      <c r="BK78" s="456"/>
      <c r="BL78" s="456"/>
      <c r="BM78" s="456"/>
      <c r="BN78" s="456"/>
      <c r="BO78" s="456"/>
      <c r="BP78" s="456"/>
      <c r="BQ78" s="456"/>
      <c r="BR78" s="456"/>
      <c r="BS78" s="456"/>
      <c r="BT78" s="51"/>
      <c r="BU78" s="51"/>
      <c r="BV78" s="51"/>
      <c r="BW78" s="51"/>
      <c r="BX78" s="51"/>
      <c r="BY78" s="51"/>
      <c r="BZ78" s="51"/>
      <c r="CA78" s="51"/>
      <c r="CB78" s="51"/>
      <c r="CC78" s="51"/>
      <c r="CD78" s="51"/>
      <c r="CE78" s="51"/>
      <c r="CF78" s="51"/>
      <c r="CG78" s="51"/>
      <c r="CH78" s="51"/>
      <c r="CI78" s="51"/>
      <c r="CJ78" s="51"/>
      <c r="CK78" s="51"/>
      <c r="CL78" s="51"/>
      <c r="CM78" s="51"/>
      <c r="CN78" s="51"/>
      <c r="CO78" s="51"/>
      <c r="CP78" s="51"/>
      <c r="CQ78" s="51"/>
      <c r="CR78" s="51"/>
      <c r="CS78" s="51"/>
      <c r="CT78" s="51"/>
      <c r="CU78" s="51"/>
      <c r="CV78" s="51"/>
      <c r="CW78" s="51"/>
      <c r="CX78" s="51"/>
      <c r="CY78" s="51"/>
    </row>
    <row r="79" spans="1:103" s="334" customFormat="1" x14ac:dyDescent="0.2">
      <c r="A79" s="33" t="s">
        <v>459</v>
      </c>
      <c r="B79" s="558" t="s">
        <v>183</v>
      </c>
      <c r="C79" s="558"/>
      <c r="D79" s="558"/>
      <c r="E79" s="558"/>
      <c r="F79" s="558"/>
      <c r="G79" s="558"/>
      <c r="H79" s="558"/>
      <c r="I79" s="558"/>
      <c r="J79" s="558"/>
      <c r="K79" s="558"/>
      <c r="L79" s="51"/>
      <c r="M79" s="456"/>
      <c r="N79" s="456"/>
      <c r="O79" s="456"/>
      <c r="P79" s="456"/>
      <c r="Q79" s="456"/>
      <c r="R79" s="456"/>
      <c r="S79" s="456"/>
      <c r="T79" s="456"/>
      <c r="U79" s="456"/>
      <c r="V79" s="456"/>
      <c r="W79" s="456"/>
      <c r="X79" s="456"/>
      <c r="Y79" s="456"/>
      <c r="Z79" s="456"/>
      <c r="AA79" s="456"/>
      <c r="AB79" s="456"/>
      <c r="AC79" s="456"/>
      <c r="AD79" s="456"/>
      <c r="AE79" s="456"/>
      <c r="AF79" s="456"/>
      <c r="AG79" s="456"/>
      <c r="AH79" s="456"/>
      <c r="AI79" s="456"/>
      <c r="AJ79" s="456"/>
      <c r="AK79" s="456"/>
      <c r="AL79" s="456"/>
      <c r="AM79" s="456"/>
      <c r="AN79" s="456"/>
      <c r="AO79" s="456"/>
      <c r="AP79" s="456"/>
      <c r="AQ79" s="456"/>
      <c r="AR79" s="456"/>
      <c r="AS79" s="456"/>
      <c r="AT79" s="456"/>
      <c r="AU79" s="456"/>
      <c r="AV79" s="456"/>
      <c r="AW79" s="456"/>
      <c r="AX79" s="456"/>
      <c r="AY79" s="456"/>
      <c r="AZ79" s="456"/>
      <c r="BA79" s="456"/>
      <c r="BB79" s="456"/>
      <c r="BC79" s="456"/>
      <c r="BD79" s="456"/>
      <c r="BE79" s="456"/>
      <c r="BF79" s="456"/>
      <c r="BG79" s="456"/>
      <c r="BH79" s="456"/>
      <c r="BI79" s="456"/>
      <c r="BJ79" s="456"/>
      <c r="BK79" s="456"/>
      <c r="BL79" s="456"/>
      <c r="BM79" s="456"/>
      <c r="BN79" s="456"/>
      <c r="BO79" s="456"/>
      <c r="BP79" s="456"/>
      <c r="BQ79" s="456"/>
      <c r="BR79" s="456"/>
      <c r="BS79" s="456"/>
      <c r="BT79" s="51"/>
      <c r="BU79" s="51"/>
      <c r="BV79" s="51"/>
      <c r="BW79" s="51"/>
      <c r="BX79" s="51"/>
      <c r="BY79" s="51"/>
      <c r="BZ79" s="51"/>
      <c r="CA79" s="51"/>
      <c r="CB79" s="51"/>
      <c r="CC79" s="51"/>
      <c r="CD79" s="51"/>
      <c r="CE79" s="51"/>
      <c r="CF79" s="51"/>
      <c r="CG79" s="51"/>
      <c r="CH79" s="51"/>
      <c r="CI79" s="51"/>
      <c r="CJ79" s="51"/>
      <c r="CK79" s="51"/>
      <c r="CL79" s="51"/>
      <c r="CM79" s="51"/>
      <c r="CN79" s="51"/>
      <c r="CO79" s="51"/>
      <c r="CP79" s="51"/>
      <c r="CQ79" s="51"/>
      <c r="CR79" s="51"/>
      <c r="CS79" s="51"/>
      <c r="CT79" s="51"/>
      <c r="CU79" s="51"/>
      <c r="CV79" s="51"/>
      <c r="CW79" s="51"/>
      <c r="CX79" s="51"/>
      <c r="CY79" s="51"/>
    </row>
    <row r="80" spans="1:103" s="334" customFormat="1" x14ac:dyDescent="0.2">
      <c r="A80" s="33" t="s">
        <v>503</v>
      </c>
      <c r="B80" s="558" t="s">
        <v>184</v>
      </c>
      <c r="C80" s="558"/>
      <c r="D80" s="558"/>
      <c r="E80" s="558"/>
      <c r="F80" s="558"/>
      <c r="G80" s="558"/>
      <c r="H80" s="558"/>
      <c r="I80" s="558"/>
      <c r="J80" s="558"/>
      <c r="K80" s="558"/>
      <c r="L80" s="51"/>
      <c r="M80" s="456"/>
      <c r="N80" s="456"/>
      <c r="O80" s="456"/>
      <c r="P80" s="456"/>
      <c r="Q80" s="456"/>
      <c r="R80" s="456"/>
      <c r="S80" s="456"/>
      <c r="T80" s="456"/>
      <c r="U80" s="456"/>
      <c r="V80" s="456"/>
      <c r="W80" s="456"/>
      <c r="X80" s="456"/>
      <c r="Y80" s="456"/>
      <c r="Z80" s="456"/>
      <c r="AA80" s="456"/>
      <c r="AB80" s="456"/>
      <c r="AC80" s="456"/>
      <c r="AD80" s="456"/>
      <c r="AE80" s="456"/>
      <c r="AF80" s="456"/>
      <c r="AG80" s="456"/>
      <c r="AH80" s="456"/>
      <c r="AI80" s="456"/>
      <c r="AJ80" s="456"/>
      <c r="AK80" s="456"/>
      <c r="AL80" s="456"/>
      <c r="AM80" s="456"/>
      <c r="AN80" s="456"/>
      <c r="AO80" s="456"/>
      <c r="AP80" s="456"/>
      <c r="AQ80" s="456"/>
      <c r="AR80" s="456"/>
      <c r="AS80" s="456"/>
      <c r="AT80" s="456"/>
      <c r="AU80" s="456"/>
      <c r="AV80" s="456"/>
      <c r="AW80" s="456"/>
      <c r="AX80" s="456"/>
      <c r="AY80" s="456"/>
      <c r="AZ80" s="456"/>
      <c r="BA80" s="456"/>
      <c r="BB80" s="456"/>
      <c r="BC80" s="456"/>
      <c r="BD80" s="456"/>
      <c r="BE80" s="456"/>
      <c r="BF80" s="456"/>
      <c r="BG80" s="456"/>
      <c r="BH80" s="456"/>
      <c r="BI80" s="456"/>
      <c r="BJ80" s="456"/>
      <c r="BK80" s="456"/>
      <c r="BL80" s="456"/>
      <c r="BM80" s="456"/>
      <c r="BN80" s="456"/>
      <c r="BO80" s="456"/>
      <c r="BP80" s="456"/>
      <c r="BQ80" s="456"/>
      <c r="BR80" s="456"/>
      <c r="BS80" s="456"/>
      <c r="BT80" s="51"/>
      <c r="BU80" s="51"/>
      <c r="BV80" s="51"/>
      <c r="BW80" s="51"/>
      <c r="BX80" s="51"/>
      <c r="BY80" s="51"/>
      <c r="BZ80" s="51"/>
      <c r="CA80" s="51"/>
      <c r="CB80" s="51"/>
      <c r="CC80" s="51"/>
      <c r="CD80" s="51"/>
      <c r="CE80" s="51"/>
      <c r="CF80" s="51"/>
      <c r="CG80" s="51"/>
      <c r="CH80" s="51"/>
      <c r="CI80" s="51"/>
      <c r="CJ80" s="51"/>
      <c r="CK80" s="51"/>
      <c r="CL80" s="51"/>
      <c r="CM80" s="51"/>
      <c r="CN80" s="51"/>
      <c r="CO80" s="51"/>
      <c r="CP80" s="51"/>
      <c r="CQ80" s="51"/>
      <c r="CR80" s="51"/>
      <c r="CS80" s="51"/>
      <c r="CT80" s="51"/>
      <c r="CU80" s="51"/>
      <c r="CV80" s="51"/>
      <c r="CW80" s="51"/>
      <c r="CX80" s="51"/>
      <c r="CY80" s="51"/>
    </row>
    <row r="81" spans="1:103" ht="63.75" customHeight="1" x14ac:dyDescent="0.2">
      <c r="A81" s="27" t="s">
        <v>504</v>
      </c>
      <c r="B81" s="571" t="s">
        <v>186</v>
      </c>
      <c r="C81" s="571"/>
      <c r="D81" s="571"/>
      <c r="E81" s="571"/>
      <c r="F81" s="571"/>
      <c r="G81" s="571"/>
      <c r="H81" s="571"/>
      <c r="I81" s="571"/>
      <c r="J81" s="571"/>
      <c r="K81" s="571"/>
      <c r="L81" s="12"/>
      <c r="M81" s="456"/>
      <c r="N81" s="456"/>
      <c r="O81" s="456"/>
      <c r="P81" s="456"/>
      <c r="Q81" s="456"/>
      <c r="R81" s="456"/>
      <c r="S81" s="456"/>
      <c r="T81" s="456"/>
      <c r="U81" s="456"/>
      <c r="V81" s="456"/>
      <c r="W81" s="456"/>
      <c r="X81" s="456"/>
      <c r="Y81" s="456"/>
      <c r="Z81" s="456"/>
      <c r="AA81" s="456"/>
      <c r="AB81" s="456"/>
      <c r="AC81" s="456"/>
      <c r="AD81" s="456"/>
      <c r="AE81" s="456"/>
      <c r="AF81" s="456"/>
      <c r="AG81" s="456"/>
      <c r="AH81" s="456"/>
      <c r="AI81" s="456"/>
      <c r="AJ81" s="456"/>
      <c r="AK81" s="456"/>
      <c r="AL81" s="456"/>
      <c r="AM81" s="456"/>
      <c r="AN81" s="456"/>
      <c r="AO81" s="456"/>
      <c r="AP81" s="456"/>
      <c r="AQ81" s="456"/>
      <c r="AR81" s="456"/>
      <c r="AS81" s="456"/>
      <c r="AT81" s="456"/>
      <c r="AU81" s="456"/>
      <c r="AV81" s="456"/>
      <c r="AW81" s="456"/>
      <c r="AX81" s="456"/>
      <c r="AY81" s="456"/>
      <c r="AZ81" s="456"/>
      <c r="BA81" s="456"/>
      <c r="BB81" s="456"/>
      <c r="BC81" s="456"/>
      <c r="BD81" s="456"/>
      <c r="BE81" s="456"/>
      <c r="BF81" s="456"/>
      <c r="BG81" s="456"/>
      <c r="BH81" s="456"/>
      <c r="BI81" s="456"/>
      <c r="BJ81" s="456"/>
      <c r="BK81" s="456"/>
      <c r="BL81" s="456"/>
      <c r="BM81" s="456"/>
      <c r="BN81" s="456"/>
      <c r="BO81" s="456"/>
      <c r="BP81" s="456"/>
      <c r="BQ81" s="456"/>
      <c r="BR81" s="456"/>
      <c r="BS81" s="456"/>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row>
    <row r="82" spans="1:103" ht="37.5" customHeight="1" x14ac:dyDescent="0.2">
      <c r="A82" s="27" t="s">
        <v>505</v>
      </c>
      <c r="B82" s="571" t="s">
        <v>193</v>
      </c>
      <c r="C82" s="571"/>
      <c r="D82" s="571"/>
      <c r="E82" s="571"/>
      <c r="F82" s="571"/>
      <c r="G82" s="571"/>
      <c r="H82" s="571"/>
      <c r="I82" s="571"/>
      <c r="J82" s="571"/>
      <c r="K82" s="571"/>
      <c r="L82" s="12"/>
      <c r="M82" s="456"/>
      <c r="N82" s="456"/>
      <c r="O82" s="456"/>
      <c r="P82" s="456"/>
      <c r="Q82" s="456"/>
      <c r="R82" s="456"/>
      <c r="S82" s="456"/>
      <c r="T82" s="456"/>
      <c r="U82" s="456"/>
      <c r="V82" s="456"/>
      <c r="W82" s="456"/>
      <c r="X82" s="456"/>
      <c r="Y82" s="456"/>
      <c r="Z82" s="456"/>
      <c r="AA82" s="456"/>
      <c r="AB82" s="456"/>
      <c r="AC82" s="456"/>
      <c r="AD82" s="456"/>
      <c r="AE82" s="456"/>
      <c r="AF82" s="456"/>
      <c r="AG82" s="456"/>
      <c r="AH82" s="456"/>
      <c r="AI82" s="456"/>
      <c r="AJ82" s="456"/>
      <c r="AK82" s="456"/>
      <c r="AL82" s="456"/>
      <c r="AM82" s="456"/>
      <c r="AN82" s="456"/>
      <c r="AO82" s="456"/>
      <c r="AP82" s="456"/>
      <c r="AQ82" s="456"/>
      <c r="AR82" s="456"/>
      <c r="AS82" s="456"/>
      <c r="AT82" s="456"/>
      <c r="AU82" s="456"/>
      <c r="AV82" s="456"/>
      <c r="AW82" s="456"/>
      <c r="AX82" s="456"/>
      <c r="AY82" s="456"/>
      <c r="AZ82" s="456"/>
      <c r="BA82" s="456"/>
      <c r="BB82" s="456"/>
      <c r="BC82" s="456"/>
      <c r="BD82" s="456"/>
      <c r="BE82" s="456"/>
      <c r="BF82" s="456"/>
      <c r="BG82" s="456"/>
      <c r="BH82" s="456"/>
      <c r="BI82" s="456"/>
      <c r="BJ82" s="456"/>
      <c r="BK82" s="456"/>
      <c r="BL82" s="456"/>
      <c r="BM82" s="456"/>
      <c r="BN82" s="456"/>
      <c r="BO82" s="456"/>
      <c r="BP82" s="456"/>
      <c r="BQ82" s="456"/>
      <c r="BR82" s="456"/>
      <c r="BS82" s="456"/>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row>
    <row r="83" spans="1:103" ht="33.75" customHeight="1" x14ac:dyDescent="0.2">
      <c r="A83" s="27" t="s">
        <v>506</v>
      </c>
      <c r="B83" s="571" t="s">
        <v>187</v>
      </c>
      <c r="C83" s="571"/>
      <c r="D83" s="571"/>
      <c r="E83" s="571"/>
      <c r="F83" s="571"/>
      <c r="G83" s="571"/>
      <c r="H83" s="571"/>
      <c r="I83" s="571"/>
      <c r="J83" s="571"/>
      <c r="K83" s="571"/>
      <c r="L83" s="12"/>
      <c r="M83" s="456"/>
      <c r="N83" s="456"/>
      <c r="O83" s="456"/>
      <c r="P83" s="456"/>
      <c r="Q83" s="456"/>
      <c r="R83" s="456"/>
      <c r="S83" s="456"/>
      <c r="T83" s="456"/>
      <c r="U83" s="456"/>
      <c r="V83" s="456"/>
      <c r="W83" s="456"/>
      <c r="X83" s="456"/>
      <c r="Y83" s="456"/>
      <c r="Z83" s="456"/>
      <c r="AA83" s="456"/>
      <c r="AB83" s="456"/>
      <c r="AC83" s="456"/>
      <c r="AD83" s="456"/>
      <c r="AE83" s="456"/>
      <c r="AF83" s="456"/>
      <c r="AG83" s="456"/>
      <c r="AH83" s="456"/>
      <c r="AI83" s="456"/>
      <c r="AJ83" s="456"/>
      <c r="AK83" s="456"/>
      <c r="AL83" s="456"/>
      <c r="AM83" s="456"/>
      <c r="AN83" s="456"/>
      <c r="AO83" s="456"/>
      <c r="AP83" s="456"/>
      <c r="AQ83" s="456"/>
      <c r="AR83" s="456"/>
      <c r="AS83" s="456"/>
      <c r="AT83" s="456"/>
      <c r="AU83" s="456"/>
      <c r="AV83" s="456"/>
      <c r="AW83" s="456"/>
      <c r="AX83" s="456"/>
      <c r="AY83" s="456"/>
      <c r="AZ83" s="456"/>
      <c r="BA83" s="456"/>
      <c r="BB83" s="456"/>
      <c r="BC83" s="456"/>
      <c r="BD83" s="456"/>
      <c r="BE83" s="456"/>
      <c r="BF83" s="456"/>
      <c r="BG83" s="456"/>
      <c r="BH83" s="456"/>
      <c r="BI83" s="456"/>
      <c r="BJ83" s="456"/>
      <c r="BK83" s="456"/>
      <c r="BL83" s="456"/>
      <c r="BM83" s="456"/>
      <c r="BN83" s="456"/>
      <c r="BO83" s="456"/>
      <c r="BP83" s="456"/>
      <c r="BQ83" s="456"/>
      <c r="BR83" s="456"/>
      <c r="BS83" s="456"/>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row>
    <row r="84" spans="1:103" x14ac:dyDescent="0.2">
      <c r="A84" s="27" t="s">
        <v>507</v>
      </c>
      <c r="B84" s="559" t="s">
        <v>593</v>
      </c>
      <c r="C84" s="559"/>
      <c r="D84" s="559"/>
      <c r="E84" s="559"/>
      <c r="F84" s="559"/>
      <c r="G84" s="559"/>
      <c r="H84" s="559"/>
      <c r="I84" s="559"/>
      <c r="J84" s="559"/>
      <c r="K84" s="559"/>
      <c r="L84" s="559"/>
      <c r="M84" s="559"/>
      <c r="N84" s="456"/>
      <c r="O84" s="456"/>
      <c r="P84" s="456"/>
      <c r="Q84" s="456"/>
      <c r="R84" s="456"/>
      <c r="S84" s="456"/>
      <c r="T84" s="456"/>
      <c r="U84" s="456"/>
      <c r="V84" s="456"/>
      <c r="W84" s="456"/>
      <c r="X84" s="456"/>
      <c r="Y84" s="456"/>
      <c r="Z84" s="456"/>
      <c r="AA84" s="456"/>
      <c r="AB84" s="456"/>
      <c r="AC84" s="456"/>
      <c r="AD84" s="456"/>
      <c r="AE84" s="456"/>
      <c r="AF84" s="456"/>
      <c r="AG84" s="456"/>
      <c r="AH84" s="456"/>
      <c r="AI84" s="456"/>
      <c r="AJ84" s="456"/>
      <c r="AK84" s="456"/>
      <c r="AL84" s="456"/>
      <c r="AM84" s="456"/>
      <c r="AN84" s="456"/>
      <c r="AO84" s="456"/>
      <c r="AP84" s="456"/>
      <c r="AQ84" s="456"/>
      <c r="AR84" s="456"/>
      <c r="AS84" s="456"/>
      <c r="AT84" s="456"/>
      <c r="AU84" s="456"/>
      <c r="AV84" s="456"/>
      <c r="AW84" s="456"/>
      <c r="AX84" s="456"/>
      <c r="AY84" s="456"/>
      <c r="AZ84" s="456"/>
      <c r="BA84" s="456"/>
      <c r="BB84" s="456"/>
      <c r="BC84" s="456"/>
      <c r="BD84" s="456"/>
      <c r="BE84" s="456"/>
      <c r="BF84" s="456"/>
      <c r="BG84" s="456"/>
      <c r="BH84" s="456"/>
      <c r="BI84" s="456"/>
      <c r="BJ84" s="456"/>
      <c r="BK84" s="456"/>
      <c r="BL84" s="456"/>
      <c r="BM84" s="456"/>
      <c r="BN84" s="456"/>
      <c r="BO84" s="456"/>
      <c r="BP84" s="456"/>
      <c r="BQ84" s="456"/>
      <c r="BR84" s="456"/>
      <c r="BS84" s="456"/>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row>
    <row r="85" spans="1:103" x14ac:dyDescent="0.2">
      <c r="A85" s="27"/>
      <c r="B85" s="4"/>
      <c r="C85" s="4"/>
      <c r="D85" s="4"/>
      <c r="E85" s="4"/>
      <c r="F85" s="4"/>
      <c r="G85" s="4"/>
      <c r="H85" s="4"/>
      <c r="I85" s="4"/>
      <c r="J85" s="4"/>
      <c r="L85" s="12"/>
      <c r="M85" s="456"/>
      <c r="N85" s="456"/>
      <c r="O85" s="456"/>
      <c r="P85" s="456"/>
      <c r="Q85" s="456"/>
      <c r="R85" s="456"/>
      <c r="S85" s="456"/>
      <c r="T85" s="456"/>
      <c r="U85" s="456"/>
      <c r="V85" s="456"/>
      <c r="W85" s="456"/>
      <c r="X85" s="456"/>
      <c r="Y85" s="456"/>
      <c r="Z85" s="456"/>
      <c r="AA85" s="456"/>
      <c r="AB85" s="456"/>
      <c r="AC85" s="456"/>
      <c r="AD85" s="456"/>
      <c r="AE85" s="456"/>
      <c r="AF85" s="456"/>
      <c r="AG85" s="456"/>
      <c r="AH85" s="456"/>
      <c r="AI85" s="456"/>
      <c r="AJ85" s="456"/>
      <c r="AK85" s="456"/>
      <c r="AL85" s="456"/>
      <c r="AM85" s="456"/>
      <c r="AN85" s="456"/>
      <c r="AO85" s="456"/>
      <c r="AP85" s="456"/>
      <c r="AQ85" s="456"/>
      <c r="AR85" s="456"/>
      <c r="AS85" s="456"/>
      <c r="AT85" s="456"/>
      <c r="AU85" s="456"/>
      <c r="AV85" s="456"/>
      <c r="AW85" s="456"/>
      <c r="AX85" s="456"/>
      <c r="AY85" s="456"/>
      <c r="AZ85" s="456"/>
      <c r="BA85" s="456"/>
      <c r="BB85" s="456"/>
      <c r="BC85" s="456"/>
      <c r="BD85" s="456"/>
      <c r="BE85" s="456"/>
      <c r="BF85" s="456"/>
      <c r="BG85" s="456"/>
      <c r="BH85" s="456"/>
      <c r="BI85" s="456"/>
      <c r="BJ85" s="456"/>
      <c r="BK85" s="456"/>
      <c r="BL85" s="456"/>
      <c r="BM85" s="456"/>
      <c r="BN85" s="456"/>
      <c r="BO85" s="456"/>
      <c r="BP85" s="456"/>
      <c r="BQ85" s="456"/>
      <c r="BR85" s="456"/>
      <c r="BS85" s="456"/>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row>
    <row r="86" spans="1:103" x14ac:dyDescent="0.2">
      <c r="A86" s="27"/>
      <c r="B86" s="4"/>
      <c r="C86" s="4"/>
      <c r="D86" s="4"/>
      <c r="E86" s="4"/>
      <c r="F86" s="4"/>
      <c r="G86" s="4"/>
      <c r="H86" s="4"/>
      <c r="I86" s="4"/>
      <c r="J86" s="4"/>
      <c r="L86" s="12"/>
      <c r="M86" s="456"/>
      <c r="N86" s="456"/>
      <c r="O86" s="456"/>
      <c r="P86" s="456"/>
      <c r="Q86" s="456"/>
      <c r="R86" s="456"/>
      <c r="S86" s="456"/>
      <c r="T86" s="456"/>
      <c r="U86" s="456"/>
      <c r="V86" s="456"/>
      <c r="W86" s="456"/>
      <c r="X86" s="456"/>
      <c r="Y86" s="456"/>
      <c r="Z86" s="456"/>
      <c r="AA86" s="456"/>
      <c r="AB86" s="456"/>
      <c r="AC86" s="456"/>
      <c r="AD86" s="456"/>
      <c r="AE86" s="456"/>
      <c r="AF86" s="456"/>
      <c r="AG86" s="456"/>
      <c r="AH86" s="456"/>
      <c r="AI86" s="456"/>
      <c r="AJ86" s="456"/>
      <c r="AK86" s="456"/>
      <c r="AL86" s="456"/>
      <c r="AM86" s="456"/>
      <c r="AN86" s="456"/>
      <c r="AO86" s="456"/>
      <c r="AP86" s="456"/>
      <c r="AQ86" s="456"/>
      <c r="AR86" s="456"/>
      <c r="AS86" s="456"/>
      <c r="AT86" s="456"/>
      <c r="AU86" s="456"/>
      <c r="AV86" s="456"/>
      <c r="AW86" s="456"/>
      <c r="AX86" s="456"/>
      <c r="AY86" s="456"/>
      <c r="AZ86" s="456"/>
      <c r="BA86" s="456"/>
      <c r="BB86" s="456"/>
      <c r="BC86" s="456"/>
      <c r="BD86" s="456"/>
      <c r="BE86" s="456"/>
      <c r="BF86" s="456"/>
      <c r="BG86" s="456"/>
      <c r="BH86" s="456"/>
      <c r="BI86" s="456"/>
      <c r="BJ86" s="456"/>
      <c r="BK86" s="456"/>
      <c r="BL86" s="456"/>
      <c r="BM86" s="456"/>
      <c r="BN86" s="456"/>
      <c r="BO86" s="456"/>
      <c r="BP86" s="456"/>
      <c r="BQ86" s="456"/>
      <c r="BR86" s="456"/>
      <c r="BS86" s="456"/>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row>
    <row r="87" spans="1:103" x14ac:dyDescent="0.2">
      <c r="A87" s="27"/>
      <c r="B87" s="4"/>
      <c r="C87" s="4"/>
      <c r="D87" s="4"/>
      <c r="E87" s="4"/>
      <c r="F87" s="4"/>
      <c r="G87" s="4"/>
      <c r="H87" s="4"/>
      <c r="I87" s="4"/>
      <c r="J87" s="4"/>
      <c r="L87" s="12"/>
      <c r="M87" s="456"/>
      <c r="N87" s="456"/>
      <c r="O87" s="456"/>
      <c r="P87" s="456"/>
      <c r="Q87" s="456"/>
      <c r="R87" s="456"/>
      <c r="S87" s="456"/>
      <c r="T87" s="456"/>
      <c r="U87" s="456"/>
      <c r="V87" s="456"/>
      <c r="W87" s="456"/>
      <c r="X87" s="456"/>
      <c r="Y87" s="456"/>
      <c r="Z87" s="456"/>
      <c r="AA87" s="456"/>
      <c r="AB87" s="456"/>
      <c r="AC87" s="456"/>
      <c r="AD87" s="456"/>
      <c r="AE87" s="456"/>
      <c r="AF87" s="456"/>
      <c r="AG87" s="456"/>
      <c r="AH87" s="456"/>
      <c r="AI87" s="456"/>
      <c r="AJ87" s="456"/>
      <c r="AK87" s="456"/>
      <c r="AL87" s="456"/>
      <c r="AM87" s="456"/>
      <c r="AN87" s="456"/>
      <c r="AO87" s="456"/>
      <c r="AP87" s="456"/>
      <c r="AQ87" s="456"/>
      <c r="AR87" s="456"/>
      <c r="AS87" s="456"/>
      <c r="AT87" s="456"/>
      <c r="AU87" s="456"/>
      <c r="AV87" s="456"/>
      <c r="AW87" s="456"/>
      <c r="AX87" s="456"/>
      <c r="AY87" s="456"/>
      <c r="AZ87" s="456"/>
      <c r="BA87" s="456"/>
      <c r="BB87" s="456"/>
      <c r="BC87" s="456"/>
      <c r="BD87" s="456"/>
      <c r="BE87" s="456"/>
      <c r="BF87" s="456"/>
      <c r="BG87" s="456"/>
      <c r="BH87" s="456"/>
      <c r="BI87" s="456"/>
      <c r="BJ87" s="456"/>
      <c r="BK87" s="456"/>
      <c r="BL87" s="456"/>
      <c r="BM87" s="456"/>
      <c r="BN87" s="456"/>
      <c r="BO87" s="456"/>
      <c r="BP87" s="456"/>
      <c r="BQ87" s="456"/>
      <c r="BR87" s="456"/>
      <c r="BS87" s="456"/>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row>
    <row r="88" spans="1:103" x14ac:dyDescent="0.2">
      <c r="A88" s="226"/>
      <c r="L88" s="12"/>
      <c r="M88" s="456"/>
      <c r="N88" s="456"/>
      <c r="O88" s="456"/>
      <c r="P88" s="456"/>
      <c r="Q88" s="456"/>
      <c r="R88" s="456"/>
      <c r="S88" s="456"/>
      <c r="T88" s="456"/>
      <c r="U88" s="456"/>
      <c r="V88" s="456"/>
      <c r="W88" s="456"/>
      <c r="X88" s="456"/>
      <c r="Y88" s="456"/>
      <c r="Z88" s="456"/>
      <c r="AA88" s="456"/>
      <c r="AB88" s="456"/>
      <c r="AC88" s="456"/>
      <c r="AD88" s="456"/>
      <c r="AE88" s="456"/>
      <c r="AF88" s="456"/>
      <c r="AG88" s="456"/>
      <c r="AH88" s="456"/>
      <c r="AI88" s="456"/>
      <c r="AJ88" s="456"/>
      <c r="AK88" s="456"/>
      <c r="AL88" s="456"/>
      <c r="AM88" s="456"/>
      <c r="AN88" s="456"/>
      <c r="AO88" s="456"/>
      <c r="AP88" s="456"/>
      <c r="AQ88" s="456"/>
      <c r="AR88" s="456"/>
      <c r="AS88" s="456"/>
      <c r="AT88" s="456"/>
      <c r="AU88" s="456"/>
      <c r="AV88" s="456"/>
      <c r="AW88" s="456"/>
      <c r="AX88" s="456"/>
      <c r="AY88" s="456"/>
      <c r="AZ88" s="456"/>
      <c r="BA88" s="456"/>
      <c r="BB88" s="456"/>
      <c r="BC88" s="456"/>
      <c r="BD88" s="456"/>
      <c r="BE88" s="456"/>
      <c r="BF88" s="456"/>
      <c r="BG88" s="456"/>
      <c r="BH88" s="456"/>
      <c r="BI88" s="456"/>
      <c r="BJ88" s="456"/>
      <c r="BK88" s="456"/>
      <c r="BL88" s="456"/>
      <c r="BM88" s="456"/>
      <c r="BN88" s="456"/>
      <c r="BO88" s="456"/>
      <c r="BP88" s="456"/>
      <c r="BQ88" s="456"/>
      <c r="BR88" s="456"/>
      <c r="BS88" s="456"/>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row>
    <row r="89" spans="1:103" x14ac:dyDescent="0.2">
      <c r="A89" s="226"/>
      <c r="L89" s="12"/>
      <c r="M89" s="456"/>
      <c r="N89" s="456"/>
      <c r="O89" s="456"/>
      <c r="P89" s="456"/>
      <c r="Q89" s="456"/>
      <c r="R89" s="456"/>
      <c r="S89" s="456"/>
      <c r="T89" s="456"/>
      <c r="U89" s="456"/>
      <c r="V89" s="456"/>
      <c r="W89" s="456"/>
      <c r="X89" s="456"/>
      <c r="Y89" s="456"/>
      <c r="Z89" s="456"/>
      <c r="AA89" s="456"/>
      <c r="AB89" s="456"/>
      <c r="AC89" s="456"/>
      <c r="AD89" s="456"/>
      <c r="AE89" s="456"/>
      <c r="AF89" s="456"/>
      <c r="AG89" s="456"/>
      <c r="AH89" s="456"/>
      <c r="AI89" s="456"/>
      <c r="AJ89" s="456"/>
      <c r="AK89" s="456"/>
      <c r="AL89" s="456"/>
      <c r="AM89" s="456"/>
      <c r="AN89" s="456"/>
      <c r="AO89" s="456"/>
      <c r="AP89" s="456"/>
      <c r="AQ89" s="456"/>
      <c r="AR89" s="456"/>
      <c r="AS89" s="456"/>
      <c r="AT89" s="456"/>
      <c r="AU89" s="456"/>
      <c r="AV89" s="456"/>
      <c r="AW89" s="456"/>
      <c r="AX89" s="456"/>
      <c r="AY89" s="456"/>
      <c r="AZ89" s="456"/>
      <c r="BA89" s="456"/>
      <c r="BB89" s="456"/>
      <c r="BC89" s="456"/>
      <c r="BD89" s="456"/>
      <c r="BE89" s="456"/>
      <c r="BF89" s="456"/>
      <c r="BG89" s="456"/>
      <c r="BH89" s="456"/>
      <c r="BI89" s="456"/>
      <c r="BJ89" s="456"/>
      <c r="BK89" s="456"/>
      <c r="BL89" s="456"/>
      <c r="BM89" s="456"/>
      <c r="BN89" s="456"/>
      <c r="BO89" s="456"/>
      <c r="BP89" s="456"/>
      <c r="BQ89" s="456"/>
      <c r="BR89" s="456"/>
      <c r="BS89" s="456"/>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row>
    <row r="90" spans="1:103" x14ac:dyDescent="0.2">
      <c r="A90" s="226"/>
      <c r="L90" s="12"/>
      <c r="M90" s="456"/>
      <c r="N90" s="456"/>
      <c r="O90" s="456"/>
      <c r="P90" s="456"/>
      <c r="Q90" s="456"/>
      <c r="R90" s="456"/>
      <c r="S90" s="456"/>
      <c r="T90" s="456"/>
      <c r="U90" s="456"/>
      <c r="V90" s="456"/>
      <c r="W90" s="456"/>
      <c r="X90" s="456"/>
      <c r="Y90" s="456"/>
      <c r="Z90" s="456"/>
      <c r="AA90" s="456"/>
      <c r="AB90" s="456"/>
      <c r="AC90" s="456"/>
      <c r="AD90" s="456"/>
      <c r="AE90" s="456"/>
      <c r="AF90" s="456"/>
      <c r="AG90" s="456"/>
      <c r="AH90" s="456"/>
      <c r="AI90" s="456"/>
      <c r="AJ90" s="456"/>
      <c r="AK90" s="456"/>
      <c r="AL90" s="456"/>
      <c r="AM90" s="456"/>
      <c r="AN90" s="456"/>
      <c r="AO90" s="456"/>
      <c r="AP90" s="456"/>
      <c r="AQ90" s="456"/>
      <c r="AR90" s="456"/>
      <c r="AS90" s="456"/>
      <c r="AT90" s="456"/>
      <c r="AU90" s="456"/>
      <c r="AV90" s="456"/>
      <c r="AW90" s="456"/>
      <c r="AX90" s="456"/>
      <c r="AY90" s="456"/>
      <c r="AZ90" s="456"/>
      <c r="BA90" s="456"/>
      <c r="BB90" s="456"/>
      <c r="BC90" s="456"/>
      <c r="BD90" s="456"/>
      <c r="BE90" s="456"/>
      <c r="BF90" s="456"/>
      <c r="BG90" s="456"/>
      <c r="BH90" s="456"/>
      <c r="BI90" s="456"/>
      <c r="BJ90" s="456"/>
      <c r="BK90" s="456"/>
      <c r="BL90" s="456"/>
      <c r="BM90" s="456"/>
      <c r="BN90" s="456"/>
      <c r="BO90" s="456"/>
      <c r="BP90" s="456"/>
      <c r="BQ90" s="456"/>
      <c r="BR90" s="456"/>
      <c r="BS90" s="456"/>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row>
    <row r="91" spans="1:103" x14ac:dyDescent="0.2">
      <c r="A91" s="226"/>
      <c r="L91" s="12"/>
      <c r="M91" s="456"/>
      <c r="N91" s="456"/>
      <c r="O91" s="456"/>
      <c r="P91" s="456"/>
      <c r="Q91" s="456"/>
      <c r="R91" s="456"/>
      <c r="S91" s="456"/>
      <c r="T91" s="456"/>
      <c r="U91" s="456"/>
      <c r="V91" s="456"/>
      <c r="W91" s="456"/>
      <c r="X91" s="456"/>
      <c r="Y91" s="456"/>
      <c r="Z91" s="456"/>
      <c r="AA91" s="456"/>
      <c r="AB91" s="456"/>
      <c r="AC91" s="456"/>
      <c r="AD91" s="456"/>
      <c r="AE91" s="456"/>
      <c r="AF91" s="456"/>
      <c r="AG91" s="456"/>
      <c r="AH91" s="456"/>
      <c r="AI91" s="456"/>
      <c r="AJ91" s="456"/>
      <c r="AK91" s="456"/>
      <c r="AL91" s="456"/>
      <c r="AM91" s="456"/>
      <c r="AN91" s="456"/>
      <c r="AO91" s="456"/>
      <c r="AP91" s="456"/>
      <c r="AQ91" s="456"/>
      <c r="AR91" s="456"/>
      <c r="AS91" s="456"/>
      <c r="AT91" s="456"/>
      <c r="AU91" s="456"/>
      <c r="AV91" s="456"/>
      <c r="AW91" s="456"/>
      <c r="AX91" s="456"/>
      <c r="AY91" s="456"/>
      <c r="AZ91" s="456"/>
      <c r="BA91" s="456"/>
      <c r="BB91" s="456"/>
      <c r="BC91" s="456"/>
      <c r="BD91" s="456"/>
      <c r="BE91" s="456"/>
      <c r="BF91" s="456"/>
      <c r="BG91" s="456"/>
      <c r="BH91" s="456"/>
      <c r="BI91" s="456"/>
      <c r="BJ91" s="456"/>
      <c r="BK91" s="456"/>
      <c r="BL91" s="456"/>
      <c r="BM91" s="456"/>
      <c r="BN91" s="456"/>
      <c r="BO91" s="456"/>
      <c r="BP91" s="456"/>
      <c r="BQ91" s="456"/>
      <c r="BR91" s="456"/>
      <c r="BS91" s="456"/>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row>
    <row r="92" spans="1:103" x14ac:dyDescent="0.2">
      <c r="A92" s="226"/>
      <c r="L92" s="12"/>
      <c r="M92" s="456"/>
      <c r="N92" s="456"/>
      <c r="O92" s="456"/>
      <c r="P92" s="456"/>
      <c r="Q92" s="456"/>
      <c r="R92" s="456"/>
      <c r="S92" s="456"/>
      <c r="T92" s="456"/>
      <c r="U92" s="456"/>
      <c r="V92" s="456"/>
      <c r="W92" s="456"/>
      <c r="X92" s="456"/>
      <c r="Y92" s="456"/>
      <c r="Z92" s="456"/>
      <c r="AA92" s="456"/>
      <c r="AB92" s="456"/>
      <c r="AC92" s="456"/>
      <c r="AD92" s="456"/>
      <c r="AE92" s="456"/>
      <c r="AF92" s="456"/>
      <c r="AG92" s="456"/>
      <c r="AH92" s="456"/>
      <c r="AI92" s="456"/>
      <c r="AJ92" s="456"/>
      <c r="AK92" s="456"/>
      <c r="AL92" s="456"/>
      <c r="AM92" s="456"/>
      <c r="AN92" s="456"/>
      <c r="AO92" s="456"/>
      <c r="AP92" s="456"/>
      <c r="AQ92" s="456"/>
      <c r="AR92" s="456"/>
      <c r="AS92" s="456"/>
      <c r="AT92" s="456"/>
      <c r="AU92" s="456"/>
      <c r="AV92" s="456"/>
      <c r="AW92" s="456"/>
      <c r="AX92" s="456"/>
      <c r="AY92" s="456"/>
      <c r="AZ92" s="456"/>
      <c r="BA92" s="456"/>
      <c r="BB92" s="456"/>
      <c r="BC92" s="456"/>
      <c r="BD92" s="456"/>
      <c r="BE92" s="456"/>
      <c r="BF92" s="456"/>
      <c r="BG92" s="456"/>
      <c r="BH92" s="456"/>
      <c r="BI92" s="456"/>
      <c r="BJ92" s="456"/>
      <c r="BK92" s="456"/>
      <c r="BL92" s="456"/>
      <c r="BM92" s="456"/>
      <c r="BN92" s="456"/>
      <c r="BO92" s="456"/>
      <c r="BP92" s="456"/>
      <c r="BQ92" s="456"/>
      <c r="BR92" s="456"/>
      <c r="BS92" s="456"/>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row>
    <row r="93" spans="1:103" x14ac:dyDescent="0.2">
      <c r="A93" s="226"/>
      <c r="L93" s="12"/>
      <c r="M93" s="456"/>
      <c r="N93" s="456"/>
      <c r="O93" s="456"/>
      <c r="P93" s="456"/>
      <c r="Q93" s="456"/>
      <c r="R93" s="456"/>
      <c r="S93" s="456"/>
      <c r="T93" s="456"/>
      <c r="U93" s="456"/>
      <c r="V93" s="456"/>
      <c r="W93" s="456"/>
      <c r="X93" s="456"/>
      <c r="Y93" s="456"/>
      <c r="Z93" s="456"/>
      <c r="AA93" s="456"/>
      <c r="AB93" s="456"/>
      <c r="AC93" s="456"/>
      <c r="AD93" s="456"/>
      <c r="AE93" s="456"/>
      <c r="AF93" s="456"/>
      <c r="AG93" s="456"/>
      <c r="AH93" s="456"/>
      <c r="AI93" s="456"/>
      <c r="AJ93" s="456"/>
      <c r="AK93" s="456"/>
      <c r="AL93" s="456"/>
      <c r="AM93" s="456"/>
      <c r="AN93" s="456"/>
      <c r="AO93" s="456"/>
      <c r="AP93" s="456"/>
      <c r="AQ93" s="456"/>
      <c r="AR93" s="456"/>
      <c r="AS93" s="456"/>
      <c r="AT93" s="456"/>
      <c r="AU93" s="456"/>
      <c r="AV93" s="456"/>
      <c r="AW93" s="456"/>
      <c r="AX93" s="456"/>
      <c r="AY93" s="456"/>
      <c r="AZ93" s="456"/>
      <c r="BA93" s="456"/>
      <c r="BB93" s="456"/>
      <c r="BC93" s="456"/>
      <c r="BD93" s="456"/>
      <c r="BE93" s="456"/>
      <c r="BF93" s="456"/>
      <c r="BG93" s="456"/>
      <c r="BH93" s="456"/>
      <c r="BI93" s="456"/>
      <c r="BJ93" s="456"/>
      <c r="BK93" s="456"/>
      <c r="BL93" s="456"/>
      <c r="BM93" s="456"/>
      <c r="BN93" s="456"/>
      <c r="BO93" s="456"/>
      <c r="BP93" s="456"/>
      <c r="BQ93" s="456"/>
      <c r="BR93" s="456"/>
      <c r="BS93" s="456"/>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row>
    <row r="94" spans="1:103" x14ac:dyDescent="0.2">
      <c r="A94" s="226"/>
      <c r="L94" s="12"/>
      <c r="M94" s="456"/>
      <c r="N94" s="456"/>
      <c r="O94" s="456"/>
      <c r="P94" s="456"/>
      <c r="Q94" s="456"/>
      <c r="R94" s="456"/>
      <c r="S94" s="456"/>
      <c r="T94" s="456"/>
      <c r="U94" s="456"/>
      <c r="V94" s="456"/>
      <c r="W94" s="456"/>
      <c r="X94" s="456"/>
      <c r="Y94" s="456"/>
      <c r="Z94" s="456"/>
      <c r="AA94" s="456"/>
      <c r="AB94" s="456"/>
      <c r="AC94" s="456"/>
      <c r="AD94" s="456"/>
      <c r="AE94" s="456"/>
      <c r="AF94" s="456"/>
      <c r="AG94" s="456"/>
      <c r="AH94" s="456"/>
      <c r="AI94" s="456"/>
      <c r="AJ94" s="456"/>
      <c r="AK94" s="456"/>
      <c r="AL94" s="456"/>
      <c r="AM94" s="456"/>
      <c r="AN94" s="456"/>
      <c r="AO94" s="456"/>
      <c r="AP94" s="456"/>
      <c r="AQ94" s="456"/>
      <c r="AR94" s="456"/>
      <c r="AS94" s="456"/>
      <c r="AT94" s="456"/>
      <c r="AU94" s="456"/>
      <c r="AV94" s="456"/>
      <c r="AW94" s="456"/>
      <c r="AX94" s="456"/>
      <c r="AY94" s="456"/>
      <c r="AZ94" s="456"/>
      <c r="BA94" s="456"/>
      <c r="BB94" s="456"/>
      <c r="BC94" s="456"/>
      <c r="BD94" s="456"/>
      <c r="BE94" s="456"/>
      <c r="BF94" s="456"/>
      <c r="BG94" s="456"/>
      <c r="BH94" s="456"/>
      <c r="BI94" s="456"/>
      <c r="BJ94" s="456"/>
      <c r="BK94" s="456"/>
      <c r="BL94" s="456"/>
      <c r="BM94" s="456"/>
      <c r="BN94" s="456"/>
      <c r="BO94" s="456"/>
      <c r="BP94" s="456"/>
      <c r="BQ94" s="456"/>
      <c r="BR94" s="456"/>
      <c r="BS94" s="456"/>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row>
    <row r="95" spans="1:103" x14ac:dyDescent="0.2">
      <c r="A95" s="226"/>
      <c r="L95" s="12"/>
      <c r="M95" s="456"/>
      <c r="N95" s="456"/>
      <c r="O95" s="456"/>
      <c r="P95" s="456"/>
      <c r="Q95" s="456"/>
      <c r="R95" s="456"/>
      <c r="S95" s="456"/>
      <c r="T95" s="456"/>
      <c r="U95" s="456"/>
      <c r="V95" s="456"/>
      <c r="W95" s="456"/>
      <c r="X95" s="456"/>
      <c r="Y95" s="456"/>
      <c r="Z95" s="456"/>
      <c r="AA95" s="456"/>
      <c r="AB95" s="456"/>
      <c r="AC95" s="456"/>
      <c r="AD95" s="456"/>
      <c r="AE95" s="456"/>
      <c r="AF95" s="456"/>
      <c r="AG95" s="456"/>
      <c r="AH95" s="456"/>
      <c r="AI95" s="456"/>
      <c r="AJ95" s="456"/>
      <c r="AK95" s="456"/>
      <c r="AL95" s="456"/>
      <c r="AM95" s="456"/>
      <c r="AN95" s="456"/>
      <c r="AO95" s="456"/>
      <c r="AP95" s="456"/>
      <c r="AQ95" s="456"/>
      <c r="AR95" s="456"/>
      <c r="AS95" s="456"/>
      <c r="AT95" s="456"/>
      <c r="AU95" s="456"/>
      <c r="AV95" s="456"/>
      <c r="AW95" s="456"/>
      <c r="AX95" s="456"/>
      <c r="AY95" s="456"/>
      <c r="AZ95" s="456"/>
      <c r="BA95" s="456"/>
      <c r="BB95" s="456"/>
      <c r="BC95" s="456"/>
      <c r="BD95" s="456"/>
      <c r="BE95" s="456"/>
      <c r="BF95" s="456"/>
      <c r="BG95" s="456"/>
      <c r="BH95" s="456"/>
      <c r="BI95" s="456"/>
      <c r="BJ95" s="456"/>
      <c r="BK95" s="456"/>
      <c r="BL95" s="456"/>
      <c r="BM95" s="456"/>
      <c r="BN95" s="456"/>
      <c r="BO95" s="456"/>
      <c r="BP95" s="456"/>
      <c r="BQ95" s="456"/>
      <c r="BR95" s="456"/>
      <c r="BS95" s="456"/>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row>
    <row r="96" spans="1:103" x14ac:dyDescent="0.2">
      <c r="A96" s="226"/>
      <c r="L96" s="12"/>
      <c r="M96" s="456"/>
      <c r="N96" s="456"/>
      <c r="O96" s="456"/>
      <c r="P96" s="456"/>
      <c r="Q96" s="456"/>
      <c r="R96" s="456"/>
      <c r="S96" s="456"/>
      <c r="T96" s="456"/>
      <c r="U96" s="456"/>
      <c r="V96" s="456"/>
      <c r="W96" s="456"/>
      <c r="X96" s="456"/>
      <c r="Y96" s="456"/>
      <c r="Z96" s="456"/>
      <c r="AA96" s="456"/>
      <c r="AB96" s="456"/>
      <c r="AC96" s="456"/>
      <c r="AD96" s="456"/>
      <c r="AE96" s="456"/>
      <c r="AF96" s="456"/>
      <c r="AG96" s="456"/>
      <c r="AH96" s="456"/>
      <c r="AI96" s="456"/>
      <c r="AJ96" s="456"/>
      <c r="AK96" s="456"/>
      <c r="AL96" s="456"/>
      <c r="AM96" s="456"/>
      <c r="AN96" s="456"/>
      <c r="AO96" s="456"/>
      <c r="AP96" s="456"/>
      <c r="AQ96" s="456"/>
      <c r="AR96" s="456"/>
      <c r="AS96" s="456"/>
      <c r="AT96" s="456"/>
      <c r="AU96" s="456"/>
      <c r="AV96" s="456"/>
      <c r="AW96" s="456"/>
      <c r="AX96" s="456"/>
      <c r="AY96" s="456"/>
      <c r="AZ96" s="456"/>
      <c r="BA96" s="456"/>
      <c r="BB96" s="456"/>
      <c r="BC96" s="456"/>
      <c r="BD96" s="456"/>
      <c r="BE96" s="456"/>
      <c r="BF96" s="456"/>
      <c r="BG96" s="456"/>
      <c r="BH96" s="456"/>
      <c r="BI96" s="456"/>
      <c r="BJ96" s="456"/>
      <c r="BK96" s="456"/>
      <c r="BL96" s="456"/>
      <c r="BM96" s="456"/>
      <c r="BN96" s="456"/>
      <c r="BO96" s="456"/>
      <c r="BP96" s="456"/>
      <c r="BQ96" s="456"/>
      <c r="BR96" s="456"/>
      <c r="BS96" s="456"/>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row>
    <row r="97" spans="1:103" x14ac:dyDescent="0.2">
      <c r="A97" s="226"/>
      <c r="L97" s="12"/>
      <c r="M97" s="456"/>
      <c r="N97" s="456"/>
      <c r="O97" s="456"/>
      <c r="P97" s="456"/>
      <c r="Q97" s="456"/>
      <c r="R97" s="456"/>
      <c r="S97" s="456"/>
      <c r="T97" s="456"/>
      <c r="U97" s="456"/>
      <c r="V97" s="456"/>
      <c r="W97" s="456"/>
      <c r="X97" s="456"/>
      <c r="Y97" s="456"/>
      <c r="Z97" s="456"/>
      <c r="AA97" s="456"/>
      <c r="AB97" s="456"/>
      <c r="AC97" s="456"/>
      <c r="AD97" s="456"/>
      <c r="AE97" s="456"/>
      <c r="AF97" s="456"/>
      <c r="AG97" s="456"/>
      <c r="AH97" s="456"/>
      <c r="AI97" s="456"/>
      <c r="AJ97" s="456"/>
      <c r="AK97" s="456"/>
      <c r="AL97" s="456"/>
      <c r="AM97" s="456"/>
      <c r="AN97" s="456"/>
      <c r="AO97" s="456"/>
      <c r="AP97" s="456"/>
      <c r="AQ97" s="456"/>
      <c r="AR97" s="456"/>
      <c r="AS97" s="456"/>
      <c r="AT97" s="456"/>
      <c r="AU97" s="456"/>
      <c r="AV97" s="456"/>
      <c r="AW97" s="456"/>
      <c r="AX97" s="456"/>
      <c r="AY97" s="456"/>
      <c r="AZ97" s="456"/>
      <c r="BA97" s="456"/>
      <c r="BB97" s="456"/>
      <c r="BC97" s="456"/>
      <c r="BD97" s="456"/>
      <c r="BE97" s="456"/>
      <c r="BF97" s="456"/>
      <c r="BG97" s="456"/>
      <c r="BH97" s="456"/>
      <c r="BI97" s="456"/>
      <c r="BJ97" s="456"/>
      <c r="BK97" s="456"/>
      <c r="BL97" s="456"/>
      <c r="BM97" s="456"/>
      <c r="BN97" s="456"/>
      <c r="BO97" s="456"/>
      <c r="BP97" s="456"/>
      <c r="BQ97" s="456"/>
      <c r="BR97" s="456"/>
      <c r="BS97" s="456"/>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row>
    <row r="98" spans="1:103" x14ac:dyDescent="0.2">
      <c r="L98" s="12"/>
      <c r="M98" s="456"/>
      <c r="N98" s="456"/>
      <c r="O98" s="456"/>
      <c r="P98" s="456"/>
      <c r="Q98" s="456"/>
      <c r="R98" s="456"/>
      <c r="S98" s="456"/>
      <c r="T98" s="456"/>
      <c r="U98" s="456"/>
      <c r="V98" s="456"/>
      <c r="W98" s="456"/>
      <c r="X98" s="456"/>
      <c r="Y98" s="456"/>
      <c r="Z98" s="456"/>
      <c r="AA98" s="456"/>
      <c r="AB98" s="456"/>
      <c r="AC98" s="456"/>
      <c r="AD98" s="456"/>
      <c r="AE98" s="456"/>
      <c r="AF98" s="456"/>
      <c r="AG98" s="456"/>
      <c r="AH98" s="456"/>
      <c r="AI98" s="456"/>
      <c r="AJ98" s="456"/>
      <c r="AK98" s="456"/>
      <c r="AL98" s="456"/>
      <c r="AM98" s="456"/>
      <c r="AN98" s="456"/>
      <c r="AO98" s="456"/>
      <c r="AP98" s="456"/>
      <c r="AQ98" s="456"/>
      <c r="AR98" s="456"/>
      <c r="AS98" s="456"/>
      <c r="AT98" s="456"/>
      <c r="AU98" s="456"/>
      <c r="AV98" s="456"/>
      <c r="AW98" s="456"/>
      <c r="AX98" s="456"/>
      <c r="AY98" s="456"/>
      <c r="AZ98" s="456"/>
      <c r="BA98" s="456"/>
      <c r="BB98" s="456"/>
      <c r="BC98" s="456"/>
      <c r="BD98" s="456"/>
      <c r="BE98" s="456"/>
      <c r="BF98" s="456"/>
      <c r="BG98" s="456"/>
      <c r="BH98" s="456"/>
      <c r="BI98" s="456"/>
      <c r="BJ98" s="456"/>
      <c r="BK98" s="456"/>
      <c r="BL98" s="456"/>
      <c r="BM98" s="456"/>
      <c r="BN98" s="456"/>
      <c r="BO98" s="456"/>
      <c r="BP98" s="456"/>
      <c r="BQ98" s="456"/>
      <c r="BR98" s="456"/>
      <c r="BS98" s="456"/>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row>
    <row r="99" spans="1:103" x14ac:dyDescent="0.2">
      <c r="L99" s="12"/>
      <c r="M99" s="456"/>
      <c r="N99" s="456"/>
      <c r="O99" s="456"/>
      <c r="P99" s="456"/>
      <c r="Q99" s="456"/>
      <c r="R99" s="456"/>
      <c r="S99" s="456"/>
      <c r="T99" s="456"/>
      <c r="U99" s="456"/>
      <c r="V99" s="456"/>
      <c r="W99" s="456"/>
      <c r="X99" s="456"/>
      <c r="Y99" s="456"/>
      <c r="Z99" s="456"/>
      <c r="AA99" s="456"/>
      <c r="AB99" s="456"/>
      <c r="AC99" s="456"/>
      <c r="AD99" s="456"/>
      <c r="AE99" s="456"/>
      <c r="AF99" s="456"/>
      <c r="AG99" s="456"/>
      <c r="AH99" s="456"/>
      <c r="AI99" s="456"/>
      <c r="AJ99" s="456"/>
      <c r="AK99" s="456"/>
      <c r="AL99" s="456"/>
      <c r="AM99" s="456"/>
      <c r="AN99" s="456"/>
      <c r="AO99" s="456"/>
      <c r="AP99" s="456"/>
      <c r="AQ99" s="456"/>
      <c r="AR99" s="456"/>
      <c r="AS99" s="456"/>
      <c r="AT99" s="456"/>
      <c r="AU99" s="456"/>
      <c r="AV99" s="456"/>
      <c r="AW99" s="456"/>
      <c r="AX99" s="456"/>
      <c r="AY99" s="456"/>
      <c r="AZ99" s="456"/>
      <c r="BA99" s="456"/>
      <c r="BB99" s="456"/>
      <c r="BC99" s="456"/>
      <c r="BD99" s="456"/>
      <c r="BE99" s="456"/>
      <c r="BF99" s="456"/>
      <c r="BG99" s="456"/>
      <c r="BH99" s="456"/>
      <c r="BI99" s="456"/>
      <c r="BJ99" s="456"/>
      <c r="BK99" s="456"/>
      <c r="BL99" s="456"/>
      <c r="BM99" s="456"/>
      <c r="BN99" s="456"/>
      <c r="BO99" s="456"/>
      <c r="BP99" s="456"/>
      <c r="BQ99" s="456"/>
      <c r="BR99" s="456"/>
      <c r="BS99" s="456"/>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row>
    <row r="100" spans="1:103" x14ac:dyDescent="0.2">
      <c r="L100" s="12"/>
      <c r="M100" s="456"/>
      <c r="N100" s="456"/>
      <c r="O100" s="456"/>
      <c r="P100" s="456"/>
      <c r="Q100" s="456"/>
      <c r="R100" s="456"/>
      <c r="S100" s="456"/>
      <c r="T100" s="456"/>
      <c r="U100" s="456"/>
      <c r="V100" s="456"/>
      <c r="W100" s="456"/>
      <c r="X100" s="456"/>
      <c r="Y100" s="456"/>
      <c r="Z100" s="456"/>
      <c r="AA100" s="456"/>
      <c r="AB100" s="456"/>
      <c r="AC100" s="456"/>
      <c r="AD100" s="456"/>
      <c r="AE100" s="456"/>
      <c r="AF100" s="456"/>
      <c r="AG100" s="456"/>
      <c r="AH100" s="456"/>
      <c r="AI100" s="456"/>
      <c r="AJ100" s="456"/>
      <c r="AK100" s="456"/>
      <c r="AL100" s="456"/>
      <c r="AM100" s="456"/>
      <c r="AN100" s="456"/>
      <c r="AO100" s="456"/>
      <c r="AP100" s="456"/>
      <c r="AQ100" s="456"/>
      <c r="AR100" s="456"/>
      <c r="AS100" s="456"/>
      <c r="AT100" s="456"/>
      <c r="AU100" s="456"/>
      <c r="AV100" s="456"/>
      <c r="AW100" s="456"/>
      <c r="AX100" s="456"/>
      <c r="AY100" s="456"/>
      <c r="AZ100" s="456"/>
      <c r="BA100" s="456"/>
      <c r="BB100" s="456"/>
      <c r="BC100" s="456"/>
      <c r="BD100" s="456"/>
      <c r="BE100" s="456"/>
      <c r="BF100" s="456"/>
      <c r="BG100" s="456"/>
      <c r="BH100" s="456"/>
      <c r="BI100" s="456"/>
      <c r="BJ100" s="456"/>
      <c r="BK100" s="456"/>
      <c r="BL100" s="456"/>
      <c r="BM100" s="456"/>
      <c r="BN100" s="456"/>
      <c r="BO100" s="456"/>
      <c r="BP100" s="456"/>
      <c r="BQ100" s="456"/>
      <c r="BR100" s="456"/>
      <c r="BS100" s="456"/>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row>
    <row r="101" spans="1:103" x14ac:dyDescent="0.2">
      <c r="L101" s="12"/>
      <c r="M101" s="456"/>
      <c r="N101" s="456"/>
      <c r="O101" s="456"/>
      <c r="P101" s="456"/>
      <c r="Q101" s="456"/>
      <c r="R101" s="456"/>
      <c r="S101" s="456"/>
      <c r="T101" s="456"/>
      <c r="U101" s="456"/>
      <c r="V101" s="456"/>
      <c r="W101" s="456"/>
      <c r="X101" s="456"/>
      <c r="Y101" s="456"/>
      <c r="Z101" s="456"/>
      <c r="AA101" s="456"/>
      <c r="AB101" s="456"/>
      <c r="AC101" s="456"/>
      <c r="AD101" s="456"/>
      <c r="AE101" s="456"/>
      <c r="AF101" s="456"/>
      <c r="AG101" s="456"/>
      <c r="AH101" s="456"/>
      <c r="AI101" s="456"/>
      <c r="AJ101" s="456"/>
      <c r="AK101" s="456"/>
      <c r="AL101" s="456"/>
      <c r="AM101" s="456"/>
      <c r="AN101" s="456"/>
      <c r="AO101" s="456"/>
      <c r="AP101" s="456"/>
      <c r="AQ101" s="456"/>
      <c r="AR101" s="456"/>
      <c r="AS101" s="456"/>
      <c r="AT101" s="456"/>
      <c r="AU101" s="456"/>
      <c r="AV101" s="456"/>
      <c r="AW101" s="456"/>
      <c r="AX101" s="456"/>
      <c r="AY101" s="456"/>
      <c r="AZ101" s="456"/>
      <c r="BA101" s="456"/>
      <c r="BB101" s="456"/>
      <c r="BC101" s="456"/>
      <c r="BD101" s="456"/>
      <c r="BE101" s="456"/>
      <c r="BF101" s="456"/>
      <c r="BG101" s="456"/>
      <c r="BH101" s="456"/>
      <c r="BI101" s="456"/>
      <c r="BJ101" s="456"/>
      <c r="BK101" s="456"/>
      <c r="BL101" s="456"/>
      <c r="BM101" s="456"/>
      <c r="BN101" s="456"/>
      <c r="BO101" s="456"/>
      <c r="BP101" s="456"/>
      <c r="BQ101" s="456"/>
      <c r="BR101" s="456"/>
      <c r="BS101" s="456"/>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row>
    <row r="102" spans="1:103" x14ac:dyDescent="0.2">
      <c r="L102" s="12"/>
      <c r="M102" s="456"/>
      <c r="N102" s="456"/>
      <c r="O102" s="456"/>
      <c r="P102" s="456"/>
      <c r="Q102" s="456"/>
      <c r="R102" s="456"/>
      <c r="S102" s="456"/>
      <c r="T102" s="456"/>
      <c r="U102" s="456"/>
      <c r="V102" s="456"/>
      <c r="W102" s="456"/>
      <c r="X102" s="456"/>
      <c r="Y102" s="456"/>
      <c r="Z102" s="456"/>
      <c r="AA102" s="456"/>
      <c r="AB102" s="456"/>
      <c r="AC102" s="456"/>
      <c r="AD102" s="456"/>
      <c r="AE102" s="456"/>
      <c r="AF102" s="456"/>
      <c r="AG102" s="456"/>
      <c r="AH102" s="456"/>
      <c r="AI102" s="456"/>
      <c r="AJ102" s="456"/>
      <c r="AK102" s="456"/>
      <c r="AL102" s="456"/>
      <c r="AM102" s="456"/>
      <c r="AN102" s="456"/>
      <c r="AO102" s="456"/>
      <c r="AP102" s="456"/>
      <c r="AQ102" s="456"/>
      <c r="AR102" s="456"/>
      <c r="AS102" s="456"/>
      <c r="AT102" s="456"/>
      <c r="AU102" s="456"/>
      <c r="AV102" s="456"/>
      <c r="AW102" s="456"/>
      <c r="AX102" s="456"/>
      <c r="AY102" s="456"/>
      <c r="AZ102" s="456"/>
      <c r="BA102" s="456"/>
      <c r="BB102" s="456"/>
      <c r="BC102" s="456"/>
      <c r="BD102" s="456"/>
      <c r="BE102" s="456"/>
      <c r="BF102" s="456"/>
      <c r="BG102" s="456"/>
      <c r="BH102" s="456"/>
      <c r="BI102" s="456"/>
      <c r="BJ102" s="456"/>
      <c r="BK102" s="456"/>
      <c r="BL102" s="456"/>
      <c r="BM102" s="456"/>
      <c r="BN102" s="456"/>
      <c r="BO102" s="456"/>
      <c r="BP102" s="456"/>
      <c r="BQ102" s="456"/>
      <c r="BR102" s="456"/>
      <c r="BS102" s="456"/>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row>
    <row r="103" spans="1:103" x14ac:dyDescent="0.2">
      <c r="L103" s="12"/>
      <c r="M103" s="456"/>
      <c r="N103" s="456"/>
      <c r="O103" s="456"/>
      <c r="P103" s="456"/>
      <c r="Q103" s="456"/>
      <c r="R103" s="456"/>
      <c r="S103" s="456"/>
      <c r="T103" s="456"/>
      <c r="U103" s="456"/>
      <c r="V103" s="456"/>
      <c r="W103" s="456"/>
      <c r="X103" s="456"/>
      <c r="Y103" s="456"/>
      <c r="Z103" s="456"/>
      <c r="AA103" s="456"/>
      <c r="AB103" s="456"/>
      <c r="AC103" s="456"/>
      <c r="AD103" s="456"/>
      <c r="AE103" s="456"/>
      <c r="AF103" s="456"/>
      <c r="AG103" s="456"/>
      <c r="AH103" s="456"/>
      <c r="AI103" s="456"/>
      <c r="AJ103" s="456"/>
      <c r="AK103" s="456"/>
      <c r="AL103" s="456"/>
      <c r="AM103" s="456"/>
      <c r="AN103" s="456"/>
      <c r="AO103" s="456"/>
      <c r="AP103" s="456"/>
      <c r="AQ103" s="456"/>
      <c r="AR103" s="456"/>
      <c r="AS103" s="456"/>
      <c r="AT103" s="456"/>
      <c r="AU103" s="456"/>
      <c r="AV103" s="456"/>
      <c r="AW103" s="456"/>
      <c r="AX103" s="456"/>
      <c r="AY103" s="456"/>
      <c r="AZ103" s="456"/>
      <c r="BA103" s="456"/>
      <c r="BB103" s="456"/>
      <c r="BC103" s="456"/>
      <c r="BD103" s="456"/>
      <c r="BE103" s="456"/>
      <c r="BF103" s="456"/>
      <c r="BG103" s="456"/>
      <c r="BH103" s="456"/>
      <c r="BI103" s="456"/>
      <c r="BJ103" s="456"/>
      <c r="BK103" s="456"/>
      <c r="BL103" s="456"/>
      <c r="BM103" s="456"/>
      <c r="BN103" s="456"/>
      <c r="BO103" s="456"/>
      <c r="BP103" s="456"/>
      <c r="BQ103" s="456"/>
      <c r="BR103" s="456"/>
      <c r="BS103" s="456"/>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row>
    <row r="104" spans="1:103" x14ac:dyDescent="0.2">
      <c r="L104" s="12"/>
      <c r="M104" s="456"/>
      <c r="N104" s="456"/>
      <c r="O104" s="456"/>
      <c r="P104" s="456"/>
      <c r="Q104" s="456"/>
      <c r="R104" s="456"/>
      <c r="S104" s="456"/>
      <c r="T104" s="456"/>
      <c r="U104" s="456"/>
      <c r="V104" s="456"/>
      <c r="W104" s="456"/>
      <c r="X104" s="456"/>
      <c r="Y104" s="456"/>
      <c r="Z104" s="456"/>
      <c r="AA104" s="456"/>
      <c r="AB104" s="456"/>
      <c r="AC104" s="456"/>
      <c r="AD104" s="456"/>
      <c r="AE104" s="456"/>
      <c r="AF104" s="456"/>
      <c r="AG104" s="456"/>
      <c r="AH104" s="456"/>
      <c r="AI104" s="456"/>
      <c r="AJ104" s="456"/>
      <c r="AK104" s="456"/>
      <c r="AL104" s="456"/>
      <c r="AM104" s="456"/>
      <c r="AN104" s="456"/>
      <c r="AO104" s="456"/>
      <c r="AP104" s="456"/>
      <c r="AQ104" s="456"/>
      <c r="AR104" s="456"/>
      <c r="AS104" s="456"/>
      <c r="AT104" s="456"/>
      <c r="AU104" s="456"/>
      <c r="AV104" s="456"/>
      <c r="AW104" s="456"/>
      <c r="AX104" s="456"/>
      <c r="AY104" s="456"/>
      <c r="AZ104" s="456"/>
      <c r="BA104" s="456"/>
      <c r="BB104" s="456"/>
      <c r="BC104" s="456"/>
      <c r="BD104" s="456"/>
      <c r="BE104" s="456"/>
      <c r="BF104" s="456"/>
      <c r="BG104" s="456"/>
      <c r="BH104" s="456"/>
      <c r="BI104" s="456"/>
      <c r="BJ104" s="456"/>
      <c r="BK104" s="456"/>
      <c r="BL104" s="456"/>
      <c r="BM104" s="456"/>
      <c r="BN104" s="456"/>
      <c r="BO104" s="456"/>
      <c r="BP104" s="456"/>
      <c r="BQ104" s="456"/>
      <c r="BR104" s="456"/>
      <c r="BS104" s="456"/>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row>
    <row r="105" spans="1:103" x14ac:dyDescent="0.2">
      <c r="L105" s="12"/>
      <c r="M105" s="456"/>
      <c r="N105" s="456"/>
      <c r="O105" s="456"/>
      <c r="P105" s="456"/>
      <c r="Q105" s="456"/>
      <c r="R105" s="456"/>
      <c r="S105" s="456"/>
      <c r="T105" s="456"/>
      <c r="U105" s="456"/>
      <c r="V105" s="456"/>
      <c r="W105" s="456"/>
      <c r="X105" s="456"/>
      <c r="Y105" s="456"/>
      <c r="Z105" s="456"/>
      <c r="AA105" s="456"/>
      <c r="AB105" s="456"/>
      <c r="AC105" s="456"/>
      <c r="AD105" s="456"/>
      <c r="AE105" s="456"/>
      <c r="AF105" s="456"/>
      <c r="AG105" s="456"/>
      <c r="AH105" s="456"/>
      <c r="AI105" s="456"/>
      <c r="AJ105" s="456"/>
      <c r="AK105" s="456"/>
      <c r="AL105" s="456"/>
      <c r="AM105" s="456"/>
      <c r="AN105" s="456"/>
      <c r="AO105" s="456"/>
      <c r="AP105" s="456"/>
      <c r="AQ105" s="456"/>
      <c r="AR105" s="456"/>
      <c r="AS105" s="456"/>
      <c r="AT105" s="456"/>
      <c r="AU105" s="456"/>
      <c r="AV105" s="456"/>
      <c r="AW105" s="456"/>
      <c r="AX105" s="456"/>
      <c r="AY105" s="456"/>
      <c r="AZ105" s="456"/>
      <c r="BA105" s="456"/>
      <c r="BB105" s="456"/>
      <c r="BC105" s="456"/>
      <c r="BD105" s="456"/>
      <c r="BE105" s="456"/>
      <c r="BF105" s="456"/>
      <c r="BG105" s="456"/>
      <c r="BH105" s="456"/>
      <c r="BI105" s="456"/>
      <c r="BJ105" s="456"/>
      <c r="BK105" s="456"/>
      <c r="BL105" s="456"/>
      <c r="BM105" s="456"/>
      <c r="BN105" s="456"/>
      <c r="BO105" s="456"/>
      <c r="BP105" s="456"/>
      <c r="BQ105" s="456"/>
      <c r="BR105" s="456"/>
      <c r="BS105" s="456"/>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row>
    <row r="106" spans="1:103" x14ac:dyDescent="0.2">
      <c r="L106" s="12"/>
      <c r="M106" s="456"/>
      <c r="N106" s="456"/>
      <c r="O106" s="456"/>
      <c r="P106" s="456"/>
      <c r="Q106" s="456"/>
      <c r="R106" s="456"/>
      <c r="S106" s="456"/>
      <c r="T106" s="456"/>
      <c r="U106" s="456"/>
      <c r="V106" s="456"/>
      <c r="W106" s="456"/>
      <c r="X106" s="456"/>
      <c r="Y106" s="456"/>
      <c r="Z106" s="456"/>
      <c r="AA106" s="456"/>
      <c r="AB106" s="456"/>
      <c r="AC106" s="456"/>
      <c r="AD106" s="456"/>
      <c r="AE106" s="456"/>
      <c r="AF106" s="456"/>
      <c r="AG106" s="456"/>
      <c r="AH106" s="456"/>
      <c r="AI106" s="456"/>
      <c r="AJ106" s="456"/>
      <c r="AK106" s="456"/>
      <c r="AL106" s="456"/>
      <c r="AM106" s="456"/>
      <c r="AN106" s="456"/>
      <c r="AO106" s="456"/>
      <c r="AP106" s="456"/>
      <c r="AQ106" s="456"/>
      <c r="AR106" s="456"/>
      <c r="AS106" s="456"/>
      <c r="AT106" s="456"/>
      <c r="AU106" s="456"/>
      <c r="AV106" s="456"/>
      <c r="AW106" s="456"/>
      <c r="AX106" s="456"/>
      <c r="AY106" s="456"/>
      <c r="AZ106" s="456"/>
      <c r="BA106" s="456"/>
      <c r="BB106" s="456"/>
      <c r="BC106" s="456"/>
      <c r="BD106" s="456"/>
      <c r="BE106" s="456"/>
      <c r="BF106" s="456"/>
      <c r="BG106" s="456"/>
      <c r="BH106" s="456"/>
      <c r="BI106" s="456"/>
      <c r="BJ106" s="456"/>
      <c r="BK106" s="456"/>
      <c r="BL106" s="456"/>
      <c r="BM106" s="456"/>
      <c r="BN106" s="456"/>
      <c r="BO106" s="456"/>
      <c r="BP106" s="456"/>
      <c r="BQ106" s="456"/>
      <c r="BR106" s="456"/>
      <c r="BS106" s="456"/>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row>
  </sheetData>
  <mergeCells count="19">
    <mergeCell ref="A3:K3"/>
    <mergeCell ref="A4:K4"/>
    <mergeCell ref="A5:K5"/>
    <mergeCell ref="H7:I7"/>
    <mergeCell ref="J7:K7"/>
    <mergeCell ref="D7:E7"/>
    <mergeCell ref="B84:M84"/>
    <mergeCell ref="A26:K26"/>
    <mergeCell ref="B78:K78"/>
    <mergeCell ref="B79:K79"/>
    <mergeCell ref="B80:K80"/>
    <mergeCell ref="A46:K46"/>
    <mergeCell ref="A47:K47"/>
    <mergeCell ref="A48:K48"/>
    <mergeCell ref="B76:K76"/>
    <mergeCell ref="B77:K77"/>
    <mergeCell ref="B83:K83"/>
    <mergeCell ref="B82:K82"/>
    <mergeCell ref="B81:K81"/>
  </mergeCells>
  <phoneticPr fontId="0" type="noConversion"/>
  <pageMargins left="0.5" right="0.5" top="0.75" bottom="0.75" header="0.3" footer="0.3"/>
  <pageSetup scale="54" orientation="landscape" horizontalDpi="1200" verticalDpi="1200" r:id="rId1"/>
  <rowBreaks count="1" manualBreakCount="1">
    <brk id="43" max="10" man="1"/>
  </rowBreaks>
  <colBreaks count="1" manualBreakCount="1">
    <brk id="11" max="8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zoomScale="110" zoomScaleNormal="110" zoomScaleSheetLayoutView="110" workbookViewId="0">
      <selection activeCell="U142" sqref="U142"/>
    </sheetView>
  </sheetViews>
  <sheetFormatPr defaultRowHeight="12" x14ac:dyDescent="0.2"/>
  <cols>
    <col min="1" max="1" width="6.83203125" style="225" customWidth="1"/>
    <col min="2" max="2" width="29.1640625" style="225" customWidth="1"/>
    <col min="3" max="3" width="16" style="225" customWidth="1"/>
    <col min="4" max="4" width="15.83203125" style="225" customWidth="1"/>
    <col min="5" max="5" width="13.83203125" style="225" customWidth="1"/>
    <col min="6" max="6" width="16.6640625" style="225" bestFit="1" customWidth="1"/>
    <col min="7" max="7" width="15.5" style="225" bestFit="1" customWidth="1"/>
    <col min="8" max="8" width="10.6640625" style="225" customWidth="1"/>
    <col min="9" max="9" width="7.5" style="225" customWidth="1"/>
    <col min="10" max="10" width="12.83203125" style="225" customWidth="1"/>
    <col min="11" max="16384" width="9.33203125" style="455"/>
  </cols>
  <sheetData>
    <row r="1" spans="1:10" x14ac:dyDescent="0.2">
      <c r="A1" s="124"/>
      <c r="B1" s="124"/>
      <c r="C1" s="4"/>
      <c r="D1" s="4"/>
      <c r="E1" s="4"/>
      <c r="F1" s="4"/>
      <c r="G1" s="4"/>
      <c r="H1" s="4"/>
      <c r="I1" s="585" t="s">
        <v>65</v>
      </c>
      <c r="J1" s="585"/>
    </row>
    <row r="2" spans="1:10" x14ac:dyDescent="0.2">
      <c r="A2" s="124"/>
      <c r="B2" s="124"/>
      <c r="C2" s="4"/>
      <c r="D2" s="4"/>
      <c r="E2" s="4"/>
      <c r="F2" s="4"/>
      <c r="G2" s="4"/>
      <c r="H2" s="4"/>
      <c r="I2" s="46"/>
      <c r="J2" s="125" t="s">
        <v>917</v>
      </c>
    </row>
    <row r="3" spans="1:10" x14ac:dyDescent="0.2">
      <c r="A3" s="560" t="s">
        <v>196</v>
      </c>
      <c r="B3" s="560"/>
      <c r="C3" s="560"/>
      <c r="D3" s="560"/>
      <c r="E3" s="560"/>
      <c r="F3" s="560"/>
      <c r="G3" s="560"/>
      <c r="H3" s="560"/>
      <c r="I3" s="560"/>
      <c r="J3" s="560"/>
    </row>
    <row r="4" spans="1:10" x14ac:dyDescent="0.2">
      <c r="A4" s="560" t="s">
        <v>197</v>
      </c>
      <c r="B4" s="560"/>
      <c r="C4" s="560"/>
      <c r="D4" s="560"/>
      <c r="E4" s="560"/>
      <c r="F4" s="560"/>
      <c r="G4" s="560"/>
      <c r="H4" s="560"/>
      <c r="I4" s="560"/>
      <c r="J4" s="560"/>
    </row>
    <row r="5" spans="1:10" x14ac:dyDescent="0.2">
      <c r="A5" s="561" t="s">
        <v>842</v>
      </c>
      <c r="B5" s="562"/>
      <c r="C5" s="562"/>
      <c r="D5" s="562"/>
      <c r="E5" s="562"/>
      <c r="F5" s="562"/>
      <c r="G5" s="562"/>
      <c r="H5" s="562"/>
      <c r="I5" s="562"/>
      <c r="J5" s="562"/>
    </row>
    <row r="6" spans="1:10" x14ac:dyDescent="0.2">
      <c r="A6" s="4"/>
      <c r="B6" s="4"/>
      <c r="C6" s="4"/>
      <c r="D6" s="4"/>
      <c r="E6" s="4"/>
      <c r="F6" s="4"/>
      <c r="G6" s="4"/>
      <c r="H6" s="4"/>
      <c r="I6" s="4"/>
      <c r="J6" s="4"/>
    </row>
    <row r="7" spans="1:10" x14ac:dyDescent="0.2">
      <c r="A7" s="4"/>
      <c r="B7" s="4" t="s">
        <v>198</v>
      </c>
      <c r="C7" s="4"/>
      <c r="D7" s="4"/>
      <c r="E7" s="4"/>
      <c r="F7" s="4"/>
      <c r="G7" s="4"/>
      <c r="H7" s="4"/>
      <c r="I7" s="4"/>
      <c r="J7" s="4"/>
    </row>
    <row r="8" spans="1:10" x14ac:dyDescent="0.2">
      <c r="A8" s="27"/>
      <c r="B8" s="4"/>
      <c r="C8" s="4"/>
      <c r="D8" s="4"/>
      <c r="E8" s="4"/>
      <c r="F8" s="27" t="s">
        <v>442</v>
      </c>
      <c r="G8" s="4"/>
      <c r="H8" s="4"/>
      <c r="I8" s="4"/>
      <c r="J8" s="4"/>
    </row>
    <row r="9" spans="1:10" x14ac:dyDescent="0.2">
      <c r="A9" s="27">
        <v>1</v>
      </c>
      <c r="B9" s="24" t="s">
        <v>589</v>
      </c>
      <c r="C9" s="24"/>
      <c r="D9" s="4"/>
      <c r="E9" s="4"/>
      <c r="F9" s="408">
        <v>2360104.4458101108</v>
      </c>
      <c r="G9" s="4"/>
      <c r="H9" s="4"/>
      <c r="I9" s="4"/>
      <c r="J9" s="4"/>
    </row>
    <row r="10" spans="1:10" x14ac:dyDescent="0.2">
      <c r="A10" s="27"/>
      <c r="B10" s="4"/>
      <c r="C10" s="4"/>
      <c r="D10" s="4"/>
      <c r="E10" s="4"/>
      <c r="F10" s="4"/>
      <c r="G10" s="4"/>
      <c r="H10" s="4"/>
      <c r="I10" s="4"/>
      <c r="J10" s="4"/>
    </row>
    <row r="11" spans="1:10" x14ac:dyDescent="0.2">
      <c r="A11" s="27">
        <v>2</v>
      </c>
      <c r="B11" s="4" t="s">
        <v>199</v>
      </c>
      <c r="C11" s="4"/>
      <c r="D11" s="4"/>
      <c r="E11" s="4"/>
      <c r="F11" s="211">
        <v>0</v>
      </c>
      <c r="G11" s="4"/>
      <c r="H11" s="4"/>
      <c r="I11" s="4"/>
      <c r="J11" s="4"/>
    </row>
    <row r="12" spans="1:10" x14ac:dyDescent="0.2">
      <c r="A12" s="27"/>
      <c r="B12" s="4"/>
      <c r="C12" s="4"/>
      <c r="D12" s="4"/>
      <c r="E12" s="4"/>
      <c r="F12" s="4"/>
      <c r="G12" s="4"/>
      <c r="H12" s="4"/>
      <c r="I12" s="4"/>
      <c r="J12" s="4"/>
    </row>
    <row r="13" spans="1:10" x14ac:dyDescent="0.2">
      <c r="A13" s="27">
        <v>3</v>
      </c>
      <c r="B13" s="4" t="s">
        <v>290</v>
      </c>
      <c r="C13" s="4"/>
      <c r="D13" s="4"/>
      <c r="E13" s="4"/>
      <c r="F13" s="242">
        <f>E41</f>
        <v>88325966.850000009</v>
      </c>
      <c r="G13" s="4"/>
      <c r="H13" s="4"/>
      <c r="I13" s="4"/>
      <c r="J13" s="4"/>
    </row>
    <row r="14" spans="1:10" x14ac:dyDescent="0.2">
      <c r="A14" s="27">
        <v>4</v>
      </c>
      <c r="B14" s="4" t="s">
        <v>570</v>
      </c>
      <c r="C14" s="4"/>
      <c r="D14" s="4"/>
      <c r="E14" s="4"/>
      <c r="F14" s="242">
        <f>-F22</f>
        <v>0</v>
      </c>
      <c r="G14" s="4"/>
      <c r="H14" s="4"/>
      <c r="I14" s="4"/>
      <c r="J14" s="4"/>
    </row>
    <row r="15" spans="1:10" x14ac:dyDescent="0.2">
      <c r="A15" s="27">
        <v>5</v>
      </c>
      <c r="B15" s="4" t="s">
        <v>288</v>
      </c>
      <c r="C15" s="4"/>
      <c r="D15" s="4"/>
      <c r="E15" s="4"/>
      <c r="F15" s="242">
        <f>-F41</f>
        <v>0</v>
      </c>
      <c r="G15" s="4"/>
      <c r="H15" s="4"/>
      <c r="I15" s="4"/>
      <c r="J15" s="4"/>
    </row>
    <row r="16" spans="1:10" x14ac:dyDescent="0.2">
      <c r="A16" s="27">
        <v>6</v>
      </c>
      <c r="B16" s="4" t="s">
        <v>289</v>
      </c>
      <c r="C16" s="4"/>
      <c r="D16" s="4"/>
      <c r="E16" s="4"/>
      <c r="F16" s="409">
        <f>-G41</f>
        <v>0</v>
      </c>
      <c r="G16" s="4"/>
      <c r="H16" s="4"/>
      <c r="I16" s="4"/>
      <c r="J16" s="4"/>
    </row>
    <row r="17" spans="1:11" x14ac:dyDescent="0.2">
      <c r="A17" s="27">
        <v>7</v>
      </c>
      <c r="B17" s="4" t="s">
        <v>51</v>
      </c>
      <c r="C17" s="4" t="s">
        <v>200</v>
      </c>
      <c r="D17" s="4"/>
      <c r="E17" s="4"/>
      <c r="F17" s="243">
        <f>SUM(F13:F16)</f>
        <v>88325966.850000009</v>
      </c>
      <c r="G17" s="4"/>
      <c r="H17" s="4"/>
      <c r="I17" s="4"/>
      <c r="J17" s="4"/>
    </row>
    <row r="18" spans="1:11" x14ac:dyDescent="0.2">
      <c r="A18" s="27"/>
      <c r="B18" s="4"/>
      <c r="C18" s="4"/>
      <c r="D18" s="4"/>
      <c r="E18" s="4"/>
      <c r="F18" s="4"/>
      <c r="G18" s="4"/>
      <c r="H18" s="4"/>
      <c r="I18" s="4"/>
      <c r="J18" s="4"/>
    </row>
    <row r="19" spans="1:11" x14ac:dyDescent="0.2">
      <c r="A19" s="27"/>
      <c r="B19" s="4"/>
      <c r="C19" s="4"/>
      <c r="D19" s="4"/>
      <c r="E19" s="4"/>
      <c r="F19" s="4"/>
      <c r="G19" s="4"/>
      <c r="H19" s="4"/>
      <c r="I19" s="4"/>
      <c r="J19" s="4"/>
    </row>
    <row r="20" spans="1:11" ht="12.75" thickBot="1" x14ac:dyDescent="0.25">
      <c r="A20" s="27"/>
      <c r="B20" s="4"/>
      <c r="C20" s="4"/>
      <c r="D20" s="4"/>
      <c r="E20" s="4"/>
      <c r="F20" s="309" t="s">
        <v>442</v>
      </c>
      <c r="G20" s="309" t="s">
        <v>450</v>
      </c>
      <c r="H20" s="309" t="s">
        <v>453</v>
      </c>
      <c r="I20" s="309" t="s">
        <v>449</v>
      </c>
      <c r="J20" s="27"/>
    </row>
    <row r="21" spans="1:11" x14ac:dyDescent="0.2">
      <c r="A21" s="27">
        <v>8</v>
      </c>
      <c r="B21" s="4" t="s">
        <v>49</v>
      </c>
      <c r="C21" s="4" t="s">
        <v>484</v>
      </c>
      <c r="D21" s="4"/>
      <c r="E21" s="4"/>
      <c r="F21" s="242">
        <f>C41</f>
        <v>73000000</v>
      </c>
      <c r="G21" s="236">
        <v>0.45250000000232443</v>
      </c>
      <c r="H21" s="290">
        <f>+F9/F21</f>
        <v>3.2330197887809733E-2</v>
      </c>
      <c r="I21" s="310">
        <f>G21*H21</f>
        <v>1.4629414544309053E-2</v>
      </c>
      <c r="J21" s="311" t="s">
        <v>214</v>
      </c>
      <c r="K21" s="455" t="s">
        <v>850</v>
      </c>
    </row>
    <row r="22" spans="1:11" x14ac:dyDescent="0.2">
      <c r="A22" s="27">
        <v>9</v>
      </c>
      <c r="B22" s="4" t="s">
        <v>50</v>
      </c>
      <c r="C22" s="4" t="s">
        <v>485</v>
      </c>
      <c r="D22" s="4"/>
      <c r="E22" s="4"/>
      <c r="F22" s="242">
        <f>D41</f>
        <v>0</v>
      </c>
      <c r="G22" s="312">
        <v>0</v>
      </c>
      <c r="H22" s="312">
        <v>0</v>
      </c>
      <c r="I22" s="310">
        <f>G22*H22</f>
        <v>0</v>
      </c>
      <c r="J22" s="4"/>
    </row>
    <row r="23" spans="1:11" ht="12.75" thickBot="1" x14ac:dyDescent="0.25">
      <c r="A23" s="27">
        <v>10</v>
      </c>
      <c r="B23" s="4" t="s">
        <v>51</v>
      </c>
      <c r="C23" s="4" t="s">
        <v>571</v>
      </c>
      <c r="D23" s="4"/>
      <c r="E23" s="4"/>
      <c r="F23" s="242">
        <f>F17</f>
        <v>88325966.850000009</v>
      </c>
      <c r="G23" s="236">
        <v>0.54749999999767551</v>
      </c>
      <c r="H23" s="236">
        <v>0.10349999999999999</v>
      </c>
      <c r="I23" s="313">
        <f>G23*H23</f>
        <v>5.6666249999759416E-2</v>
      </c>
      <c r="J23" s="4"/>
    </row>
    <row r="24" spans="1:11" x14ac:dyDescent="0.2">
      <c r="A24" s="27">
        <v>11</v>
      </c>
      <c r="B24" s="4" t="s">
        <v>409</v>
      </c>
      <c r="C24" s="4" t="s">
        <v>201</v>
      </c>
      <c r="D24" s="4"/>
      <c r="E24" s="4"/>
      <c r="F24" s="243">
        <f>SUM(F21:F23)</f>
        <v>161325966.85000002</v>
      </c>
      <c r="G24" s="4"/>
      <c r="H24" s="4"/>
      <c r="I24" s="310">
        <f>SUM(I21:I23)</f>
        <v>7.1295664544068466E-2</v>
      </c>
      <c r="J24" s="311" t="s">
        <v>215</v>
      </c>
    </row>
    <row r="25" spans="1:11" x14ac:dyDescent="0.2">
      <c r="A25" s="27"/>
      <c r="B25" s="4"/>
      <c r="C25" s="4"/>
      <c r="D25" s="4"/>
      <c r="E25" s="4"/>
      <c r="F25" s="4"/>
      <c r="G25" s="4"/>
      <c r="H25" s="4"/>
      <c r="I25" s="4"/>
      <c r="J25" s="4"/>
    </row>
    <row r="26" spans="1:11" x14ac:dyDescent="0.2">
      <c r="A26" s="27"/>
      <c r="B26" s="4"/>
      <c r="C26" s="27" t="s">
        <v>121</v>
      </c>
      <c r="D26" s="27" t="s">
        <v>122</v>
      </c>
      <c r="E26" s="27" t="s">
        <v>202</v>
      </c>
      <c r="F26" s="27" t="s">
        <v>203</v>
      </c>
      <c r="G26" s="27" t="s">
        <v>204</v>
      </c>
      <c r="H26" s="4"/>
      <c r="I26" s="4"/>
      <c r="J26" s="4"/>
    </row>
    <row r="27" spans="1:11" ht="36" x14ac:dyDescent="0.2">
      <c r="A27" s="4"/>
      <c r="B27" s="217" t="s">
        <v>205</v>
      </c>
      <c r="C27" s="217" t="s">
        <v>206</v>
      </c>
      <c r="D27" s="217" t="s">
        <v>207</v>
      </c>
      <c r="E27" s="217" t="s">
        <v>216</v>
      </c>
      <c r="F27" s="314" t="s">
        <v>208</v>
      </c>
      <c r="G27" s="217" t="s">
        <v>209</v>
      </c>
      <c r="H27" s="4"/>
      <c r="I27" s="4"/>
      <c r="J27" s="4"/>
    </row>
    <row r="28" spans="1:11" x14ac:dyDescent="0.2">
      <c r="A28" s="124">
        <v>12</v>
      </c>
      <c r="B28" s="4" t="s">
        <v>210</v>
      </c>
      <c r="C28" s="241">
        <v>73000000</v>
      </c>
      <c r="D28" s="241">
        <v>0</v>
      </c>
      <c r="E28" s="241">
        <v>88325966.849999994</v>
      </c>
      <c r="F28" s="241">
        <v>0</v>
      </c>
      <c r="G28" s="241">
        <v>0</v>
      </c>
      <c r="H28" s="4"/>
      <c r="I28" s="4"/>
      <c r="J28" s="4"/>
    </row>
    <row r="29" spans="1:11" x14ac:dyDescent="0.2">
      <c r="A29" s="124">
        <v>13</v>
      </c>
      <c r="B29" s="4" t="s">
        <v>138</v>
      </c>
      <c r="C29" s="241">
        <v>73000000</v>
      </c>
      <c r="D29" s="241">
        <v>0</v>
      </c>
      <c r="E29" s="241">
        <v>88325966.849999994</v>
      </c>
      <c r="F29" s="241">
        <v>0</v>
      </c>
      <c r="G29" s="241">
        <v>0</v>
      </c>
      <c r="H29" s="4"/>
      <c r="I29" s="4"/>
      <c r="J29" s="4"/>
    </row>
    <row r="30" spans="1:11" x14ac:dyDescent="0.2">
      <c r="A30" s="124">
        <v>14</v>
      </c>
      <c r="B30" s="4" t="s">
        <v>139</v>
      </c>
      <c r="C30" s="241">
        <v>73000000</v>
      </c>
      <c r="D30" s="241">
        <v>0</v>
      </c>
      <c r="E30" s="241">
        <v>88325966.849999994</v>
      </c>
      <c r="F30" s="241">
        <v>0</v>
      </c>
      <c r="G30" s="241">
        <v>0</v>
      </c>
      <c r="H30" s="4"/>
      <c r="I30" s="4"/>
      <c r="J30" s="4"/>
    </row>
    <row r="31" spans="1:11" x14ac:dyDescent="0.2">
      <c r="A31" s="124">
        <v>15</v>
      </c>
      <c r="B31" s="4" t="s">
        <v>140</v>
      </c>
      <c r="C31" s="241">
        <v>73000000</v>
      </c>
      <c r="D31" s="241">
        <v>0</v>
      </c>
      <c r="E31" s="241">
        <v>88325966.849999994</v>
      </c>
      <c r="F31" s="241">
        <v>0</v>
      </c>
      <c r="G31" s="241">
        <v>0</v>
      </c>
      <c r="H31" s="4"/>
      <c r="I31" s="4"/>
      <c r="J31" s="4"/>
    </row>
    <row r="32" spans="1:11" x14ac:dyDescent="0.2">
      <c r="A32" s="124">
        <v>16</v>
      </c>
      <c r="B32" s="4" t="s">
        <v>141</v>
      </c>
      <c r="C32" s="241">
        <v>73000000</v>
      </c>
      <c r="D32" s="241">
        <v>0</v>
      </c>
      <c r="E32" s="241">
        <v>88325966.849999994</v>
      </c>
      <c r="F32" s="241">
        <v>0</v>
      </c>
      <c r="G32" s="241">
        <v>0</v>
      </c>
      <c r="H32" s="4"/>
      <c r="I32" s="4"/>
      <c r="J32" s="4"/>
    </row>
    <row r="33" spans="1:12" x14ac:dyDescent="0.2">
      <c r="A33" s="124">
        <v>17</v>
      </c>
      <c r="B33" s="4" t="s">
        <v>142</v>
      </c>
      <c r="C33" s="241">
        <v>73000000</v>
      </c>
      <c r="D33" s="241">
        <v>0</v>
      </c>
      <c r="E33" s="241">
        <v>88325966.849999994</v>
      </c>
      <c r="F33" s="241">
        <v>0</v>
      </c>
      <c r="G33" s="241">
        <v>0</v>
      </c>
      <c r="H33" s="4"/>
      <c r="I33" s="4"/>
      <c r="J33" s="4"/>
    </row>
    <row r="34" spans="1:12" x14ac:dyDescent="0.2">
      <c r="A34" s="124">
        <v>18</v>
      </c>
      <c r="B34" s="4" t="s">
        <v>143</v>
      </c>
      <c r="C34" s="241">
        <v>73000000</v>
      </c>
      <c r="D34" s="241">
        <v>0</v>
      </c>
      <c r="E34" s="241">
        <v>88325966.849999994</v>
      </c>
      <c r="F34" s="241">
        <v>0</v>
      </c>
      <c r="G34" s="241">
        <v>0</v>
      </c>
      <c r="H34" s="4"/>
      <c r="I34" s="4"/>
      <c r="J34" s="4"/>
    </row>
    <row r="35" spans="1:12" x14ac:dyDescent="0.2">
      <c r="A35" s="124">
        <v>19</v>
      </c>
      <c r="B35" s="4" t="s">
        <v>144</v>
      </c>
      <c r="C35" s="241">
        <v>73000000</v>
      </c>
      <c r="D35" s="241">
        <v>0</v>
      </c>
      <c r="E35" s="241">
        <v>88325966.849999994</v>
      </c>
      <c r="F35" s="241">
        <v>0</v>
      </c>
      <c r="G35" s="241">
        <v>0</v>
      </c>
      <c r="H35" s="4"/>
      <c r="I35" s="4"/>
      <c r="J35" s="4"/>
    </row>
    <row r="36" spans="1:12" x14ac:dyDescent="0.2">
      <c r="A36" s="124">
        <v>20</v>
      </c>
      <c r="B36" s="4" t="s">
        <v>145</v>
      </c>
      <c r="C36" s="241">
        <v>73000000</v>
      </c>
      <c r="D36" s="241">
        <v>0</v>
      </c>
      <c r="E36" s="241">
        <v>88325966.849999994</v>
      </c>
      <c r="F36" s="241">
        <v>0</v>
      </c>
      <c r="G36" s="241">
        <v>0</v>
      </c>
      <c r="H36" s="4"/>
      <c r="I36" s="4"/>
      <c r="J36" s="4"/>
    </row>
    <row r="37" spans="1:12" x14ac:dyDescent="0.2">
      <c r="A37" s="124">
        <v>21</v>
      </c>
      <c r="B37" s="4" t="s">
        <v>146</v>
      </c>
      <c r="C37" s="241">
        <v>73000000</v>
      </c>
      <c r="D37" s="241">
        <v>0</v>
      </c>
      <c r="E37" s="241">
        <v>88325966.849999994</v>
      </c>
      <c r="F37" s="241">
        <v>0</v>
      </c>
      <c r="G37" s="241">
        <v>0</v>
      </c>
      <c r="H37" s="4"/>
      <c r="I37" s="4"/>
      <c r="J37" s="4"/>
    </row>
    <row r="38" spans="1:12" x14ac:dyDescent="0.2">
      <c r="A38" s="124">
        <v>22</v>
      </c>
      <c r="B38" s="4" t="s">
        <v>147</v>
      </c>
      <c r="C38" s="241">
        <v>73000000</v>
      </c>
      <c r="D38" s="241">
        <v>0</v>
      </c>
      <c r="E38" s="241">
        <v>88325966.849999994</v>
      </c>
      <c r="F38" s="241">
        <v>0</v>
      </c>
      <c r="G38" s="241">
        <v>0</v>
      </c>
      <c r="H38" s="4"/>
      <c r="I38" s="4"/>
      <c r="J38" s="4"/>
    </row>
    <row r="39" spans="1:12" x14ac:dyDescent="0.2">
      <c r="A39" s="124">
        <v>23</v>
      </c>
      <c r="B39" s="4" t="s">
        <v>148</v>
      </c>
      <c r="C39" s="241">
        <v>73000000</v>
      </c>
      <c r="D39" s="241">
        <v>0</v>
      </c>
      <c r="E39" s="241">
        <v>88325966.849999994</v>
      </c>
      <c r="F39" s="241">
        <v>0</v>
      </c>
      <c r="G39" s="241">
        <v>0</v>
      </c>
      <c r="H39" s="4"/>
      <c r="I39" s="4"/>
      <c r="J39" s="4"/>
    </row>
    <row r="40" spans="1:12" x14ac:dyDescent="0.2">
      <c r="A40" s="124">
        <v>24</v>
      </c>
      <c r="B40" s="24" t="s">
        <v>149</v>
      </c>
      <c r="C40" s="241">
        <v>73000000</v>
      </c>
      <c r="D40" s="241">
        <v>0</v>
      </c>
      <c r="E40" s="241">
        <v>88325966.849999994</v>
      </c>
      <c r="F40" s="241">
        <v>0</v>
      </c>
      <c r="G40" s="241">
        <v>0</v>
      </c>
      <c r="H40" s="4"/>
      <c r="I40" s="4"/>
      <c r="J40" s="4"/>
    </row>
    <row r="41" spans="1:12" x14ac:dyDescent="0.2">
      <c r="A41" s="124">
        <v>25</v>
      </c>
      <c r="B41" s="232" t="s">
        <v>287</v>
      </c>
      <c r="C41" s="243">
        <f>AVERAGE(C28:C40)</f>
        <v>73000000</v>
      </c>
      <c r="D41" s="243">
        <f>AVERAGE(D28:D40)</f>
        <v>0</v>
      </c>
      <c r="E41" s="243">
        <f>AVERAGE(E28:E40)</f>
        <v>88325966.850000009</v>
      </c>
      <c r="F41" s="244">
        <f>AVERAGE(F28:F40)</f>
        <v>0</v>
      </c>
      <c r="G41" s="244">
        <f>AVERAGE(G28:G40)</f>
        <v>0</v>
      </c>
      <c r="H41" s="4"/>
      <c r="I41" s="4"/>
      <c r="J41" s="4"/>
    </row>
    <row r="42" spans="1:12" x14ac:dyDescent="0.2">
      <c r="A42" s="27"/>
      <c r="B42" s="4"/>
      <c r="C42" s="4"/>
      <c r="D42" s="4"/>
      <c r="E42" s="4"/>
      <c r="F42" s="4"/>
      <c r="G42" s="4"/>
      <c r="H42" s="4"/>
      <c r="I42" s="4"/>
      <c r="J42" s="4"/>
    </row>
    <row r="43" spans="1:12" x14ac:dyDescent="0.2">
      <c r="A43" s="97" t="s">
        <v>15</v>
      </c>
      <c r="B43" s="4"/>
      <c r="C43" s="4"/>
      <c r="D43" s="4"/>
      <c r="E43" s="4"/>
      <c r="F43" s="4"/>
      <c r="G43" s="4"/>
      <c r="H43" s="4"/>
      <c r="I43" s="4"/>
      <c r="J43" s="4"/>
    </row>
    <row r="44" spans="1:12" ht="38.25" customHeight="1" x14ac:dyDescent="0.2">
      <c r="A44" s="27" t="s">
        <v>443</v>
      </c>
      <c r="B44" s="574" t="s">
        <v>211</v>
      </c>
      <c r="C44" s="574"/>
      <c r="D44" s="574"/>
      <c r="E44" s="574"/>
      <c r="F44" s="574"/>
      <c r="G44" s="574"/>
      <c r="H44" s="574"/>
      <c r="I44" s="574"/>
      <c r="J44" s="574"/>
      <c r="K44" s="457"/>
    </row>
    <row r="45" spans="1:12" x14ac:dyDescent="0.2">
      <c r="A45" s="27" t="s">
        <v>455</v>
      </c>
      <c r="B45" s="4" t="s">
        <v>212</v>
      </c>
      <c r="C45" s="4"/>
      <c r="D45" s="4"/>
      <c r="E45" s="4"/>
      <c r="F45" s="4"/>
      <c r="G45" s="4"/>
      <c r="H45" s="4"/>
      <c r="I45" s="4"/>
      <c r="J45" s="4"/>
      <c r="K45" s="457"/>
    </row>
    <row r="46" spans="1:12" x14ac:dyDescent="0.2">
      <c r="A46" s="27" t="s">
        <v>458</v>
      </c>
      <c r="B46" s="4" t="s">
        <v>213</v>
      </c>
      <c r="C46" s="4"/>
      <c r="D46" s="4"/>
      <c r="E46" s="4"/>
      <c r="F46" s="4"/>
      <c r="G46" s="4"/>
      <c r="H46" s="4"/>
      <c r="I46" s="4"/>
      <c r="J46" s="4"/>
      <c r="K46" s="457"/>
    </row>
    <row r="47" spans="1:12" x14ac:dyDescent="0.2">
      <c r="A47" s="27" t="s">
        <v>459</v>
      </c>
      <c r="B47" s="586" t="s">
        <v>588</v>
      </c>
      <c r="C47" s="586"/>
      <c r="D47" s="586"/>
      <c r="E47" s="586"/>
      <c r="F47" s="586"/>
      <c r="G47" s="586"/>
      <c r="H47" s="586"/>
      <c r="I47" s="586"/>
      <c r="J47" s="586"/>
      <c r="K47" s="457"/>
      <c r="L47" s="457"/>
    </row>
    <row r="48" spans="1:12" x14ac:dyDescent="0.2">
      <c r="A48" s="27"/>
      <c r="B48" s="4"/>
      <c r="C48" s="4"/>
      <c r="D48" s="4"/>
      <c r="E48" s="4"/>
      <c r="F48" s="4"/>
      <c r="G48" s="4"/>
      <c r="H48" s="4"/>
      <c r="I48" s="4"/>
      <c r="J48" s="4"/>
      <c r="K48" s="457"/>
      <c r="L48" s="457"/>
    </row>
    <row r="49" spans="1:1" x14ac:dyDescent="0.2">
      <c r="A49" s="226"/>
    </row>
    <row r="50" spans="1:1" x14ac:dyDescent="0.2">
      <c r="A50" s="226"/>
    </row>
  </sheetData>
  <mergeCells count="6">
    <mergeCell ref="I1:J1"/>
    <mergeCell ref="B44:J44"/>
    <mergeCell ref="B47:J47"/>
    <mergeCell ref="A3:J3"/>
    <mergeCell ref="A4:J4"/>
    <mergeCell ref="A5:J5"/>
  </mergeCells>
  <phoneticPr fontId="0" type="noConversion"/>
  <printOptions horizontalCentered="1"/>
  <pageMargins left="0.5" right="0.5" top="0.75" bottom="0.75" header="0.3" footer="0.3"/>
  <pageSetup scale="78"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zoomScale="110" zoomScaleNormal="110" zoomScaleSheetLayoutView="115" workbookViewId="0">
      <selection activeCell="U142" sqref="U142"/>
    </sheetView>
  </sheetViews>
  <sheetFormatPr defaultRowHeight="12" x14ac:dyDescent="0.2"/>
  <cols>
    <col min="1" max="1" width="6.83203125" style="225" customWidth="1"/>
    <col min="2" max="2" width="42.5" style="225" customWidth="1"/>
    <col min="3" max="3" width="9.33203125" style="225"/>
    <col min="4" max="5" width="17" style="225" customWidth="1"/>
    <col min="6" max="6" width="14.5" style="225" customWidth="1"/>
    <col min="7" max="7" width="14.33203125" style="225" customWidth="1"/>
    <col min="8" max="9" width="15.83203125" style="225" customWidth="1"/>
    <col min="10" max="16384" width="9.33203125" style="225"/>
  </cols>
  <sheetData>
    <row r="1" spans="1:11" x14ac:dyDescent="0.2">
      <c r="B1" s="124"/>
      <c r="C1" s="124"/>
      <c r="D1" s="4"/>
      <c r="E1" s="4"/>
      <c r="F1" s="4"/>
      <c r="G1" s="4"/>
      <c r="H1" s="12"/>
      <c r="I1" s="46" t="s">
        <v>65</v>
      </c>
      <c r="K1" s="226"/>
    </row>
    <row r="2" spans="1:11" x14ac:dyDescent="0.2">
      <c r="B2" s="124"/>
      <c r="C2" s="124"/>
      <c r="D2" s="4"/>
      <c r="E2" s="4"/>
      <c r="F2" s="4"/>
      <c r="G2" s="4"/>
      <c r="H2" s="12"/>
      <c r="I2" s="125" t="s">
        <v>917</v>
      </c>
      <c r="K2" s="226"/>
    </row>
    <row r="3" spans="1:11" x14ac:dyDescent="0.2">
      <c r="B3" s="560" t="s">
        <v>217</v>
      </c>
      <c r="C3" s="560"/>
      <c r="D3" s="560"/>
      <c r="E3" s="560"/>
      <c r="F3" s="560"/>
      <c r="G3" s="560"/>
      <c r="H3" s="560"/>
      <c r="I3" s="560"/>
    </row>
    <row r="4" spans="1:11" x14ac:dyDescent="0.2">
      <c r="B4" s="560" t="s">
        <v>218</v>
      </c>
      <c r="C4" s="560"/>
      <c r="D4" s="560"/>
      <c r="E4" s="560"/>
      <c r="F4" s="560"/>
      <c r="G4" s="560"/>
      <c r="H4" s="560"/>
      <c r="I4" s="560"/>
    </row>
    <row r="5" spans="1:11" x14ac:dyDescent="0.2">
      <c r="B5" s="561" t="s">
        <v>842</v>
      </c>
      <c r="C5" s="562"/>
      <c r="D5" s="562"/>
      <c r="E5" s="562"/>
      <c r="F5" s="562"/>
      <c r="G5" s="562"/>
      <c r="H5" s="562"/>
      <c r="I5" s="562"/>
    </row>
    <row r="6" spans="1:11" x14ac:dyDescent="0.2">
      <c r="B6" s="4"/>
      <c r="C6" s="4"/>
      <c r="D6" s="4"/>
      <c r="E6" s="4"/>
      <c r="F6" s="4"/>
      <c r="G6" s="4"/>
      <c r="H6" s="4"/>
    </row>
    <row r="7" spans="1:11" x14ac:dyDescent="0.2">
      <c r="A7" s="67" t="s">
        <v>68</v>
      </c>
      <c r="B7" s="291" t="s">
        <v>573</v>
      </c>
      <c r="C7" s="4"/>
      <c r="D7" s="291" t="s">
        <v>573</v>
      </c>
      <c r="E7" s="4"/>
      <c r="F7" s="4"/>
      <c r="G7" s="4"/>
      <c r="H7" s="4"/>
    </row>
    <row r="8" spans="1:11" x14ac:dyDescent="0.2">
      <c r="B8" s="587" t="s">
        <v>219</v>
      </c>
      <c r="C8" s="4"/>
      <c r="D8" s="589" t="s">
        <v>221</v>
      </c>
      <c r="E8" s="4"/>
      <c r="F8" s="589" t="s">
        <v>223</v>
      </c>
      <c r="G8" s="4"/>
      <c r="H8" s="4"/>
    </row>
    <row r="9" spans="1:11" x14ac:dyDescent="0.2">
      <c r="B9" s="588"/>
      <c r="C9" s="4"/>
      <c r="D9" s="590"/>
      <c r="E9" s="4"/>
      <c r="F9" s="590"/>
      <c r="G9" s="4"/>
      <c r="H9" s="4"/>
    </row>
    <row r="10" spans="1:11" x14ac:dyDescent="0.2">
      <c r="B10" s="588"/>
      <c r="C10" s="4"/>
      <c r="D10" s="184"/>
      <c r="E10" s="4"/>
      <c r="F10" s="184"/>
      <c r="G10" s="4"/>
      <c r="H10" s="4"/>
    </row>
    <row r="11" spans="1:11" x14ac:dyDescent="0.2">
      <c r="A11" s="27">
        <v>1</v>
      </c>
      <c r="B11" s="459">
        <v>13704563.281605177</v>
      </c>
      <c r="C11" s="458" t="s">
        <v>220</v>
      </c>
      <c r="D11" s="459">
        <v>13704563.281605177</v>
      </c>
      <c r="E11" s="29" t="s">
        <v>222</v>
      </c>
      <c r="F11" s="292">
        <f>B11-D11</f>
        <v>0</v>
      </c>
      <c r="G11" s="4"/>
      <c r="H11" s="4"/>
    </row>
    <row r="12" spans="1:11" x14ac:dyDescent="0.2">
      <c r="A12" s="27"/>
      <c r="B12" s="4"/>
      <c r="C12" s="4"/>
      <c r="D12" s="4"/>
      <c r="E12" s="4"/>
      <c r="F12" s="4"/>
      <c r="G12" s="4"/>
      <c r="H12" s="4"/>
    </row>
    <row r="13" spans="1:11" x14ac:dyDescent="0.2">
      <c r="A13" s="27"/>
      <c r="B13" s="4" t="s">
        <v>487</v>
      </c>
      <c r="C13" s="4"/>
      <c r="D13" s="4"/>
      <c r="E13" s="4"/>
      <c r="F13" s="4"/>
      <c r="G13" s="4"/>
      <c r="H13" s="4"/>
    </row>
    <row r="14" spans="1:11" x14ac:dyDescent="0.2">
      <c r="A14" s="27"/>
      <c r="B14" s="4" t="s">
        <v>486</v>
      </c>
      <c r="C14" s="4"/>
      <c r="D14" s="4"/>
      <c r="E14" s="4"/>
      <c r="F14" s="4"/>
      <c r="G14" s="4"/>
      <c r="H14" s="4"/>
    </row>
    <row r="15" spans="1:11" x14ac:dyDescent="0.2">
      <c r="A15" s="27"/>
      <c r="B15" s="41"/>
      <c r="C15" s="41"/>
      <c r="D15" s="41"/>
      <c r="E15" s="41"/>
      <c r="F15" s="41"/>
      <c r="G15" s="41"/>
      <c r="H15" s="41"/>
    </row>
    <row r="16" spans="1:11" ht="36" x14ac:dyDescent="0.2">
      <c r="A16" s="27"/>
      <c r="B16" s="293" t="s">
        <v>224</v>
      </c>
      <c r="C16" s="294"/>
      <c r="D16" s="294" t="s">
        <v>225</v>
      </c>
      <c r="E16" s="294" t="s">
        <v>226</v>
      </c>
      <c r="F16" s="294" t="s">
        <v>227</v>
      </c>
      <c r="G16" s="294" t="s">
        <v>228</v>
      </c>
      <c r="H16" s="294" t="s">
        <v>238</v>
      </c>
      <c r="I16" s="295" t="s">
        <v>229</v>
      </c>
    </row>
    <row r="17" spans="1:9" x14ac:dyDescent="0.2">
      <c r="A17" s="27">
        <v>2</v>
      </c>
      <c r="B17" s="4"/>
      <c r="C17" s="4"/>
      <c r="D17" s="4"/>
      <c r="E17" s="296">
        <f>'Attachment 6a'!F30</f>
        <v>0</v>
      </c>
      <c r="F17" s="4"/>
      <c r="G17" s="4"/>
      <c r="H17" s="4"/>
    </row>
    <row r="18" spans="1:9" x14ac:dyDescent="0.2">
      <c r="A18" s="27"/>
      <c r="B18" s="4"/>
      <c r="C18" s="4"/>
      <c r="D18" s="4"/>
      <c r="E18" s="4"/>
      <c r="F18" s="4"/>
      <c r="G18" s="4"/>
      <c r="H18" s="4"/>
    </row>
    <row r="19" spans="1:9" x14ac:dyDescent="0.2">
      <c r="A19" s="27"/>
      <c r="B19" s="234" t="s">
        <v>564</v>
      </c>
      <c r="C19" s="4"/>
      <c r="D19" s="4"/>
      <c r="E19" s="4"/>
      <c r="F19" s="4"/>
      <c r="G19" s="4"/>
      <c r="H19" s="4"/>
    </row>
    <row r="20" spans="1:9" x14ac:dyDescent="0.2">
      <c r="A20" s="27"/>
      <c r="B20" s="4"/>
      <c r="C20" s="4"/>
      <c r="D20" s="4"/>
      <c r="E20" s="4"/>
      <c r="F20" s="4"/>
      <c r="G20" s="4"/>
      <c r="H20" s="4"/>
    </row>
    <row r="21" spans="1:9" x14ac:dyDescent="0.2">
      <c r="A21" s="27"/>
      <c r="B21" s="4"/>
      <c r="C21" s="4"/>
      <c r="D21" s="4"/>
      <c r="E21" s="4"/>
      <c r="F21" s="4"/>
      <c r="G21" s="4"/>
      <c r="H21" s="4"/>
    </row>
    <row r="22" spans="1:9" x14ac:dyDescent="0.2">
      <c r="A22" s="27"/>
      <c r="B22" s="297" t="s">
        <v>230</v>
      </c>
      <c r="C22" s="4"/>
      <c r="D22" s="4"/>
      <c r="E22" s="4"/>
      <c r="F22" s="4"/>
      <c r="G22" s="29" t="s">
        <v>231</v>
      </c>
      <c r="H22" s="4"/>
    </row>
    <row r="23" spans="1:9" x14ac:dyDescent="0.2">
      <c r="A23" s="27">
        <v>3</v>
      </c>
      <c r="B23" s="4" t="s">
        <v>138</v>
      </c>
      <c r="C23" s="161" t="s">
        <v>573</v>
      </c>
      <c r="D23" s="298">
        <f>$F$11/12</f>
        <v>0</v>
      </c>
      <c r="E23" s="299">
        <f>$E$17</f>
        <v>0</v>
      </c>
      <c r="F23" s="27">
        <v>12</v>
      </c>
      <c r="G23" s="298">
        <f>D23*E23*F23*-1</f>
        <v>0</v>
      </c>
      <c r="H23" s="213"/>
      <c r="I23" s="298">
        <f>(-G23+D23)*-1</f>
        <v>0</v>
      </c>
    </row>
    <row r="24" spans="1:9" x14ac:dyDescent="0.2">
      <c r="A24" s="27">
        <v>4</v>
      </c>
      <c r="B24" s="4" t="s">
        <v>139</v>
      </c>
      <c r="C24" s="161" t="s">
        <v>573</v>
      </c>
      <c r="D24" s="298">
        <f t="shared" ref="D24:D34" si="0">$F$11/12</f>
        <v>0</v>
      </c>
      <c r="E24" s="299">
        <f t="shared" ref="E24:E52" si="1">$E$17</f>
        <v>0</v>
      </c>
      <c r="F24" s="27">
        <v>11</v>
      </c>
      <c r="G24" s="298">
        <f t="shared" ref="G24:G34" si="2">D24*E24*F24*-1</f>
        <v>0</v>
      </c>
      <c r="H24" s="213"/>
      <c r="I24" s="298">
        <f t="shared" ref="I24:I34" si="3">(-G24+D24)*-1</f>
        <v>0</v>
      </c>
    </row>
    <row r="25" spans="1:9" x14ac:dyDescent="0.2">
      <c r="A25" s="27">
        <v>5</v>
      </c>
      <c r="B25" s="4" t="s">
        <v>140</v>
      </c>
      <c r="C25" s="161" t="s">
        <v>573</v>
      </c>
      <c r="D25" s="298">
        <f t="shared" si="0"/>
        <v>0</v>
      </c>
      <c r="E25" s="299">
        <f t="shared" si="1"/>
        <v>0</v>
      </c>
      <c r="F25" s="27">
        <v>10</v>
      </c>
      <c r="G25" s="298">
        <f t="shared" si="2"/>
        <v>0</v>
      </c>
      <c r="H25" s="213"/>
      <c r="I25" s="298">
        <f t="shared" si="3"/>
        <v>0</v>
      </c>
    </row>
    <row r="26" spans="1:9" x14ac:dyDescent="0.2">
      <c r="A26" s="27">
        <v>6</v>
      </c>
      <c r="B26" s="4" t="s">
        <v>141</v>
      </c>
      <c r="C26" s="161" t="s">
        <v>573</v>
      </c>
      <c r="D26" s="298">
        <f t="shared" si="0"/>
        <v>0</v>
      </c>
      <c r="E26" s="299">
        <f t="shared" si="1"/>
        <v>0</v>
      </c>
      <c r="F26" s="27">
        <v>9</v>
      </c>
      <c r="G26" s="298">
        <f t="shared" si="2"/>
        <v>0</v>
      </c>
      <c r="H26" s="213"/>
      <c r="I26" s="298">
        <f t="shared" si="3"/>
        <v>0</v>
      </c>
    </row>
    <row r="27" spans="1:9" x14ac:dyDescent="0.2">
      <c r="A27" s="27">
        <v>7</v>
      </c>
      <c r="B27" s="4" t="s">
        <v>142</v>
      </c>
      <c r="C27" s="161" t="s">
        <v>573</v>
      </c>
      <c r="D27" s="298">
        <f t="shared" si="0"/>
        <v>0</v>
      </c>
      <c r="E27" s="299">
        <f t="shared" si="1"/>
        <v>0</v>
      </c>
      <c r="F27" s="27">
        <v>8</v>
      </c>
      <c r="G27" s="298">
        <f t="shared" si="2"/>
        <v>0</v>
      </c>
      <c r="H27" s="213"/>
      <c r="I27" s="298">
        <f t="shared" si="3"/>
        <v>0</v>
      </c>
    </row>
    <row r="28" spans="1:9" x14ac:dyDescent="0.2">
      <c r="A28" s="27">
        <v>8</v>
      </c>
      <c r="B28" s="4" t="s">
        <v>143</v>
      </c>
      <c r="C28" s="161" t="s">
        <v>573</v>
      </c>
      <c r="D28" s="298">
        <f t="shared" si="0"/>
        <v>0</v>
      </c>
      <c r="E28" s="299">
        <f t="shared" si="1"/>
        <v>0</v>
      </c>
      <c r="F28" s="27">
        <v>7</v>
      </c>
      <c r="G28" s="298">
        <f t="shared" si="2"/>
        <v>0</v>
      </c>
      <c r="H28" s="213"/>
      <c r="I28" s="298">
        <f t="shared" si="3"/>
        <v>0</v>
      </c>
    </row>
    <row r="29" spans="1:9" x14ac:dyDescent="0.2">
      <c r="A29" s="27">
        <v>9</v>
      </c>
      <c r="B29" s="4" t="s">
        <v>144</v>
      </c>
      <c r="C29" s="161" t="s">
        <v>573</v>
      </c>
      <c r="D29" s="298">
        <f t="shared" si="0"/>
        <v>0</v>
      </c>
      <c r="E29" s="299">
        <f t="shared" si="1"/>
        <v>0</v>
      </c>
      <c r="F29" s="27">
        <v>6</v>
      </c>
      <c r="G29" s="298">
        <f t="shared" si="2"/>
        <v>0</v>
      </c>
      <c r="H29" s="213"/>
      <c r="I29" s="298">
        <f t="shared" si="3"/>
        <v>0</v>
      </c>
    </row>
    <row r="30" spans="1:9" x14ac:dyDescent="0.2">
      <c r="A30" s="27">
        <v>10</v>
      </c>
      <c r="B30" s="4" t="s">
        <v>145</v>
      </c>
      <c r="C30" s="161" t="s">
        <v>573</v>
      </c>
      <c r="D30" s="298">
        <f t="shared" si="0"/>
        <v>0</v>
      </c>
      <c r="E30" s="299">
        <f t="shared" si="1"/>
        <v>0</v>
      </c>
      <c r="F30" s="27">
        <v>5</v>
      </c>
      <c r="G30" s="298">
        <f t="shared" si="2"/>
        <v>0</v>
      </c>
      <c r="H30" s="213"/>
      <c r="I30" s="298">
        <f t="shared" si="3"/>
        <v>0</v>
      </c>
    </row>
    <row r="31" spans="1:9" x14ac:dyDescent="0.2">
      <c r="A31" s="27">
        <v>11</v>
      </c>
      <c r="B31" s="4" t="s">
        <v>146</v>
      </c>
      <c r="C31" s="161" t="s">
        <v>573</v>
      </c>
      <c r="D31" s="298">
        <f t="shared" si="0"/>
        <v>0</v>
      </c>
      <c r="E31" s="299">
        <f t="shared" si="1"/>
        <v>0</v>
      </c>
      <c r="F31" s="27">
        <v>4</v>
      </c>
      <c r="G31" s="298">
        <f t="shared" si="2"/>
        <v>0</v>
      </c>
      <c r="H31" s="213"/>
      <c r="I31" s="298">
        <f t="shared" si="3"/>
        <v>0</v>
      </c>
    </row>
    <row r="32" spans="1:9" x14ac:dyDescent="0.2">
      <c r="A32" s="27">
        <v>12</v>
      </c>
      <c r="B32" s="4" t="s">
        <v>147</v>
      </c>
      <c r="C32" s="161" t="s">
        <v>573</v>
      </c>
      <c r="D32" s="298">
        <f t="shared" si="0"/>
        <v>0</v>
      </c>
      <c r="E32" s="299">
        <f t="shared" si="1"/>
        <v>0</v>
      </c>
      <c r="F32" s="27">
        <v>3</v>
      </c>
      <c r="G32" s="298">
        <f t="shared" si="2"/>
        <v>0</v>
      </c>
      <c r="H32" s="213"/>
      <c r="I32" s="298">
        <f t="shared" si="3"/>
        <v>0</v>
      </c>
    </row>
    <row r="33" spans="1:9" x14ac:dyDescent="0.2">
      <c r="A33" s="27">
        <v>13</v>
      </c>
      <c r="B33" s="4" t="s">
        <v>148</v>
      </c>
      <c r="C33" s="161" t="s">
        <v>573</v>
      </c>
      <c r="D33" s="298">
        <f t="shared" si="0"/>
        <v>0</v>
      </c>
      <c r="E33" s="299">
        <f t="shared" si="1"/>
        <v>0</v>
      </c>
      <c r="F33" s="27">
        <v>2</v>
      </c>
      <c r="G33" s="298">
        <f t="shared" si="2"/>
        <v>0</v>
      </c>
      <c r="H33" s="213"/>
      <c r="I33" s="298">
        <f t="shared" si="3"/>
        <v>0</v>
      </c>
    </row>
    <row r="34" spans="1:9" x14ac:dyDescent="0.2">
      <c r="A34" s="27">
        <v>14</v>
      </c>
      <c r="B34" s="4" t="s">
        <v>149</v>
      </c>
      <c r="C34" s="161" t="s">
        <v>573</v>
      </c>
      <c r="D34" s="298">
        <f t="shared" si="0"/>
        <v>0</v>
      </c>
      <c r="E34" s="299">
        <f t="shared" si="1"/>
        <v>0</v>
      </c>
      <c r="F34" s="27">
        <v>1</v>
      </c>
      <c r="G34" s="300">
        <f t="shared" si="2"/>
        <v>0</v>
      </c>
      <c r="H34" s="213"/>
      <c r="I34" s="300">
        <f t="shared" si="3"/>
        <v>0</v>
      </c>
    </row>
    <row r="35" spans="1:9" x14ac:dyDescent="0.2">
      <c r="A35" s="27">
        <v>15</v>
      </c>
      <c r="B35" s="4"/>
      <c r="C35" s="4"/>
      <c r="D35" s="4"/>
      <c r="E35" s="301"/>
      <c r="F35" s="27"/>
      <c r="G35" s="302">
        <f>SUM(G23:G34)</f>
        <v>0</v>
      </c>
      <c r="H35" s="213"/>
      <c r="I35" s="303">
        <f>SUM(I23:I34)</f>
        <v>0</v>
      </c>
    </row>
    <row r="36" spans="1:9" x14ac:dyDescent="0.2">
      <c r="A36" s="27"/>
      <c r="B36" s="4"/>
      <c r="C36" s="4"/>
      <c r="D36" s="4"/>
      <c r="E36" s="301"/>
      <c r="F36" s="27"/>
      <c r="G36" s="4"/>
      <c r="H36" s="213"/>
      <c r="I36" s="137"/>
    </row>
    <row r="37" spans="1:9" x14ac:dyDescent="0.2">
      <c r="A37" s="27"/>
      <c r="B37" s="4"/>
      <c r="C37" s="4"/>
      <c r="D37" s="4"/>
      <c r="E37" s="301"/>
      <c r="F37" s="27"/>
      <c r="G37" s="29" t="s">
        <v>233</v>
      </c>
      <c r="H37" s="213"/>
      <c r="I37" s="137"/>
    </row>
    <row r="38" spans="1:9" x14ac:dyDescent="0.2">
      <c r="A38" s="27">
        <v>16</v>
      </c>
      <c r="B38" s="4" t="s">
        <v>232</v>
      </c>
      <c r="C38" s="161" t="s">
        <v>574</v>
      </c>
      <c r="D38" s="304">
        <f>I35</f>
        <v>0</v>
      </c>
      <c r="E38" s="299">
        <f t="shared" si="1"/>
        <v>0</v>
      </c>
      <c r="F38" s="27">
        <v>12</v>
      </c>
      <c r="G38" s="298">
        <f>D38*E38*F38</f>
        <v>0</v>
      </c>
      <c r="H38" s="213"/>
      <c r="I38" s="298">
        <f>G38+D38</f>
        <v>0</v>
      </c>
    </row>
    <row r="39" spans="1:9" x14ac:dyDescent="0.2">
      <c r="A39" s="27"/>
      <c r="B39" s="4"/>
      <c r="C39" s="4"/>
      <c r="D39" s="4"/>
      <c r="E39" s="305"/>
      <c r="F39" s="27"/>
      <c r="G39" s="4"/>
      <c r="H39" s="213"/>
      <c r="I39" s="137"/>
    </row>
    <row r="40" spans="1:9" x14ac:dyDescent="0.2">
      <c r="A40" s="27"/>
      <c r="B40" s="42" t="s">
        <v>234</v>
      </c>
      <c r="C40" s="4"/>
      <c r="D40" s="4"/>
      <c r="E40" s="305"/>
      <c r="F40" s="27"/>
      <c r="G40" s="29" t="s">
        <v>231</v>
      </c>
      <c r="H40" s="213"/>
      <c r="I40" s="137"/>
    </row>
    <row r="41" spans="1:9" x14ac:dyDescent="0.2">
      <c r="A41" s="27">
        <v>17</v>
      </c>
      <c r="B41" s="4" t="s">
        <v>138</v>
      </c>
      <c r="C41" s="161" t="s">
        <v>575</v>
      </c>
      <c r="D41" s="298">
        <f>-I38</f>
        <v>0</v>
      </c>
      <c r="E41" s="299">
        <f t="shared" si="1"/>
        <v>0</v>
      </c>
      <c r="F41" s="27"/>
      <c r="G41" s="298">
        <f>D41*E41*-1</f>
        <v>0</v>
      </c>
      <c r="H41" s="298">
        <f>PMT(E41,12,I38)</f>
        <v>0</v>
      </c>
      <c r="I41" s="298">
        <f>(D41+D41*E41-H41)*-1</f>
        <v>0</v>
      </c>
    </row>
    <row r="42" spans="1:9" x14ac:dyDescent="0.2">
      <c r="A42" s="27">
        <v>18</v>
      </c>
      <c r="B42" s="4" t="s">
        <v>139</v>
      </c>
      <c r="C42" s="161" t="s">
        <v>575</v>
      </c>
      <c r="D42" s="298">
        <f>-I41</f>
        <v>0</v>
      </c>
      <c r="E42" s="299">
        <f t="shared" si="1"/>
        <v>0</v>
      </c>
      <c r="F42" s="27"/>
      <c r="G42" s="298">
        <f t="shared" ref="G42:G52" si="4">D42*E42*-1</f>
        <v>0</v>
      </c>
      <c r="H42" s="298">
        <f>$H$41</f>
        <v>0</v>
      </c>
      <c r="I42" s="298">
        <f t="shared" ref="I42:I52" si="5">(D42+D42*E42-H42)*-1</f>
        <v>0</v>
      </c>
    </row>
    <row r="43" spans="1:9" x14ac:dyDescent="0.2">
      <c r="A43" s="27">
        <v>19</v>
      </c>
      <c r="B43" s="4" t="s">
        <v>140</v>
      </c>
      <c r="C43" s="161" t="s">
        <v>575</v>
      </c>
      <c r="D43" s="298">
        <f t="shared" ref="D43:D52" si="6">-I42</f>
        <v>0</v>
      </c>
      <c r="E43" s="299">
        <f t="shared" si="1"/>
        <v>0</v>
      </c>
      <c r="F43" s="27"/>
      <c r="G43" s="298">
        <f t="shared" si="4"/>
        <v>0</v>
      </c>
      <c r="H43" s="298">
        <f t="shared" ref="H43:H52" si="7">$H$41</f>
        <v>0</v>
      </c>
      <c r="I43" s="298">
        <f t="shared" si="5"/>
        <v>0</v>
      </c>
    </row>
    <row r="44" spans="1:9" x14ac:dyDescent="0.2">
      <c r="A44" s="27">
        <v>20</v>
      </c>
      <c r="B44" s="4" t="s">
        <v>141</v>
      </c>
      <c r="C44" s="161" t="s">
        <v>575</v>
      </c>
      <c r="D44" s="298">
        <f t="shared" si="6"/>
        <v>0</v>
      </c>
      <c r="E44" s="299">
        <f t="shared" si="1"/>
        <v>0</v>
      </c>
      <c r="F44" s="27"/>
      <c r="G44" s="298">
        <f t="shared" si="4"/>
        <v>0</v>
      </c>
      <c r="H44" s="298">
        <f t="shared" si="7"/>
        <v>0</v>
      </c>
      <c r="I44" s="298">
        <f t="shared" si="5"/>
        <v>0</v>
      </c>
    </row>
    <row r="45" spans="1:9" x14ac:dyDescent="0.2">
      <c r="A45" s="27">
        <v>21</v>
      </c>
      <c r="B45" s="4" t="s">
        <v>142</v>
      </c>
      <c r="C45" s="161" t="s">
        <v>575</v>
      </c>
      <c r="D45" s="298">
        <f t="shared" si="6"/>
        <v>0</v>
      </c>
      <c r="E45" s="299">
        <f t="shared" si="1"/>
        <v>0</v>
      </c>
      <c r="F45" s="27"/>
      <c r="G45" s="298">
        <f t="shared" si="4"/>
        <v>0</v>
      </c>
      <c r="H45" s="298">
        <f t="shared" si="7"/>
        <v>0</v>
      </c>
      <c r="I45" s="298">
        <f t="shared" si="5"/>
        <v>0</v>
      </c>
    </row>
    <row r="46" spans="1:9" x14ac:dyDescent="0.2">
      <c r="A46" s="27">
        <v>22</v>
      </c>
      <c r="B46" s="4" t="s">
        <v>143</v>
      </c>
      <c r="C46" s="161" t="s">
        <v>575</v>
      </c>
      <c r="D46" s="298">
        <f t="shared" si="6"/>
        <v>0</v>
      </c>
      <c r="E46" s="299">
        <f t="shared" si="1"/>
        <v>0</v>
      </c>
      <c r="F46" s="27"/>
      <c r="G46" s="298">
        <f t="shared" si="4"/>
        <v>0</v>
      </c>
      <c r="H46" s="298">
        <f t="shared" si="7"/>
        <v>0</v>
      </c>
      <c r="I46" s="298">
        <f t="shared" si="5"/>
        <v>0</v>
      </c>
    </row>
    <row r="47" spans="1:9" x14ac:dyDescent="0.2">
      <c r="A47" s="27">
        <v>23</v>
      </c>
      <c r="B47" s="4" t="s">
        <v>144</v>
      </c>
      <c r="C47" s="161" t="s">
        <v>575</v>
      </c>
      <c r="D47" s="298">
        <f t="shared" si="6"/>
        <v>0</v>
      </c>
      <c r="E47" s="299">
        <f t="shared" si="1"/>
        <v>0</v>
      </c>
      <c r="F47" s="27"/>
      <c r="G47" s="298">
        <f t="shared" si="4"/>
        <v>0</v>
      </c>
      <c r="H47" s="298">
        <f t="shared" si="7"/>
        <v>0</v>
      </c>
      <c r="I47" s="298">
        <f t="shared" si="5"/>
        <v>0</v>
      </c>
    </row>
    <row r="48" spans="1:9" x14ac:dyDescent="0.2">
      <c r="A48" s="27">
        <v>24</v>
      </c>
      <c r="B48" s="4" t="s">
        <v>145</v>
      </c>
      <c r="C48" s="161" t="s">
        <v>575</v>
      </c>
      <c r="D48" s="298">
        <f t="shared" si="6"/>
        <v>0</v>
      </c>
      <c r="E48" s="299">
        <f t="shared" si="1"/>
        <v>0</v>
      </c>
      <c r="F48" s="27"/>
      <c r="G48" s="298">
        <f t="shared" si="4"/>
        <v>0</v>
      </c>
      <c r="H48" s="298">
        <f t="shared" si="7"/>
        <v>0</v>
      </c>
      <c r="I48" s="298">
        <f t="shared" si="5"/>
        <v>0</v>
      </c>
    </row>
    <row r="49" spans="1:9" x14ac:dyDescent="0.2">
      <c r="A49" s="27">
        <v>25</v>
      </c>
      <c r="B49" s="4" t="s">
        <v>146</v>
      </c>
      <c r="C49" s="161" t="s">
        <v>575</v>
      </c>
      <c r="D49" s="298">
        <f t="shared" si="6"/>
        <v>0</v>
      </c>
      <c r="E49" s="299">
        <f t="shared" si="1"/>
        <v>0</v>
      </c>
      <c r="F49" s="27"/>
      <c r="G49" s="298">
        <f t="shared" si="4"/>
        <v>0</v>
      </c>
      <c r="H49" s="298">
        <f t="shared" si="7"/>
        <v>0</v>
      </c>
      <c r="I49" s="298">
        <f t="shared" si="5"/>
        <v>0</v>
      </c>
    </row>
    <row r="50" spans="1:9" x14ac:dyDescent="0.2">
      <c r="A50" s="27">
        <v>26</v>
      </c>
      <c r="B50" s="4" t="s">
        <v>147</v>
      </c>
      <c r="C50" s="161" t="s">
        <v>575</v>
      </c>
      <c r="D50" s="298">
        <f t="shared" si="6"/>
        <v>0</v>
      </c>
      <c r="E50" s="299">
        <f t="shared" si="1"/>
        <v>0</v>
      </c>
      <c r="F50" s="27"/>
      <c r="G50" s="298">
        <f t="shared" si="4"/>
        <v>0</v>
      </c>
      <c r="H50" s="298">
        <f t="shared" si="7"/>
        <v>0</v>
      </c>
      <c r="I50" s="298">
        <f t="shared" si="5"/>
        <v>0</v>
      </c>
    </row>
    <row r="51" spans="1:9" x14ac:dyDescent="0.2">
      <c r="A51" s="27">
        <v>27</v>
      </c>
      <c r="B51" s="4" t="s">
        <v>148</v>
      </c>
      <c r="C51" s="161" t="s">
        <v>575</v>
      </c>
      <c r="D51" s="298">
        <f t="shared" si="6"/>
        <v>0</v>
      </c>
      <c r="E51" s="299">
        <f t="shared" si="1"/>
        <v>0</v>
      </c>
      <c r="F51" s="27"/>
      <c r="G51" s="298">
        <f t="shared" si="4"/>
        <v>0</v>
      </c>
      <c r="H51" s="298">
        <f t="shared" si="7"/>
        <v>0</v>
      </c>
      <c r="I51" s="298">
        <f t="shared" si="5"/>
        <v>0</v>
      </c>
    </row>
    <row r="52" spans="1:9" x14ac:dyDescent="0.2">
      <c r="A52" s="27">
        <v>28</v>
      </c>
      <c r="B52" s="4" t="s">
        <v>149</v>
      </c>
      <c r="C52" s="161" t="s">
        <v>575</v>
      </c>
      <c r="D52" s="298">
        <f t="shared" si="6"/>
        <v>0</v>
      </c>
      <c r="E52" s="299">
        <f t="shared" si="1"/>
        <v>0</v>
      </c>
      <c r="F52" s="27"/>
      <c r="G52" s="298">
        <f t="shared" si="4"/>
        <v>0</v>
      </c>
      <c r="H52" s="298">
        <f t="shared" si="7"/>
        <v>0</v>
      </c>
      <c r="I52" s="300">
        <f t="shared" si="5"/>
        <v>0</v>
      </c>
    </row>
    <row r="53" spans="1:9" x14ac:dyDescent="0.2">
      <c r="A53" s="27">
        <v>29</v>
      </c>
      <c r="B53" s="4"/>
      <c r="C53" s="4"/>
      <c r="D53" s="4"/>
      <c r="E53" s="4"/>
      <c r="F53" s="4"/>
      <c r="G53" s="306">
        <f>SUM(G41:G52)</f>
        <v>0</v>
      </c>
      <c r="H53" s="213"/>
      <c r="I53" s="307"/>
    </row>
    <row r="54" spans="1:9" x14ac:dyDescent="0.2">
      <c r="A54" s="27"/>
      <c r="B54" s="4"/>
      <c r="C54" s="4"/>
      <c r="D54" s="4"/>
      <c r="E54" s="4"/>
      <c r="F54" s="4"/>
      <c r="G54" s="4"/>
      <c r="H54" s="213"/>
      <c r="I54" s="213"/>
    </row>
    <row r="55" spans="1:9" x14ac:dyDescent="0.2">
      <c r="A55" s="27">
        <v>30</v>
      </c>
      <c r="B55" s="4" t="s">
        <v>235</v>
      </c>
      <c r="C55" s="4"/>
      <c r="D55" s="213"/>
      <c r="E55" s="4"/>
      <c r="F55" s="4"/>
      <c r="G55" s="213"/>
      <c r="H55" s="298">
        <f>SUM(H41:H52)*-1</f>
        <v>0</v>
      </c>
      <c r="I55" s="213"/>
    </row>
    <row r="56" spans="1:9" x14ac:dyDescent="0.2">
      <c r="A56" s="27">
        <v>31</v>
      </c>
      <c r="B56" s="4" t="s">
        <v>236</v>
      </c>
      <c r="C56" s="4"/>
      <c r="D56" s="213"/>
      <c r="E56" s="4"/>
      <c r="F56" s="4"/>
      <c r="G56" s="213"/>
      <c r="H56" s="298">
        <f>F11</f>
        <v>0</v>
      </c>
      <c r="I56" s="213"/>
    </row>
    <row r="57" spans="1:9" x14ac:dyDescent="0.2">
      <c r="A57" s="27">
        <v>32</v>
      </c>
      <c r="B57" s="4" t="s">
        <v>237</v>
      </c>
      <c r="C57" s="4"/>
      <c r="D57" s="213"/>
      <c r="E57" s="4"/>
      <c r="F57" s="4"/>
      <c r="G57" s="213"/>
      <c r="H57" s="298">
        <f>H55+H56</f>
        <v>0</v>
      </c>
      <c r="I57" s="213"/>
    </row>
    <row r="58" spans="1:9" x14ac:dyDescent="0.2">
      <c r="A58" s="27"/>
      <c r="B58" s="4"/>
      <c r="C58" s="4"/>
      <c r="D58" s="4"/>
      <c r="E58" s="4"/>
      <c r="F58" s="4"/>
      <c r="G58" s="4"/>
      <c r="H58" s="4"/>
    </row>
    <row r="59" spans="1:9" x14ac:dyDescent="0.2">
      <c r="B59" s="4"/>
      <c r="C59" s="4"/>
      <c r="D59" s="4"/>
      <c r="E59" s="4"/>
      <c r="F59" s="4"/>
      <c r="G59" s="4"/>
      <c r="H59" s="4"/>
    </row>
    <row r="60" spans="1:9" x14ac:dyDescent="0.2">
      <c r="B60" s="4"/>
      <c r="C60" s="4"/>
      <c r="D60" s="4"/>
      <c r="E60" s="4"/>
      <c r="F60" s="4"/>
      <c r="G60" s="4"/>
      <c r="H60" s="4"/>
    </row>
    <row r="61" spans="1:9" x14ac:dyDescent="0.2">
      <c r="B61" s="4"/>
      <c r="C61" s="4"/>
      <c r="D61" s="4"/>
      <c r="E61" s="4"/>
      <c r="F61" s="4"/>
      <c r="G61" s="4"/>
      <c r="H61" s="4"/>
    </row>
  </sheetData>
  <mergeCells count="6">
    <mergeCell ref="B3:I3"/>
    <mergeCell ref="B8:B10"/>
    <mergeCell ref="D8:D9"/>
    <mergeCell ref="F8:F9"/>
    <mergeCell ref="B5:I5"/>
    <mergeCell ref="B4:I4"/>
  </mergeCells>
  <phoneticPr fontId="0" type="noConversion"/>
  <printOptions horizontalCentered="1"/>
  <pageMargins left="0.5" right="0.5" top="0.75" bottom="0.75" header="0.3" footer="0.3"/>
  <pageSetup scale="71"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Normal="100" zoomScaleSheetLayoutView="120" workbookViewId="0">
      <selection activeCell="K23" sqref="K23"/>
    </sheetView>
  </sheetViews>
  <sheetFormatPr defaultColWidth="9.33203125" defaultRowHeight="12" x14ac:dyDescent="0.2"/>
  <cols>
    <col min="1" max="1" width="13.1640625" style="4" customWidth="1"/>
    <col min="2" max="2" width="17.83203125" style="4" customWidth="1"/>
    <col min="3" max="3" width="24.33203125" style="4" customWidth="1"/>
    <col min="4" max="4" width="12.5" style="4" customWidth="1"/>
    <col min="5" max="5" width="12.6640625" style="4" customWidth="1"/>
    <col min="6" max="6" width="18" style="4" customWidth="1"/>
    <col min="7" max="7" width="9.33203125" style="4"/>
    <col min="8" max="8" width="13.33203125" style="4" customWidth="1"/>
    <col min="9" max="9" width="12.33203125" style="4" customWidth="1"/>
    <col min="10" max="16384" width="9.33203125" style="4"/>
  </cols>
  <sheetData>
    <row r="1" spans="1:10" x14ac:dyDescent="0.2">
      <c r="A1" s="124"/>
      <c r="B1" s="124"/>
      <c r="J1" s="46" t="s">
        <v>65</v>
      </c>
    </row>
    <row r="2" spans="1:10" x14ac:dyDescent="0.2">
      <c r="A2" s="124"/>
      <c r="B2" s="124"/>
      <c r="J2" s="125" t="s">
        <v>917</v>
      </c>
    </row>
    <row r="3" spans="1:10" x14ac:dyDescent="0.2">
      <c r="A3" s="560" t="s">
        <v>248</v>
      </c>
      <c r="B3" s="560"/>
      <c r="C3" s="560"/>
      <c r="D3" s="560"/>
      <c r="E3" s="560"/>
      <c r="F3" s="560"/>
      <c r="G3" s="560"/>
      <c r="H3" s="560"/>
      <c r="I3" s="560"/>
      <c r="J3" s="560"/>
    </row>
    <row r="4" spans="1:10" x14ac:dyDescent="0.2">
      <c r="A4" s="560" t="s">
        <v>249</v>
      </c>
      <c r="B4" s="560"/>
      <c r="C4" s="560"/>
      <c r="D4" s="560"/>
      <c r="E4" s="560"/>
      <c r="F4" s="560"/>
      <c r="G4" s="560"/>
      <c r="H4" s="560"/>
      <c r="I4" s="560"/>
      <c r="J4" s="560"/>
    </row>
    <row r="5" spans="1:10" x14ac:dyDescent="0.2">
      <c r="A5" s="561" t="s">
        <v>842</v>
      </c>
      <c r="B5" s="562"/>
      <c r="C5" s="562"/>
      <c r="D5" s="562"/>
      <c r="E5" s="562"/>
      <c r="F5" s="562"/>
      <c r="G5" s="562"/>
      <c r="H5" s="562"/>
      <c r="I5" s="562"/>
      <c r="J5" s="562"/>
    </row>
    <row r="8" spans="1:10" x14ac:dyDescent="0.2">
      <c r="A8" s="4" t="s">
        <v>239</v>
      </c>
    </row>
    <row r="10" spans="1:10" x14ac:dyDescent="0.2">
      <c r="B10" s="4" t="s">
        <v>250</v>
      </c>
    </row>
    <row r="11" spans="1:10" x14ac:dyDescent="0.2">
      <c r="A11" s="27">
        <v>1</v>
      </c>
      <c r="B11" s="255"/>
      <c r="C11" s="255" t="s">
        <v>814</v>
      </c>
      <c r="D11" s="255"/>
      <c r="E11" s="255"/>
      <c r="F11" s="289">
        <v>0</v>
      </c>
      <c r="H11" s="255"/>
      <c r="I11" s="255"/>
      <c r="J11" s="255"/>
    </row>
    <row r="12" spans="1:10" x14ac:dyDescent="0.2">
      <c r="A12" s="27">
        <v>2</v>
      </c>
      <c r="B12" s="255"/>
      <c r="C12" s="255" t="s">
        <v>815</v>
      </c>
      <c r="D12" s="255"/>
      <c r="E12" s="255"/>
      <c r="F12" s="289" t="s">
        <v>566</v>
      </c>
      <c r="H12" s="255"/>
      <c r="I12" s="255"/>
      <c r="J12" s="255"/>
    </row>
    <row r="13" spans="1:10" x14ac:dyDescent="0.2">
      <c r="A13" s="27">
        <v>3</v>
      </c>
      <c r="B13" s="255"/>
      <c r="C13" s="255" t="s">
        <v>816</v>
      </c>
      <c r="D13" s="255"/>
      <c r="E13" s="255"/>
      <c r="F13" s="289" t="s">
        <v>566</v>
      </c>
      <c r="H13" s="255"/>
      <c r="I13" s="255"/>
      <c r="J13" s="255"/>
    </row>
    <row r="14" spans="1:10" x14ac:dyDescent="0.2">
      <c r="A14" s="27">
        <v>4</v>
      </c>
      <c r="B14" s="255"/>
      <c r="C14" s="255" t="s">
        <v>817</v>
      </c>
      <c r="D14" s="255"/>
      <c r="E14" s="255"/>
      <c r="F14" s="289" t="s">
        <v>566</v>
      </c>
      <c r="H14" s="255"/>
      <c r="I14" s="255"/>
      <c r="J14" s="255"/>
    </row>
    <row r="15" spans="1:10" x14ac:dyDescent="0.2">
      <c r="A15" s="27">
        <v>5</v>
      </c>
      <c r="B15" s="255"/>
      <c r="C15" s="255" t="s">
        <v>818</v>
      </c>
      <c r="D15" s="255"/>
      <c r="E15" s="255"/>
      <c r="F15" s="289" t="s">
        <v>566</v>
      </c>
      <c r="H15" s="255"/>
      <c r="I15" s="255"/>
      <c r="J15" s="255"/>
    </row>
    <row r="16" spans="1:10" x14ac:dyDescent="0.2">
      <c r="A16" s="27">
        <v>6</v>
      </c>
      <c r="B16" s="255"/>
      <c r="C16" s="255" t="s">
        <v>819</v>
      </c>
      <c r="D16" s="255"/>
      <c r="E16" s="255"/>
      <c r="F16" s="289" t="s">
        <v>566</v>
      </c>
      <c r="H16" s="255"/>
      <c r="I16" s="255"/>
      <c r="J16" s="255"/>
    </row>
    <row r="17" spans="1:10" x14ac:dyDescent="0.2">
      <c r="A17" s="27">
        <v>7</v>
      </c>
      <c r="B17" s="255"/>
      <c r="C17" s="255" t="s">
        <v>820</v>
      </c>
      <c r="D17" s="255"/>
      <c r="E17" s="255"/>
      <c r="F17" s="289" t="s">
        <v>566</v>
      </c>
      <c r="H17" s="255"/>
      <c r="I17" s="255"/>
      <c r="J17" s="255"/>
    </row>
    <row r="18" spans="1:10" x14ac:dyDescent="0.2">
      <c r="A18" s="27">
        <v>8</v>
      </c>
      <c r="B18" s="255"/>
      <c r="C18" s="255" t="s">
        <v>821</v>
      </c>
      <c r="D18" s="255"/>
      <c r="E18" s="255"/>
      <c r="F18" s="289" t="s">
        <v>566</v>
      </c>
      <c r="H18" s="255"/>
      <c r="I18" s="255"/>
      <c r="J18" s="255"/>
    </row>
    <row r="19" spans="1:10" x14ac:dyDescent="0.2">
      <c r="A19" s="27">
        <v>9</v>
      </c>
      <c r="B19" s="255"/>
      <c r="C19" s="255" t="s">
        <v>822</v>
      </c>
      <c r="D19" s="255"/>
      <c r="E19" s="255"/>
      <c r="F19" s="289" t="s">
        <v>566</v>
      </c>
      <c r="H19" s="255"/>
      <c r="I19" s="255"/>
      <c r="J19" s="255"/>
    </row>
    <row r="20" spans="1:10" x14ac:dyDescent="0.2">
      <c r="A20" s="27">
        <v>10</v>
      </c>
      <c r="B20" s="255"/>
      <c r="C20" s="255" t="s">
        <v>823</v>
      </c>
      <c r="D20" s="255"/>
      <c r="E20" s="255"/>
      <c r="F20" s="289" t="s">
        <v>566</v>
      </c>
      <c r="H20" s="255"/>
      <c r="I20" s="255"/>
      <c r="J20" s="255"/>
    </row>
    <row r="21" spans="1:10" x14ac:dyDescent="0.2">
      <c r="A21" s="27">
        <v>11</v>
      </c>
      <c r="B21" s="255"/>
      <c r="C21" s="255" t="s">
        <v>824</v>
      </c>
      <c r="D21" s="255"/>
      <c r="E21" s="255"/>
      <c r="F21" s="289" t="s">
        <v>566</v>
      </c>
      <c r="H21" s="255"/>
      <c r="I21" s="255"/>
      <c r="J21" s="255"/>
    </row>
    <row r="22" spans="1:10" x14ac:dyDescent="0.2">
      <c r="A22" s="27">
        <v>12</v>
      </c>
      <c r="B22" s="255"/>
      <c r="C22" s="255" t="s">
        <v>825</v>
      </c>
      <c r="D22" s="255"/>
      <c r="E22" s="255"/>
      <c r="F22" s="289" t="s">
        <v>566</v>
      </c>
      <c r="H22" s="255"/>
      <c r="I22" s="255"/>
      <c r="J22" s="255"/>
    </row>
    <row r="23" spans="1:10" x14ac:dyDescent="0.2">
      <c r="A23" s="27">
        <v>13</v>
      </c>
      <c r="B23" s="93"/>
      <c r="C23" s="93" t="s">
        <v>240</v>
      </c>
      <c r="D23" s="255"/>
      <c r="E23" s="255"/>
      <c r="F23" s="289" t="s">
        <v>566</v>
      </c>
      <c r="H23" s="255"/>
      <c r="I23" s="255"/>
      <c r="J23" s="255"/>
    </row>
    <row r="24" spans="1:10" x14ac:dyDescent="0.2">
      <c r="A24" s="27">
        <v>14</v>
      </c>
      <c r="B24" s="93"/>
      <c r="C24" s="93" t="s">
        <v>241</v>
      </c>
      <c r="D24" s="255"/>
      <c r="E24" s="255"/>
      <c r="F24" s="289" t="s">
        <v>566</v>
      </c>
      <c r="H24" s="255"/>
      <c r="I24" s="255"/>
      <c r="J24" s="255"/>
    </row>
    <row r="25" spans="1:10" x14ac:dyDescent="0.2">
      <c r="A25" s="27">
        <v>15</v>
      </c>
      <c r="B25" s="93"/>
      <c r="C25" s="93" t="s">
        <v>242</v>
      </c>
      <c r="D25" s="255"/>
      <c r="E25" s="255"/>
      <c r="F25" s="289" t="s">
        <v>566</v>
      </c>
      <c r="H25" s="255"/>
      <c r="I25" s="255"/>
      <c r="J25" s="255"/>
    </row>
    <row r="26" spans="1:10" x14ac:dyDescent="0.2">
      <c r="A26" s="27">
        <v>16</v>
      </c>
      <c r="B26" s="93"/>
      <c r="C26" s="93" t="s">
        <v>243</v>
      </c>
      <c r="D26" s="255"/>
      <c r="E26" s="255"/>
      <c r="F26" s="289" t="s">
        <v>566</v>
      </c>
      <c r="H26" s="255"/>
      <c r="I26" s="255"/>
      <c r="J26" s="255"/>
    </row>
    <row r="27" spans="1:10" x14ac:dyDescent="0.2">
      <c r="A27" s="27">
        <v>17</v>
      </c>
      <c r="B27" s="93"/>
      <c r="C27" s="93" t="s">
        <v>244</v>
      </c>
      <c r="D27" s="255"/>
      <c r="E27" s="255"/>
      <c r="F27" s="289" t="s">
        <v>566</v>
      </c>
      <c r="H27" s="255"/>
      <c r="I27" s="255"/>
      <c r="J27" s="255"/>
    </row>
    <row r="28" spans="1:10" x14ac:dyDescent="0.2">
      <c r="A28" s="27"/>
      <c r="B28" s="255"/>
      <c r="C28" s="255"/>
      <c r="D28" s="255"/>
      <c r="E28" s="255"/>
      <c r="F28" s="255"/>
      <c r="H28" s="255"/>
      <c r="I28" s="255"/>
      <c r="J28" s="255"/>
    </row>
    <row r="29" spans="1:10" x14ac:dyDescent="0.2">
      <c r="A29" s="27">
        <v>18</v>
      </c>
      <c r="B29" s="4" t="s">
        <v>245</v>
      </c>
      <c r="F29" s="290">
        <f>AVERAGE(F11:F27)</f>
        <v>0</v>
      </c>
    </row>
    <row r="30" spans="1:10" x14ac:dyDescent="0.2">
      <c r="A30" s="27">
        <v>19</v>
      </c>
      <c r="B30" s="4" t="s">
        <v>246</v>
      </c>
      <c r="F30" s="290">
        <f>F29/12</f>
        <v>0</v>
      </c>
    </row>
    <row r="32" spans="1:10" x14ac:dyDescent="0.2">
      <c r="A32" s="4" t="s">
        <v>247</v>
      </c>
    </row>
  </sheetData>
  <mergeCells count="3">
    <mergeCell ref="A3:J3"/>
    <mergeCell ref="A4:J4"/>
    <mergeCell ref="A5:J5"/>
  </mergeCells>
  <phoneticPr fontId="0" type="noConversion"/>
  <printOptions horizontalCentered="1"/>
  <pageMargins left="0.5" right="0.5" top="0.75" bottom="0.75" header="0.3" footer="0.3"/>
  <pageSetup scale="99"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showGridLines="0" zoomScaleNormal="100" zoomScaleSheetLayoutView="110" workbookViewId="0">
      <selection activeCell="U142" sqref="U142"/>
    </sheetView>
  </sheetViews>
  <sheetFormatPr defaultRowHeight="12" x14ac:dyDescent="0.2"/>
  <cols>
    <col min="1" max="1" width="6.83203125" style="268" customWidth="1"/>
    <col min="2" max="2" width="30.83203125" style="268" customWidth="1"/>
    <col min="3" max="3" width="3.83203125" style="268" customWidth="1"/>
    <col min="4" max="4" width="15.83203125" style="268" customWidth="1"/>
    <col min="5" max="5" width="3.83203125" style="268" customWidth="1"/>
    <col min="6" max="12" width="15.83203125" style="268" customWidth="1"/>
    <col min="13" max="16384" width="9.33203125" style="268"/>
  </cols>
  <sheetData>
    <row r="1" spans="1:12" x14ac:dyDescent="0.2">
      <c r="L1" s="269" t="s">
        <v>65</v>
      </c>
    </row>
    <row r="2" spans="1:12" x14ac:dyDescent="0.2">
      <c r="L2" s="270" t="s">
        <v>917</v>
      </c>
    </row>
    <row r="3" spans="1:12" x14ac:dyDescent="0.2">
      <c r="A3" s="591" t="s">
        <v>191</v>
      </c>
      <c r="B3" s="591"/>
      <c r="C3" s="591"/>
      <c r="D3" s="591"/>
      <c r="E3" s="591"/>
      <c r="F3" s="591"/>
      <c r="G3" s="591"/>
      <c r="H3" s="591"/>
      <c r="I3" s="591"/>
      <c r="J3" s="591"/>
      <c r="K3" s="591"/>
      <c r="L3" s="591"/>
    </row>
    <row r="4" spans="1:12" x14ac:dyDescent="0.2">
      <c r="A4" s="591" t="s">
        <v>625</v>
      </c>
      <c r="B4" s="591"/>
      <c r="C4" s="591"/>
      <c r="D4" s="591"/>
      <c r="E4" s="591"/>
      <c r="F4" s="591"/>
      <c r="G4" s="591"/>
      <c r="H4" s="591"/>
      <c r="I4" s="591"/>
      <c r="J4" s="591"/>
      <c r="K4" s="591"/>
      <c r="L4" s="591"/>
    </row>
    <row r="5" spans="1:12" x14ac:dyDescent="0.2">
      <c r="A5" s="592" t="s">
        <v>842</v>
      </c>
      <c r="B5" s="592"/>
      <c r="C5" s="592"/>
      <c r="D5" s="592"/>
      <c r="E5" s="592"/>
      <c r="F5" s="592"/>
      <c r="G5" s="592"/>
      <c r="H5" s="592"/>
      <c r="I5" s="592"/>
      <c r="J5" s="592"/>
      <c r="K5" s="592"/>
      <c r="L5" s="592"/>
    </row>
    <row r="6" spans="1:12" x14ac:dyDescent="0.2">
      <c r="A6" s="271"/>
      <c r="B6" s="593"/>
      <c r="C6" s="593"/>
      <c r="D6" s="593"/>
      <c r="E6" s="593"/>
      <c r="F6" s="593"/>
      <c r="G6" s="593"/>
      <c r="H6" s="593"/>
      <c r="I6" s="593"/>
      <c r="J6" s="593"/>
      <c r="K6" s="593"/>
    </row>
    <row r="7" spans="1:12" x14ac:dyDescent="0.2">
      <c r="A7" s="272"/>
      <c r="B7" s="593"/>
      <c r="C7" s="593"/>
      <c r="D7" s="593"/>
      <c r="E7" s="593"/>
      <c r="F7" s="593"/>
      <c r="G7" s="593"/>
      <c r="H7" s="593"/>
      <c r="I7" s="593"/>
      <c r="J7" s="593"/>
      <c r="K7" s="593"/>
    </row>
    <row r="8" spans="1:12" x14ac:dyDescent="0.2">
      <c r="A8" s="272"/>
      <c r="B8" s="273" t="s">
        <v>617</v>
      </c>
      <c r="C8" s="3"/>
      <c r="D8" s="3"/>
      <c r="E8" s="3"/>
      <c r="F8" s="3"/>
      <c r="G8" s="3"/>
      <c r="H8" s="3"/>
      <c r="I8" s="3"/>
      <c r="J8" s="3"/>
      <c r="K8" s="3"/>
    </row>
    <row r="9" spans="1:12" x14ac:dyDescent="0.2">
      <c r="A9" s="272"/>
      <c r="B9" s="274"/>
      <c r="C9" s="274"/>
      <c r="D9" s="274"/>
      <c r="E9" s="274"/>
      <c r="F9" s="275" t="s">
        <v>611</v>
      </c>
      <c r="G9" s="275"/>
      <c r="H9" s="275" t="s">
        <v>606</v>
      </c>
      <c r="I9" s="275" t="s">
        <v>607</v>
      </c>
      <c r="J9" s="275" t="s">
        <v>609</v>
      </c>
      <c r="K9" s="275" t="s">
        <v>630</v>
      </c>
      <c r="L9" s="276" t="s">
        <v>614</v>
      </c>
    </row>
    <row r="10" spans="1:12" x14ac:dyDescent="0.2">
      <c r="A10" s="277" t="s">
        <v>68</v>
      </c>
      <c r="B10" s="278" t="s">
        <v>350</v>
      </c>
      <c r="C10" s="279"/>
      <c r="D10" s="280" t="s">
        <v>403</v>
      </c>
      <c r="E10" s="279"/>
      <c r="F10" s="280" t="s">
        <v>603</v>
      </c>
      <c r="G10" s="280" t="s">
        <v>604</v>
      </c>
      <c r="H10" s="280" t="s">
        <v>605</v>
      </c>
      <c r="I10" s="280" t="s">
        <v>608</v>
      </c>
      <c r="J10" s="280" t="s">
        <v>610</v>
      </c>
      <c r="K10" s="280" t="s">
        <v>610</v>
      </c>
      <c r="L10" s="280" t="s">
        <v>612</v>
      </c>
    </row>
    <row r="11" spans="1:12" x14ac:dyDescent="0.2">
      <c r="A11" s="272"/>
      <c r="B11" s="276" t="s">
        <v>121</v>
      </c>
      <c r="D11" s="276" t="s">
        <v>122</v>
      </c>
      <c r="F11" s="276" t="s">
        <v>298</v>
      </c>
      <c r="G11" s="276" t="s">
        <v>123</v>
      </c>
      <c r="H11" s="276" t="s">
        <v>299</v>
      </c>
      <c r="I11" s="276" t="s">
        <v>126</v>
      </c>
      <c r="J11" s="276" t="s">
        <v>127</v>
      </c>
      <c r="K11" s="276" t="s">
        <v>128</v>
      </c>
      <c r="L11" s="276" t="s">
        <v>129</v>
      </c>
    </row>
    <row r="13" spans="1:12" x14ac:dyDescent="0.2">
      <c r="A13" s="281">
        <v>1</v>
      </c>
      <c r="B13" s="282" t="s">
        <v>626</v>
      </c>
      <c r="C13" s="282"/>
      <c r="D13" s="281" t="s">
        <v>368</v>
      </c>
      <c r="E13" s="282"/>
      <c r="F13" s="283">
        <v>0.21</v>
      </c>
      <c r="G13" s="283">
        <v>0</v>
      </c>
      <c r="H13" s="283">
        <f>G13</f>
        <v>0</v>
      </c>
      <c r="I13" s="283">
        <f>G13</f>
        <v>0</v>
      </c>
      <c r="J13" s="283">
        <f>F13</f>
        <v>0.21</v>
      </c>
      <c r="K13" s="283">
        <v>0</v>
      </c>
      <c r="L13" s="282"/>
    </row>
    <row r="14" spans="1:12" x14ac:dyDescent="0.2">
      <c r="A14" s="281">
        <v>2</v>
      </c>
      <c r="B14" s="282" t="s">
        <v>621</v>
      </c>
      <c r="C14" s="282"/>
      <c r="D14" s="281" t="s">
        <v>369</v>
      </c>
      <c r="E14" s="282"/>
      <c r="F14" s="460">
        <v>1</v>
      </c>
      <c r="G14" s="284">
        <v>0</v>
      </c>
      <c r="H14" s="284">
        <v>0</v>
      </c>
      <c r="I14" s="284">
        <v>0</v>
      </c>
      <c r="J14" s="284">
        <v>0</v>
      </c>
      <c r="K14" s="284">
        <v>0</v>
      </c>
      <c r="L14" s="282"/>
    </row>
    <row r="15" spans="1:12" x14ac:dyDescent="0.2">
      <c r="A15" s="281">
        <v>3</v>
      </c>
      <c r="B15" s="282" t="s">
        <v>616</v>
      </c>
      <c r="C15" s="282"/>
      <c r="D15" s="281" t="s">
        <v>615</v>
      </c>
      <c r="E15" s="282"/>
      <c r="F15" s="285">
        <f t="shared" ref="F15:K15" si="0">F13*F14</f>
        <v>0.21</v>
      </c>
      <c r="G15" s="285">
        <f t="shared" si="0"/>
        <v>0</v>
      </c>
      <c r="H15" s="285">
        <f t="shared" si="0"/>
        <v>0</v>
      </c>
      <c r="I15" s="285">
        <f t="shared" si="0"/>
        <v>0</v>
      </c>
      <c r="J15" s="285">
        <f t="shared" si="0"/>
        <v>0</v>
      </c>
      <c r="K15" s="285">
        <f t="shared" si="0"/>
        <v>0</v>
      </c>
    </row>
    <row r="16" spans="1:12" x14ac:dyDescent="0.2">
      <c r="A16" s="281">
        <v>4</v>
      </c>
      <c r="B16" s="282" t="s">
        <v>613</v>
      </c>
      <c r="C16" s="282"/>
      <c r="D16" s="281" t="s">
        <v>618</v>
      </c>
      <c r="E16" s="282"/>
      <c r="F16" s="282"/>
      <c r="G16" s="285"/>
      <c r="H16" s="282"/>
      <c r="I16" s="282"/>
      <c r="J16" s="282"/>
      <c r="K16" s="282"/>
      <c r="L16" s="286">
        <f>SUM(F15:K15)</f>
        <v>0.21</v>
      </c>
    </row>
    <row r="17" spans="1:12" x14ac:dyDescent="0.2">
      <c r="A17" s="281"/>
      <c r="B17" s="282"/>
      <c r="C17" s="282"/>
      <c r="D17" s="282"/>
      <c r="E17" s="282"/>
      <c r="F17" s="282"/>
      <c r="G17" s="285"/>
      <c r="H17" s="282"/>
      <c r="I17" s="282"/>
      <c r="J17" s="282"/>
      <c r="K17" s="282"/>
      <c r="L17" s="282"/>
    </row>
    <row r="18" spans="1:12" x14ac:dyDescent="0.2">
      <c r="A18" s="281">
        <v>5</v>
      </c>
      <c r="B18" s="282" t="s">
        <v>627</v>
      </c>
      <c r="C18" s="282"/>
      <c r="D18" s="281" t="s">
        <v>158</v>
      </c>
      <c r="E18" s="282"/>
      <c r="F18" s="283">
        <v>8.8200000000000001E-2</v>
      </c>
      <c r="G18" s="283">
        <v>0</v>
      </c>
      <c r="H18" s="283">
        <v>0</v>
      </c>
      <c r="I18" s="283">
        <v>0</v>
      </c>
      <c r="J18" s="283">
        <v>0</v>
      </c>
      <c r="K18" s="283">
        <v>0</v>
      </c>
      <c r="L18" s="282"/>
    </row>
    <row r="19" spans="1:12" x14ac:dyDescent="0.2">
      <c r="A19" s="281">
        <v>6</v>
      </c>
      <c r="B19" s="282" t="s">
        <v>621</v>
      </c>
      <c r="C19" s="282"/>
      <c r="D19" s="281" t="s">
        <v>369</v>
      </c>
      <c r="E19" s="282"/>
      <c r="F19" s="460">
        <v>1</v>
      </c>
      <c r="G19" s="284">
        <v>0</v>
      </c>
      <c r="H19" s="284">
        <v>0</v>
      </c>
      <c r="I19" s="284">
        <v>0</v>
      </c>
      <c r="J19" s="284">
        <v>0</v>
      </c>
      <c r="K19" s="284">
        <v>0</v>
      </c>
      <c r="L19" s="282"/>
    </row>
    <row r="20" spans="1:12" x14ac:dyDescent="0.2">
      <c r="A20" s="281">
        <v>7</v>
      </c>
      <c r="B20" s="282" t="s">
        <v>616</v>
      </c>
      <c r="C20" s="282"/>
      <c r="D20" s="281" t="s">
        <v>619</v>
      </c>
      <c r="E20" s="282"/>
      <c r="F20" s="285">
        <f t="shared" ref="F20:K20" si="1">F18*F19</f>
        <v>8.8200000000000001E-2</v>
      </c>
      <c r="G20" s="285">
        <f t="shared" si="1"/>
        <v>0</v>
      </c>
      <c r="H20" s="285">
        <f t="shared" si="1"/>
        <v>0</v>
      </c>
      <c r="I20" s="285">
        <f t="shared" si="1"/>
        <v>0</v>
      </c>
      <c r="J20" s="285">
        <f t="shared" si="1"/>
        <v>0</v>
      </c>
      <c r="K20" s="285">
        <f t="shared" si="1"/>
        <v>0</v>
      </c>
    </row>
    <row r="21" spans="1:12" x14ac:dyDescent="0.2">
      <c r="A21" s="281">
        <v>8</v>
      </c>
      <c r="B21" s="282" t="s">
        <v>623</v>
      </c>
      <c r="C21" s="282"/>
      <c r="D21" s="281" t="s">
        <v>620</v>
      </c>
      <c r="E21" s="282"/>
      <c r="F21" s="285"/>
      <c r="G21" s="285"/>
      <c r="H21" s="285"/>
      <c r="I21" s="285"/>
      <c r="J21" s="285"/>
      <c r="K21" s="285"/>
      <c r="L21" s="286">
        <f>SUM(F20:K20)</f>
        <v>8.8200000000000001E-2</v>
      </c>
    </row>
    <row r="22" spans="1:12" x14ac:dyDescent="0.2">
      <c r="A22" s="281"/>
      <c r="B22" s="282"/>
      <c r="C22" s="282"/>
      <c r="D22" s="282"/>
      <c r="E22" s="282"/>
      <c r="F22" s="282"/>
      <c r="G22" s="282"/>
      <c r="H22" s="282"/>
      <c r="I22" s="282"/>
      <c r="J22" s="282"/>
      <c r="K22" s="282"/>
      <c r="L22" s="282"/>
    </row>
    <row r="23" spans="1:12" x14ac:dyDescent="0.2">
      <c r="A23" s="281"/>
    </row>
    <row r="24" spans="1:12" x14ac:dyDescent="0.2">
      <c r="A24" s="281"/>
    </row>
    <row r="25" spans="1:12" x14ac:dyDescent="0.2">
      <c r="A25" s="281" t="s">
        <v>443</v>
      </c>
      <c r="B25" s="282" t="s">
        <v>846</v>
      </c>
      <c r="C25" s="287"/>
      <c r="D25" s="287"/>
      <c r="E25" s="287"/>
      <c r="F25" s="287"/>
      <c r="G25" s="287"/>
      <c r="H25" s="287"/>
      <c r="I25" s="287"/>
    </row>
    <row r="26" spans="1:12" x14ac:dyDescent="0.2">
      <c r="A26" s="281" t="s">
        <v>455</v>
      </c>
      <c r="B26" s="282" t="s">
        <v>633</v>
      </c>
      <c r="C26" s="287"/>
      <c r="D26" s="287"/>
      <c r="E26" s="287"/>
      <c r="F26" s="287"/>
      <c r="G26" s="287"/>
      <c r="H26" s="287"/>
      <c r="I26" s="287"/>
    </row>
    <row r="27" spans="1:12" x14ac:dyDescent="0.2">
      <c r="A27" s="281" t="s">
        <v>458</v>
      </c>
      <c r="B27" s="282" t="s">
        <v>847</v>
      </c>
      <c r="C27" s="282"/>
      <c r="D27" s="282"/>
      <c r="E27" s="282"/>
      <c r="F27" s="282"/>
      <c r="G27" s="282"/>
      <c r="H27" s="282"/>
      <c r="I27" s="282"/>
      <c r="J27" s="282"/>
      <c r="K27" s="282"/>
      <c r="L27" s="282"/>
    </row>
    <row r="28" spans="1:12" x14ac:dyDescent="0.2">
      <c r="A28" s="282"/>
      <c r="C28" s="282"/>
      <c r="D28" s="282"/>
      <c r="E28" s="282"/>
      <c r="F28" s="282"/>
      <c r="G28" s="282"/>
      <c r="H28" s="282"/>
      <c r="I28" s="282"/>
      <c r="J28" s="282"/>
      <c r="K28" s="282"/>
      <c r="L28" s="282"/>
    </row>
    <row r="29" spans="1:12" x14ac:dyDescent="0.2">
      <c r="A29" s="282"/>
      <c r="B29" s="282"/>
      <c r="C29" s="282"/>
      <c r="D29" s="282"/>
      <c r="E29" s="282"/>
      <c r="F29" s="282"/>
      <c r="G29" s="282"/>
      <c r="H29" s="282"/>
      <c r="I29" s="282"/>
      <c r="J29" s="282"/>
      <c r="K29" s="282"/>
      <c r="L29" s="282"/>
    </row>
    <row r="30" spans="1:12" x14ac:dyDescent="0.2">
      <c r="A30" s="282"/>
      <c r="B30" s="282"/>
      <c r="C30" s="282"/>
      <c r="D30" s="282"/>
      <c r="E30" s="282"/>
      <c r="F30" s="282"/>
      <c r="G30" s="282"/>
      <c r="H30" s="282"/>
      <c r="I30" s="282"/>
      <c r="J30" s="282"/>
      <c r="K30" s="282"/>
      <c r="L30" s="282"/>
    </row>
    <row r="31" spans="1:12" x14ac:dyDescent="0.2">
      <c r="A31" s="282"/>
      <c r="B31" s="593"/>
      <c r="C31" s="593"/>
      <c r="D31" s="593"/>
      <c r="E31" s="593"/>
      <c r="F31" s="593"/>
      <c r="G31" s="593"/>
      <c r="H31" s="593"/>
      <c r="I31" s="593"/>
      <c r="J31" s="593"/>
      <c r="K31" s="593"/>
      <c r="L31" s="593"/>
    </row>
    <row r="32" spans="1:12" x14ac:dyDescent="0.2">
      <c r="A32" s="282"/>
      <c r="B32" s="593"/>
      <c r="C32" s="593"/>
      <c r="D32" s="593"/>
      <c r="E32" s="593"/>
      <c r="F32" s="593"/>
      <c r="G32" s="593"/>
      <c r="H32" s="593"/>
      <c r="I32" s="593"/>
      <c r="J32" s="593"/>
      <c r="K32" s="593"/>
      <c r="L32" s="593"/>
    </row>
    <row r="33" spans="1:12" x14ac:dyDescent="0.2">
      <c r="A33" s="282"/>
      <c r="B33" s="593"/>
      <c r="C33" s="593"/>
      <c r="D33" s="593"/>
      <c r="E33" s="593"/>
      <c r="F33" s="593"/>
      <c r="G33" s="593"/>
      <c r="H33" s="593"/>
      <c r="I33" s="593"/>
      <c r="J33" s="593"/>
      <c r="K33" s="593"/>
      <c r="L33" s="593"/>
    </row>
    <row r="34" spans="1:12" x14ac:dyDescent="0.2">
      <c r="A34" s="282"/>
      <c r="B34" s="288"/>
      <c r="C34" s="282"/>
      <c r="D34" s="282"/>
      <c r="E34" s="282"/>
      <c r="F34" s="282"/>
      <c r="G34" s="282"/>
      <c r="H34" s="282"/>
      <c r="I34" s="282"/>
      <c r="J34" s="282"/>
      <c r="K34" s="282"/>
      <c r="L34" s="282"/>
    </row>
    <row r="35" spans="1:12" x14ac:dyDescent="0.2">
      <c r="A35" s="282"/>
      <c r="B35" s="288"/>
      <c r="C35" s="282"/>
      <c r="D35" s="282"/>
      <c r="E35" s="282"/>
      <c r="F35" s="282"/>
      <c r="G35" s="282"/>
      <c r="H35" s="282"/>
      <c r="I35" s="282"/>
      <c r="J35" s="282"/>
      <c r="K35" s="282"/>
      <c r="L35" s="282"/>
    </row>
    <row r="36" spans="1:12" x14ac:dyDescent="0.2">
      <c r="A36" s="282"/>
      <c r="B36" s="282"/>
      <c r="C36" s="282"/>
      <c r="D36" s="282"/>
      <c r="E36" s="282"/>
      <c r="F36" s="282"/>
      <c r="G36" s="282"/>
      <c r="H36" s="282"/>
      <c r="I36" s="282"/>
      <c r="J36" s="282"/>
      <c r="K36" s="282"/>
      <c r="L36" s="282"/>
    </row>
    <row r="37" spans="1:12" x14ac:dyDescent="0.2">
      <c r="A37" s="282"/>
      <c r="B37" s="282"/>
      <c r="C37" s="282"/>
      <c r="D37" s="282"/>
      <c r="E37" s="282"/>
      <c r="F37" s="282"/>
      <c r="G37" s="282"/>
      <c r="H37" s="282"/>
      <c r="I37" s="282"/>
      <c r="J37" s="282"/>
      <c r="K37" s="282"/>
      <c r="L37" s="282"/>
    </row>
    <row r="38" spans="1:12" x14ac:dyDescent="0.2">
      <c r="A38" s="282"/>
      <c r="B38" s="282"/>
      <c r="C38" s="282"/>
      <c r="D38" s="282"/>
      <c r="E38" s="282"/>
      <c r="F38" s="282"/>
      <c r="G38" s="282"/>
      <c r="H38" s="282"/>
      <c r="I38" s="282"/>
      <c r="J38" s="282"/>
      <c r="K38" s="282"/>
      <c r="L38" s="282"/>
    </row>
    <row r="39" spans="1:12" x14ac:dyDescent="0.2">
      <c r="A39" s="282"/>
      <c r="B39" s="282"/>
      <c r="C39" s="282"/>
      <c r="D39" s="282"/>
      <c r="E39" s="282"/>
      <c r="F39" s="282"/>
      <c r="G39" s="282"/>
      <c r="H39" s="282"/>
      <c r="I39" s="282"/>
      <c r="J39" s="282"/>
      <c r="K39" s="282"/>
      <c r="L39" s="282"/>
    </row>
    <row r="40" spans="1:12" x14ac:dyDescent="0.2">
      <c r="A40" s="282"/>
      <c r="B40" s="282"/>
      <c r="C40" s="282"/>
      <c r="D40" s="282"/>
      <c r="E40" s="282"/>
      <c r="F40" s="282"/>
      <c r="G40" s="282"/>
      <c r="H40" s="282"/>
      <c r="I40" s="282"/>
      <c r="J40" s="282"/>
      <c r="K40" s="282"/>
      <c r="L40" s="282"/>
    </row>
    <row r="41" spans="1:12" x14ac:dyDescent="0.2">
      <c r="A41" s="282"/>
      <c r="B41" s="282"/>
      <c r="C41" s="282"/>
      <c r="D41" s="282"/>
      <c r="E41" s="282"/>
      <c r="F41" s="282"/>
      <c r="G41" s="282"/>
      <c r="H41" s="282"/>
      <c r="I41" s="282"/>
      <c r="J41" s="282"/>
      <c r="K41" s="282"/>
      <c r="L41" s="282"/>
    </row>
    <row r="42" spans="1:12" x14ac:dyDescent="0.2">
      <c r="A42" s="282"/>
      <c r="B42" s="282"/>
      <c r="C42" s="282"/>
      <c r="D42" s="282"/>
      <c r="E42" s="282"/>
      <c r="F42" s="282"/>
      <c r="G42" s="282"/>
      <c r="H42" s="282"/>
      <c r="I42" s="282"/>
      <c r="J42" s="282"/>
      <c r="K42" s="282"/>
      <c r="L42" s="282"/>
    </row>
    <row r="43" spans="1:12" x14ac:dyDescent="0.2">
      <c r="A43" s="282"/>
      <c r="B43" s="282"/>
      <c r="C43" s="282"/>
      <c r="D43" s="282"/>
      <c r="E43" s="282"/>
      <c r="F43" s="282"/>
      <c r="G43" s="282"/>
      <c r="H43" s="282"/>
      <c r="I43" s="282"/>
      <c r="J43" s="282"/>
      <c r="K43" s="282"/>
      <c r="L43" s="282"/>
    </row>
    <row r="44" spans="1:12" x14ac:dyDescent="0.2">
      <c r="A44" s="282"/>
      <c r="B44" s="282"/>
      <c r="C44" s="282"/>
      <c r="D44" s="282"/>
      <c r="E44" s="282"/>
      <c r="F44" s="282"/>
      <c r="G44" s="282"/>
      <c r="H44" s="282"/>
      <c r="I44" s="282"/>
      <c r="J44" s="282"/>
      <c r="K44" s="282"/>
      <c r="L44" s="282"/>
    </row>
    <row r="45" spans="1:12" x14ac:dyDescent="0.2">
      <c r="A45" s="282"/>
      <c r="B45" s="282"/>
      <c r="C45" s="282"/>
      <c r="D45" s="282"/>
      <c r="E45" s="282"/>
      <c r="F45" s="282"/>
      <c r="G45" s="282"/>
      <c r="H45" s="282"/>
      <c r="I45" s="282"/>
      <c r="J45" s="282"/>
      <c r="K45" s="282"/>
      <c r="L45" s="282"/>
    </row>
    <row r="46" spans="1:12" x14ac:dyDescent="0.2">
      <c r="A46" s="282"/>
      <c r="B46" s="282"/>
      <c r="C46" s="282"/>
      <c r="D46" s="282"/>
      <c r="E46" s="282"/>
      <c r="F46" s="282"/>
      <c r="G46" s="282"/>
      <c r="H46" s="282"/>
      <c r="I46" s="282"/>
      <c r="J46" s="282"/>
      <c r="K46" s="282"/>
      <c r="L46" s="282"/>
    </row>
    <row r="47" spans="1:12" x14ac:dyDescent="0.2">
      <c r="A47" s="282"/>
      <c r="B47" s="282"/>
      <c r="C47" s="282"/>
      <c r="D47" s="282"/>
      <c r="E47" s="282"/>
      <c r="F47" s="282"/>
      <c r="G47" s="282"/>
      <c r="H47" s="282"/>
      <c r="I47" s="282"/>
      <c r="J47" s="282"/>
      <c r="K47" s="282"/>
      <c r="L47" s="282"/>
    </row>
    <row r="48" spans="1:12" x14ac:dyDescent="0.2">
      <c r="A48" s="282"/>
      <c r="B48" s="282"/>
      <c r="C48" s="282"/>
      <c r="D48" s="282"/>
      <c r="E48" s="282"/>
      <c r="F48" s="282"/>
      <c r="G48" s="282"/>
      <c r="H48" s="282"/>
      <c r="I48" s="282"/>
      <c r="J48" s="282"/>
      <c r="K48" s="282"/>
      <c r="L48" s="282"/>
    </row>
    <row r="49" spans="1:12" x14ac:dyDescent="0.2">
      <c r="A49" s="282"/>
      <c r="B49" s="282"/>
      <c r="C49" s="282"/>
      <c r="D49" s="282"/>
      <c r="E49" s="282"/>
      <c r="F49" s="282"/>
      <c r="G49" s="282"/>
      <c r="H49" s="282"/>
      <c r="I49" s="282"/>
      <c r="J49" s="282"/>
      <c r="K49" s="282"/>
      <c r="L49" s="282"/>
    </row>
    <row r="50" spans="1:12" x14ac:dyDescent="0.2">
      <c r="A50" s="282"/>
      <c r="B50" s="282"/>
      <c r="C50" s="282"/>
      <c r="D50" s="282"/>
      <c r="E50" s="282"/>
      <c r="F50" s="282"/>
      <c r="G50" s="282"/>
      <c r="H50" s="282"/>
      <c r="I50" s="282"/>
      <c r="J50" s="282"/>
      <c r="K50" s="282"/>
      <c r="L50" s="282"/>
    </row>
    <row r="51" spans="1:12" x14ac:dyDescent="0.2">
      <c r="A51" s="282"/>
      <c r="B51" s="282"/>
      <c r="C51" s="282"/>
      <c r="D51" s="282"/>
      <c r="E51" s="282"/>
      <c r="F51" s="282"/>
      <c r="G51" s="282"/>
      <c r="H51" s="282"/>
      <c r="I51" s="282"/>
      <c r="J51" s="282"/>
      <c r="K51" s="282"/>
      <c r="L51" s="282"/>
    </row>
    <row r="52" spans="1:12" x14ac:dyDescent="0.2">
      <c r="A52" s="282"/>
      <c r="B52" s="282"/>
      <c r="C52" s="282"/>
      <c r="D52" s="282"/>
      <c r="E52" s="282"/>
      <c r="F52" s="282"/>
      <c r="G52" s="282"/>
      <c r="H52" s="282"/>
      <c r="I52" s="282"/>
      <c r="J52" s="282"/>
      <c r="K52" s="282"/>
      <c r="L52" s="282"/>
    </row>
    <row r="53" spans="1:12" x14ac:dyDescent="0.2">
      <c r="A53" s="282"/>
      <c r="B53" s="282"/>
      <c r="C53" s="282"/>
      <c r="D53" s="282"/>
      <c r="E53" s="282"/>
      <c r="F53" s="282"/>
      <c r="G53" s="282"/>
      <c r="H53" s="282"/>
      <c r="I53" s="282"/>
      <c r="J53" s="282"/>
      <c r="K53" s="282"/>
      <c r="L53" s="282"/>
    </row>
    <row r="54" spans="1:12" x14ac:dyDescent="0.2">
      <c r="A54" s="282"/>
      <c r="B54" s="282"/>
      <c r="C54" s="282"/>
      <c r="D54" s="282"/>
      <c r="E54" s="282"/>
      <c r="F54" s="282"/>
      <c r="G54" s="282"/>
      <c r="H54" s="282"/>
      <c r="I54" s="282"/>
      <c r="J54" s="282"/>
      <c r="K54" s="282"/>
      <c r="L54" s="282"/>
    </row>
    <row r="55" spans="1:12" x14ac:dyDescent="0.2">
      <c r="A55" s="282"/>
      <c r="B55" s="282"/>
      <c r="C55" s="282"/>
      <c r="D55" s="282"/>
      <c r="E55" s="282"/>
      <c r="F55" s="282"/>
      <c r="G55" s="282"/>
      <c r="H55" s="282"/>
      <c r="I55" s="282"/>
      <c r="J55" s="282"/>
      <c r="K55" s="282"/>
      <c r="L55" s="282"/>
    </row>
  </sheetData>
  <mergeCells count="5">
    <mergeCell ref="A3:L3"/>
    <mergeCell ref="A4:L4"/>
    <mergeCell ref="A5:L5"/>
    <mergeCell ref="B6:K7"/>
    <mergeCell ref="B31:L33"/>
  </mergeCells>
  <printOptions horizontalCentered="1"/>
  <pageMargins left="0.5" right="0.5" top="0.75" bottom="0.75" header="0.3" footer="0.3"/>
  <pageSetup scale="77"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19</vt:i4>
      </vt:variant>
    </vt:vector>
  </HeadingPairs>
  <TitlesOfParts>
    <vt:vector size="37" baseType="lpstr">
      <vt:lpstr>Attachment H-27A</vt:lpstr>
      <vt:lpstr>Attachment 1</vt:lpstr>
      <vt:lpstr>Attachment 2</vt:lpstr>
      <vt:lpstr>Attachment 3</vt:lpstr>
      <vt:lpstr>Attachment 4</vt:lpstr>
      <vt:lpstr>Attachment 5</vt:lpstr>
      <vt:lpstr>Attachment 6</vt:lpstr>
      <vt:lpstr>Attachment 6a</vt:lpstr>
      <vt:lpstr>Attachment 7</vt:lpstr>
      <vt:lpstr>Attachment 8</vt:lpstr>
      <vt:lpstr>Attachment 9</vt:lpstr>
      <vt:lpstr>Attachment 10</vt:lpstr>
      <vt:lpstr>Attachment 11</vt:lpstr>
      <vt:lpstr>Attachment 12</vt:lpstr>
      <vt:lpstr>WP1-ADIT</vt:lpstr>
      <vt:lpstr>WP2-Tax Rates</vt:lpstr>
      <vt:lpstr>WP3-Perm Tax </vt:lpstr>
      <vt:lpstr>WP4-Cost Commitment</vt:lpstr>
      <vt:lpstr>'Attachment 7'!_ftn1</vt:lpstr>
      <vt:lpstr>'Attachment 7'!_ftn2</vt:lpstr>
      <vt:lpstr>'Attachment 1'!Print_Area</vt:lpstr>
      <vt:lpstr>'Attachment 10'!Print_Area</vt:lpstr>
      <vt:lpstr>'Attachment 11'!Print_Area</vt:lpstr>
      <vt:lpstr>'Attachment 12'!Print_Area</vt:lpstr>
      <vt:lpstr>'Attachment 2'!Print_Area</vt:lpstr>
      <vt:lpstr>'Attachment 3'!Print_Area</vt:lpstr>
      <vt:lpstr>'Attachment 4'!Print_Area</vt:lpstr>
      <vt:lpstr>'Attachment 5'!Print_Area</vt:lpstr>
      <vt:lpstr>'Attachment 6'!Print_Area</vt:lpstr>
      <vt:lpstr>'Attachment 6a'!Print_Area</vt:lpstr>
      <vt:lpstr>'Attachment 8'!Print_Area</vt:lpstr>
      <vt:lpstr>'Attachment 9'!Print_Area</vt:lpstr>
      <vt:lpstr>'Attachment H-27A'!Print_Area</vt:lpstr>
      <vt:lpstr>'WP1-ADIT'!Print_Area</vt:lpstr>
      <vt:lpstr>'WP2-Tax Rates'!Print_Area</vt:lpstr>
      <vt:lpstr>'WP3-Perm Tax '!Print_Area</vt:lpstr>
      <vt:lpstr>'WP4-Cost Commitment'!Print_Area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dcterms:created xsi:type="dcterms:W3CDTF">2017-02-16T23:39:43Z</dcterms:created>
  <dcterms:modified xsi:type="dcterms:W3CDTF">2020-03-23T19:55:13Z</dcterms:modified>
</cp:coreProperties>
</file>