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31665" windowHeight="15660" tabRatio="931"/>
  </bookViews>
  <sheets>
    <sheet name="Attachment H-27A" sheetId="1" r:id="rId1"/>
    <sheet name="Att 1 - Project Rev Req" sheetId="5" r:id="rId2"/>
    <sheet name="Att 2 - Incentive Return" sheetId="4" r:id="rId3"/>
    <sheet name="Att 3 - True-up" sheetId="3" r:id="rId4"/>
    <sheet name="Att 4 - Rate Base" sheetId="6" r:id="rId5"/>
    <sheet name="Att 5 - Return on Rate Base" sheetId="7" r:id="rId6"/>
    <sheet name="Att 6 - True-up Interest" sheetId="8" r:id="rId7"/>
    <sheet name="Att 6a - Interest Rate Calc" sheetId="15" r:id="rId8"/>
    <sheet name="Att 7 - Tax Rates" sheetId="16" r:id="rId9"/>
    <sheet name="Att 8 - Interim Debt" sheetId="10" r:id="rId10"/>
    <sheet name="Att 9 - Construction Debt" sheetId="11" r:id="rId11"/>
    <sheet name="Att 10 - Depreciation Rates" sheetId="12" r:id="rId12"/>
    <sheet name="Att 11 - Prior Period Adj" sheetId="13" r:id="rId13"/>
    <sheet name="Att 12 - Revenue Credits" sheetId="14" r:id="rId14"/>
    <sheet name="Att 13 -Excess-Def ADIT Summary" sheetId="18" r:id="rId15"/>
    <sheet name="Att 13.1 -Averaging &amp; Proration" sheetId="19" r:id="rId16"/>
    <sheet name="Att 13.2 -Excess-Deficient ADIT" sheetId="20" r:id="rId17"/>
    <sheet name="WP1-ADIT" sheetId="23" r:id="rId18"/>
    <sheet name="WP2 - Tax Rates" sheetId="24" r:id="rId19"/>
    <sheet name="WP3 - Perm Tax" sheetId="25" r:id="rId20"/>
    <sheet name="WP4 - Cost Commitment" sheetId="27" r:id="rId21"/>
    <sheet name="WP5 - Att 3 Support" sheetId="26"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________FA200" localSheetId="17" hidden="1">{#N/A,#N/A,FALSE,"Aging Summary";#N/A,#N/A,FALSE,"Ratio Analysis";#N/A,#N/A,FALSE,"Test 120 Day Accts";#N/A,#N/A,FALSE,"Tickmarks"}</definedName>
    <definedName name="________FA200" hidden="1">{#N/A,#N/A,FALSE,"Aging Summary";#N/A,#N/A,FALSE,"Ratio Analysis";#N/A,#N/A,FALSE,"Test 120 Day Accts";#N/A,#N/A,FALSE,"Tickmarks"}</definedName>
    <definedName name="________PT200" localSheetId="17" hidden="1">{#N/A,#N/A,FALSE,"Aging Summary";#N/A,#N/A,FALSE,"Ratio Analysis";#N/A,#N/A,FALSE,"Test 120 Day Accts";#N/A,#N/A,FALSE,"Tickmarks"}</definedName>
    <definedName name="________PT200" hidden="1">{#N/A,#N/A,FALSE,"Aging Summary";#N/A,#N/A,FALSE,"Ratio Analysis";#N/A,#N/A,FALSE,"Test 120 Day Accts";#N/A,#N/A,FALSE,"Tickmarks"}</definedName>
    <definedName name="_______FA200" localSheetId="17" hidden="1">{#N/A,#N/A,FALSE,"Aging Summary";#N/A,#N/A,FALSE,"Ratio Analysis";#N/A,#N/A,FALSE,"Test 120 Day Accts";#N/A,#N/A,FALSE,"Tickmarks"}</definedName>
    <definedName name="_______FA200" hidden="1">{#N/A,#N/A,FALSE,"Aging Summary";#N/A,#N/A,FALSE,"Ratio Analysis";#N/A,#N/A,FALSE,"Test 120 Day Accts";#N/A,#N/A,FALSE,"Tickmarks"}</definedName>
    <definedName name="___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PT200" localSheetId="17" hidden="1">{#N/A,#N/A,FALSE,"Aging Summary";#N/A,#N/A,FALSE,"Ratio Analysis";#N/A,#N/A,FALSE,"Test 120 Day Accts";#N/A,#N/A,FALSE,"Tickmarks"}</definedName>
    <definedName name="_______PT200" hidden="1">{#N/A,#N/A,FALSE,"Aging Summary";#N/A,#N/A,FALSE,"Ratio Analysis";#N/A,#N/A,FALSE,"Test 120 Day Accts";#N/A,#N/A,FALSE,"Tickmarks"}</definedName>
    <definedName name="_______www1" localSheetId="17" hidden="1">{#N/A,#N/A,FALSE,"schA"}</definedName>
    <definedName name="_______www1" hidden="1">{#N/A,#N/A,FALSE,"schA"}</definedName>
    <definedName name="______FA200" localSheetId="17" hidden="1">{#N/A,#N/A,FALSE,"Aging Summary";#N/A,#N/A,FALSE,"Ratio Analysis";#N/A,#N/A,FALSE,"Test 120 Day Accts";#N/A,#N/A,FALSE,"Tickmarks"}</definedName>
    <definedName name="______FA200" hidden="1">{#N/A,#N/A,FALSE,"Aging Summary";#N/A,#N/A,FALSE,"Ratio Analysis";#N/A,#N/A,FALSE,"Test 120 Day Accts";#N/A,#N/A,FALSE,"Tickmarks"}</definedName>
    <definedName name="__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PT200" localSheetId="17" hidden="1">{#N/A,#N/A,FALSE,"Aging Summary";#N/A,#N/A,FALSE,"Ratio Analysis";#N/A,#N/A,FALSE,"Test 120 Day Accts";#N/A,#N/A,FALSE,"Tickmarks"}</definedName>
    <definedName name="______PT200" hidden="1">{#N/A,#N/A,FALSE,"Aging Summary";#N/A,#N/A,FALSE,"Ratio Analysis";#N/A,#N/A,FALSE,"Test 120 Day Accts";#N/A,#N/A,FALSE,"Tickmarks"}</definedName>
    <definedName name="______www1" localSheetId="17" hidden="1">{#N/A,#N/A,FALSE,"schA"}</definedName>
    <definedName name="______www1" hidden="1">{#N/A,#N/A,FALSE,"schA"}</definedName>
    <definedName name="___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A200" localSheetId="17" hidden="1">{#N/A,#N/A,FALSE,"Aging Summary";#N/A,#N/A,FALSE,"Ratio Analysis";#N/A,#N/A,FALSE,"Test 120 Day Accts";#N/A,#N/A,FALSE,"Tickmarks"}</definedName>
    <definedName name="_____FA200" hidden="1">{#N/A,#N/A,FALSE,"Aging Summary";#N/A,#N/A,FALSE,"Ratio Analysis";#N/A,#N/A,FALSE,"Test 120 Day Accts";#N/A,#N/A,FALSE,"Tickmarks"}</definedName>
    <definedName name="_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PT200" localSheetId="17" hidden="1">{#N/A,#N/A,FALSE,"Aging Summary";#N/A,#N/A,FALSE,"Ratio Analysis";#N/A,#N/A,FALSE,"Test 120 Day Accts";#N/A,#N/A,FALSE,"Tickmarks"}</definedName>
    <definedName name="_____PT200" hidden="1">{#N/A,#N/A,FALSE,"Aging Summary";#N/A,#N/A,FALSE,"Ratio Analysis";#N/A,#N/A,FALSE,"Test 120 Day Accts";#N/A,#N/A,FALSE,"Tickmarks"}</definedName>
    <definedName name="_____TB1" localSheetId="17" hidden="1">{#N/A,#N/A,TRUE,"Income";#N/A,#N/A,TRUE,"IncomeDetail";#N/A,#N/A,TRUE,"Balance";#N/A,#N/A,TRUE,"BalDetail"}</definedName>
    <definedName name="_____TB1" hidden="1">{#N/A,#N/A,TRUE,"Income";#N/A,#N/A,TRUE,"IncomeDetail";#N/A,#N/A,TRUE,"Balance";#N/A,#N/A,TRUE,"BalDetail"}</definedName>
    <definedName name="_____www1" localSheetId="17" hidden="1">{#N/A,#N/A,FALSE,"schA"}</definedName>
    <definedName name="_____www1" hidden="1">{#N/A,#N/A,FALSE,"schA"}</definedName>
    <definedName name="__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A200" localSheetId="17" hidden="1">{#N/A,#N/A,FALSE,"Aging Summary";#N/A,#N/A,FALSE,"Ratio Analysis";#N/A,#N/A,FALSE,"Test 120 Day Accts";#N/A,#N/A,FALSE,"Tickmarks"}</definedName>
    <definedName name="____FA200" hidden="1">{#N/A,#N/A,FALSE,"Aging Summary";#N/A,#N/A,FALSE,"Ratio Analysis";#N/A,#N/A,FALSE,"Test 120 Day Accts";#N/A,#N/A,FALSE,"Tickmarks"}</definedName>
    <definedName name="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PT200" localSheetId="17" hidden="1">{#N/A,#N/A,FALSE,"Aging Summary";#N/A,#N/A,FALSE,"Ratio Analysis";#N/A,#N/A,FALSE,"Test 120 Day Accts";#N/A,#N/A,FALSE,"Tickmarks"}</definedName>
    <definedName name="____PT200" hidden="1">{#N/A,#N/A,FALSE,"Aging Summary";#N/A,#N/A,FALSE,"Ratio Analysis";#N/A,#N/A,FALSE,"Test 120 Day Accts";#N/A,#N/A,FALSE,"Tickmarks"}</definedName>
    <definedName name="____www1" localSheetId="17" hidden="1">{#N/A,#N/A,FALSE,"schA"}</definedName>
    <definedName name="____www1" hidden="1">{#N/A,#N/A,FALSE,"schA"}</definedName>
    <definedName name="___a2" hidden="1">[1]Assum!$B$23:$B$40</definedName>
    <definedName name="___a3" hidden="1">[1]Assum!$C$23:$C$40</definedName>
    <definedName name="___a36" localSheetId="17" hidden="1">{"Accretion";#N/A;FALSE;"Assum"}</definedName>
    <definedName name="___a36" hidden="1">{"Accretion";#N/A;FALSE;"Assum"}</definedName>
    <definedName name="___a37" localSheetId="17" hidden="1">{#N/A,#N/A,TRUE,"Lines",#N/A,#N/A,TRUE;"Stations",#N/A,#N/A,TRUE,"Cap. Expenses",#N/A,#N/A;TRUE,"Land",#N/A,#N/A,TRUE,"Cen Proces Sys",#N/A;#N/A,TRUE,"telecom",#N/A,#N/A,TRUE,"Other"}</definedName>
    <definedName name="___a37" hidden="1">{#N/A,#N/A,TRUE,"Lines",#N/A,#N/A,TRUE;"Stations",#N/A,#N/A,TRUE,"Cap. Expenses",#N/A,#N/A;TRUE,"Land",#N/A,#N/A,TRUE,"Cen Proces Sys",#N/A;#N/A,TRUE,"telecom",#N/A,#N/A,TRUE,"Other"}</definedName>
    <definedName name="___a38" localSheetId="17" hidden="1">{"Assumptions";#N/A;FALSE;"Assum"}</definedName>
    <definedName name="___a38" hidden="1">{"Assumptions";#N/A;FALSE;"Assum"}</definedName>
    <definedName name="___a39" localSheetId="17" hidden="1">{#N/A;#N/A;FALSE;"CAG"}</definedName>
    <definedName name="___a39" hidden="1">{#N/A;#N/A;FALSE;"CAG"}</definedName>
    <definedName name="___a4" hidden="1">[1]Assum!$E$23:$E$40</definedName>
    <definedName name="___a40" localSheetId="17" hidden="1">{#N/A;#N/A;FALSE;"CPB"}</definedName>
    <definedName name="___a40" hidden="1">{#N/A;#N/A;FALSE;"CPB"}</definedName>
    <definedName name="___a41" localSheetId="17" hidden="1">{#N/A;#N/A;FALSE;"Credit Summary"}</definedName>
    <definedName name="___a41" hidden="1">{#N/A;#N/A;FALSE;"Credit Summary"}</definedName>
    <definedName name="___a42" localSheetId="17" hidden="1">{"FCB_ALL";#N/A;FALSE;"FCB"}</definedName>
    <definedName name="___a42" hidden="1">{"FCB_ALL";#N/A;FALSE;"FCB"}</definedName>
    <definedName name="___a43" localSheetId="17" hidden="1">{"FCB_ALL";#N/A;FALSE;"FCB"}</definedName>
    <definedName name="___a43" hidden="1">{"FCB_ALL";#N/A;FALSE;"FCB"}</definedName>
    <definedName name="___a44"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5" localSheetId="17" hidden="1">{#N/A;#N/A;FALSE;"GIS"}</definedName>
    <definedName name="___a45" hidden="1">{#N/A;#N/A;FALSE;"GIS"}</definedName>
    <definedName name="___a46" localSheetId="17" hidden="1">{#N/A,#N/A,TRUE,"Cover His PWC",#N/A,#N/A,TRUE;"P&amp;L",#N/A,#N/A,TRUE,"BS",#N/A,#N/A;TRUE,"Depreciation",#N/A,#N/A,TRUE,"GRAPHS",#N/A;#N/A,TRUE,"DCF EBITDA Multiple",#N/A,#N/A,TRUE,"DCF Perpetual Growth"}</definedName>
    <definedName name="___a46" hidden="1">{#N/A,#N/A,TRUE,"Cover His PWC",#N/A,#N/A,TRUE;"P&amp;L",#N/A,#N/A,TRUE,"BS",#N/A,#N/A;TRUE,"Depreciation",#N/A,#N/A,TRUE,"GRAPHS",#N/A;#N/A,TRUE,"DCF EBITDA Multiple",#N/A,#N/A,TRUE,"DCF Perpetual Growth"}</definedName>
    <definedName name="___a47" localSheetId="17" hidden="1">{#N/A,#N/A,TRUE,"Cover His T",#N/A,#N/A,TRUE;"P&amp;L",#N/A,#N/A,TRUE,"BS",#N/A,#N/A;TRUE,"Depreciation",#N/A,#N/A,TRUE,"GRAPHS",#N/A;#N/A,TRUE,"DCF EBITDA Multiple",#N/A,#N/A,TRUE,"DCF Perpetual Growth"}</definedName>
    <definedName name="___a47" hidden="1">{#N/A,#N/A,TRUE,"Cover His T",#N/A,#N/A,TRUE;"P&amp;L",#N/A,#N/A,TRUE,"BS",#N/A,#N/A;TRUE,"Depreciation",#N/A,#N/A,TRUE,"GRAPHS",#N/A;#N/A,TRUE,"DCF EBITDA Multiple",#N/A,#N/A,TRUE,"DCF Perpetual Growth"}</definedName>
    <definedName name="___a48" localSheetId="17" hidden="1">{#N/A;#N/A;FALSE;"HNZ"}</definedName>
    <definedName name="___a48" hidden="1">{#N/A;#N/A;FALSE;"HNZ"}</definedName>
    <definedName name="___a49"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5" hidden="1">[1]Assum!$F$23:$F$40</definedName>
    <definedName name="___a50" localSheetId="17" hidden="1">{#N/A;#N/A;FALSE;"K"}</definedName>
    <definedName name="___a50" hidden="1">{#N/A;#N/A;FALSE;"K"}</definedName>
    <definedName name="___a5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2" localSheetId="17" hidden="1">{#N/A;#N/A;FALSE;"MCCRK"}</definedName>
    <definedName name="___a52" hidden="1">{#N/A;#N/A;FALSE;"MCCRK"}</definedName>
    <definedName name="___a53" localSheetId="17" hidden="1">{#N/A;#N/A;FALSE;"NA"}</definedName>
    <definedName name="___a53" hidden="1">{#N/A;#N/A;FALSE;"NA"}</definedName>
    <definedName name="___a54" localSheetId="17" hidden="1">{"cap_structure",#N/A,FALSE,"Graph-Mkt Cap";"price",#N/A,FALSE,"Graph-Price";"ebit",#N/A,FALSE,"Graph-EBITDA";"ebitda",#N/A,FALSE,"Graph-EBITDA"}</definedName>
    <definedName name="___a54" hidden="1">{"cap_structure",#N/A,FALSE,"Graph-Mkt Cap";"price",#N/A,FALSE,"Graph-Price";"ebit",#N/A,FALSE,"Graph-EBITDA";"ebitda",#N/A,FALSE,"Graph-EBITDA"}</definedName>
    <definedName name="___a55" localSheetId="17" hidden="1">{"inputs raw data";#N/A;TRUE;"INPUT"}</definedName>
    <definedName name="___a55" hidden="1">{"inputs raw data";#N/A;TRUE;"INPUT"}</definedName>
    <definedName name="___a56" localSheetId="17" hidden="1">{"summary1",#N/A,TRUE;"Comps","summary2",#N/A;TRUE,"Comps","summary3";#N/A,TRUE,"Comps"}</definedName>
    <definedName name="___a56" hidden="1">{"summary1",#N/A,TRUE;"Comps","summary2",#N/A;TRUE,"Comps","summary3";#N/A,TRUE,"Comps"}</definedName>
    <definedName name="___a57" localSheetId="17" hidden="1">{"summary1",#N/A,TRUE;"Comps","summary2",#N/A;TRUE,"Comps","summary3";#N/A,TRUE,"Comps"}</definedName>
    <definedName name="___a57" hidden="1">{"summary1",#N/A,TRUE;"Comps","summary2",#N/A;TRUE,"Comps","summary3";#N/A,TRUE,"Comps"}</definedName>
    <definedName name="___a58" localSheetId="17" hidden="1">{#N/A,"DR",FALSE,"increm pf",#N/A,"MAMSI";FALSE,"increm pf",#N/A,"MAXI",FALSE,"increm pf";#N/A,"PCAM",FALSE,"increm pf",#N/A,"PHSV";FALSE,"increm pf",#N/A,"SIE",FALSE,"increm pf"}</definedName>
    <definedName name="___a58" hidden="1">{#N/A,"DR",FALSE,"increm pf",#N/A,"MAMSI";FALSE,"increm pf",#N/A,"MAXI",FALSE,"increm pf";#N/A,"PCAM",FALSE,"increm pf",#N/A,"PHSV";FALSE,"increm pf",#N/A,"SIE",FALSE,"increm pf"}</definedName>
    <definedName name="___a59"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6"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0" localSheetId="17" hidden="1">{#N/A,#N/A,TRUE,"Cover Repl",#N/A,#N/A,TRUE,"P&amp;L";#N/A,#N/A,TRUE,"P&amp;L (2)",#N/A,#N/A,TRUE,"BS";#N/A,#N/A,TRUE,"Depreciation",#N/A,#N/A,TRUE,"GRAPHS";#N/A,#N/A,TRUE,"DCF EBITDA Multiple",#N/A,#N/A,TRUE,"DCF Perpetual Growth"}</definedName>
    <definedName name="___a60" hidden="1">{#N/A,#N/A,TRUE,"Cover Repl",#N/A,#N/A,TRUE,"P&amp;L";#N/A,#N/A,TRUE,"P&amp;L (2)",#N/A,#N/A,TRUE,"BS";#N/A,#N/A,TRUE,"Depreciation",#N/A,#N/A,TRUE,"GRAPHS";#N/A,#N/A,TRUE,"DCF EBITDA Multiple",#N/A,#N/A,TRUE,"DCF Perpetual Growth"}</definedName>
    <definedName name="___a61" localSheetId="17" hidden="1">{#N/A;#N/A;FALSE;"Trading Summary"}</definedName>
    <definedName name="___a61" hidden="1">{#N/A;#N/A;FALSE;"Trading Summary"}</definedName>
    <definedName name="___a62"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3" localSheetId="17" hidden="1">{#N/A;#N/A;FALSE;"WWY"}</definedName>
    <definedName name="___a63" hidden="1">{#N/A;#N/A;FALSE;"WWY"}</definedName>
    <definedName name="___a64"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5"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7"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7" localSheetId="1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A200" localSheetId="17" hidden="1">{#N/A,#N/A,FALSE,"Aging Summary";#N/A,#N/A,FALSE,"Ratio Analysis";#N/A,#N/A,FALSE,"Test 120 Day Accts";#N/A,#N/A,FALSE,"Tickmarks"}</definedName>
    <definedName name="___FA200" hidden="1">{#N/A,#N/A,FALSE,"Aging Summary";#N/A,#N/A,FALSE,"Ratio Analysis";#N/A,#N/A,FALSE,"Test 120 Day Accts";#N/A,#N/A,FALSE,"Tickmarks"}</definedName>
    <definedName name="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q3" hidden="1">'[2]1601 Detail information'!$H$130:$H$162</definedName>
    <definedName name="___TB1" localSheetId="17" hidden="1">{#N/A,#N/A,TRUE,"Income";#N/A,#N/A,TRUE,"IncomeDetail";#N/A,#N/A,TRUE,"Balance";#N/A,#N/A,TRUE,"BalDetail"}</definedName>
    <definedName name="___TB1" hidden="1">{#N/A,#N/A,TRUE,"Income";#N/A,#N/A,TRUE,"IncomeDetail";#N/A,#N/A,TRUE,"Balance";#N/A,#N/A,TRUE,"BalDetail"}</definedName>
    <definedName name="___thinkcell0yiY.KZh9UGHKXu_ALs4.g" localSheetId="17" hidden="1">#REF!</definedName>
    <definedName name="___thinkcell0yiY.KZh9UGHKXu_ALs4.g" hidden="1">#REF!</definedName>
    <definedName name="___thinkcellGXdeNDllXEqzynVyu6jM9A" localSheetId="17" hidden="1">#REF!</definedName>
    <definedName name="___thinkcellGXdeNDllXEqzynVyu6jM9A" hidden="1">#REF!</definedName>
    <definedName name="___thinkcellHjrwK8xjGUGwHoi4M1AWSQ" localSheetId="17" hidden="1">'[3]5. Supplier pareto'!#REF!</definedName>
    <definedName name="___thinkcellHjrwK8xjGUGwHoi4M1AWSQ" hidden="1">'[4]5. Supplier pareto'!#REF!</definedName>
    <definedName name="___thinkcellqBKYna5NmUerUR9llwfFRw" localSheetId="17" hidden="1">#REF!</definedName>
    <definedName name="___thinkcellqBKYna5NmUerUR9llwfFRw" hidden="1">#REF!</definedName>
    <definedName name="___UF1" localSheetId="17" hidden="1">{#N/A,#N/A,FALSE,"BreakoutFY95";#N/A,#N/A,FALSE,"BreakoutFY96";#N/A,#N/A,FALSE,"BreakoutFY97";#N/A,#N/A,FALSE,"BreakoutFY98"}</definedName>
    <definedName name="___UF1" hidden="1">{#N/A,#N/A,FALSE,"BreakoutFY95";#N/A,#N/A,FALSE,"BreakoutFY96";#N/A,#N/A,FALSE,"BreakoutFY97";#N/A,#N/A,FALSE,"BreakoutFY98"}</definedName>
    <definedName name="___www1" localSheetId="17" hidden="1">{#N/A,#N/A,FALSE,"schA"}</definedName>
    <definedName name="___www1" hidden="1">{#N/A,#N/A,FALSE,"schA"}</definedName>
    <definedName name="___www1_1" localSheetId="17" hidden="1">{#N/A,#N/A,FALSE,"schA"}</definedName>
    <definedName name="___www1_1" hidden="1">{#N/A,#N/A,FALSE,"schA"}</definedName>
    <definedName name="___www1_1_1" localSheetId="17" hidden="1">{#N/A,#N/A,FALSE,"schA"}</definedName>
    <definedName name="___www1_1_1" hidden="1">{#N/A,#N/A,FALSE,"schA"}</definedName>
    <definedName name="___www1_1_2" localSheetId="17" hidden="1">{#N/A,#N/A,FALSE,"schA"}</definedName>
    <definedName name="___www1_1_2" hidden="1">{#N/A,#N/A,FALSE,"schA"}</definedName>
    <definedName name="___www1_1_3" localSheetId="17" hidden="1">{#N/A,#N/A,FALSE,"schA"}</definedName>
    <definedName name="___www1_1_3" hidden="1">{#N/A,#N/A,FALSE,"schA"}</definedName>
    <definedName name="___www1_2" localSheetId="17" hidden="1">{#N/A,#N/A,FALSE,"schA"}</definedName>
    <definedName name="___www1_2" hidden="1">{#N/A,#N/A,FALSE,"schA"}</definedName>
    <definedName name="___www1_2_1" localSheetId="17" hidden="1">{#N/A,#N/A,FALSE,"schA"}</definedName>
    <definedName name="___www1_2_1" hidden="1">{#N/A,#N/A,FALSE,"schA"}</definedName>
    <definedName name="___www1_2_2" localSheetId="17" hidden="1">{#N/A,#N/A,FALSE,"schA"}</definedName>
    <definedName name="___www1_2_2" hidden="1">{#N/A,#N/A,FALSE,"schA"}</definedName>
    <definedName name="___www1_2_3" localSheetId="17" hidden="1">{#N/A,#N/A,FALSE,"schA"}</definedName>
    <definedName name="___www1_2_3" hidden="1">{#N/A,#N/A,FALSE,"schA"}</definedName>
    <definedName name="___www1_3" localSheetId="17" hidden="1">{#N/A,#N/A,FALSE,"schA"}</definedName>
    <definedName name="___www1_3" hidden="1">{#N/A,#N/A,FALSE,"schA"}</definedName>
    <definedName name="___www1_3_1" localSheetId="17" hidden="1">{#N/A,#N/A,FALSE,"schA"}</definedName>
    <definedName name="___www1_3_1" hidden="1">{#N/A,#N/A,FALSE,"schA"}</definedName>
    <definedName name="___www1_3_2" localSheetId="17" hidden="1">{#N/A,#N/A,FALSE,"schA"}</definedName>
    <definedName name="___www1_3_2" hidden="1">{#N/A,#N/A,FALSE,"schA"}</definedName>
    <definedName name="___www1_3_3" localSheetId="17" hidden="1">{#N/A,#N/A,FALSE,"schA"}</definedName>
    <definedName name="___www1_3_3" hidden="1">{#N/A,#N/A,FALSE,"schA"}</definedName>
    <definedName name="___www1_4" localSheetId="17" hidden="1">{#N/A,#N/A,FALSE,"schA"}</definedName>
    <definedName name="___www1_4" hidden="1">{#N/A,#N/A,FALSE,"schA"}</definedName>
    <definedName name="___www1_4_1" localSheetId="17" hidden="1">{#N/A,#N/A,FALSE,"schA"}</definedName>
    <definedName name="___www1_4_1" hidden="1">{#N/A,#N/A,FALSE,"schA"}</definedName>
    <definedName name="___www1_4_2" localSheetId="17" hidden="1">{#N/A,#N/A,FALSE,"schA"}</definedName>
    <definedName name="___www1_4_2" hidden="1">{#N/A,#N/A,FALSE,"schA"}</definedName>
    <definedName name="___www1_4_3" localSheetId="17" hidden="1">{#N/A,#N/A,FALSE,"schA"}</definedName>
    <definedName name="___www1_4_3" hidden="1">{#N/A,#N/A,FALSE,"schA"}</definedName>
    <definedName name="___www1_5" localSheetId="17" hidden="1">{#N/A,#N/A,FALSE,"schA"}</definedName>
    <definedName name="___www1_5" hidden="1">{#N/A,#N/A,FALSE,"schA"}</definedName>
    <definedName name="___www1_5_1" localSheetId="17" hidden="1">{#N/A,#N/A,FALSE,"schA"}</definedName>
    <definedName name="___www1_5_1" hidden="1">{#N/A,#N/A,FALSE,"schA"}</definedName>
    <definedName name="___www1_5_2" localSheetId="17" hidden="1">{#N/A,#N/A,FALSE,"schA"}</definedName>
    <definedName name="___www1_5_2" hidden="1">{#N/A,#N/A,FALSE,"schA"}</definedName>
    <definedName name="___www1_5_3" localSheetId="17" hidden="1">{#N/A,#N/A,FALSE,"schA"}</definedName>
    <definedName name="___www1_5_3" hidden="1">{#N/A,#N/A,FALSE,"schA"}</definedName>
    <definedName name="__123Graph_A" localSheetId="17" hidden="1">'[5]As-Fin'!#REF!</definedName>
    <definedName name="__123Graph_A" hidden="1">'[5]As-Fin'!#REF!</definedName>
    <definedName name="__123Graph_A1991" hidden="1">[6]Sheet3!#REF!</definedName>
    <definedName name="__123Graph_A1992" hidden="1">[6]Sheet3!#REF!</definedName>
    <definedName name="__123Graph_A1993" hidden="1">[6]Sheet3!#REF!</definedName>
    <definedName name="__123Graph_A1994" hidden="1">[6]Sheet3!#REF!</definedName>
    <definedName name="__123Graph_A1995" hidden="1">[6]Sheet3!#REF!</definedName>
    <definedName name="__123Graph_A1996" hidden="1">[6]Sheet3!#REF!</definedName>
    <definedName name="__123Graph_ABAR" hidden="1">[6]Sheet3!#REF!</definedName>
    <definedName name="__123Graph_ACOAL" localSheetId="17" hidden="1">'[7]As-Fin'!#REF!</definedName>
    <definedName name="__123Graph_ACOAL" hidden="1">'[7]As-Fin'!#REF!</definedName>
    <definedName name="__123Graph_B" localSheetId="17" hidden="1">'[5]As-Fin'!#REF!</definedName>
    <definedName name="__123Graph_B" hidden="1">'[5]As-Fin'!#REF!</definedName>
    <definedName name="__123Graph_B1991" hidden="1">[6]Sheet3!#REF!</definedName>
    <definedName name="__123Graph_B1992" hidden="1">[6]Sheet3!#REF!</definedName>
    <definedName name="__123Graph_B1993" hidden="1">[6]Sheet3!#REF!</definedName>
    <definedName name="__123Graph_B1994" hidden="1">[6]Sheet3!#REF!</definedName>
    <definedName name="__123Graph_B1995" hidden="1">[6]Sheet3!#REF!</definedName>
    <definedName name="__123Graph_B1996" hidden="1">[6]Sheet3!#REF!</definedName>
    <definedName name="__123Graph_BBAR" hidden="1">[6]Sheet3!#REF!</definedName>
    <definedName name="__123Graph_BCOAL" localSheetId="17" hidden="1">'[7]As-Fin'!#REF!</definedName>
    <definedName name="__123Graph_BCOAL" hidden="1">'[7]As-Fin'!#REF!</definedName>
    <definedName name="__123Graph_C" localSheetId="17" hidden="1">'[5]As-Fin'!#REF!</definedName>
    <definedName name="__123Graph_C" hidden="1">'[5]As-Fin'!#REF!</definedName>
    <definedName name="__123Graph_CBAR" hidden="1">[6]Sheet3!#REF!</definedName>
    <definedName name="__123Graph_CCOAL" localSheetId="17" hidden="1">'[7]As-Fin'!#REF!</definedName>
    <definedName name="__123Graph_CCOAL" hidden="1">'[7]As-Fin'!#REF!</definedName>
    <definedName name="__123Graph_D" localSheetId="17" hidden="1">[8]Financing!#REF!</definedName>
    <definedName name="__123Graph_D" hidden="1">[8]Financing!#REF!</definedName>
    <definedName name="__123Graph_DBAR" hidden="1">[6]Sheet3!#REF!</definedName>
    <definedName name="__123Graph_DCOAL" localSheetId="17" hidden="1">'[7]As-Fin'!#REF!</definedName>
    <definedName name="__123Graph_DCOAL" hidden="1">'[7]As-Fin'!#REF!</definedName>
    <definedName name="__123Graph_E" localSheetId="17" hidden="1">'[7]As-Fin'!#REF!</definedName>
    <definedName name="__123Graph_E" hidden="1">'[7]As-Fin'!#REF!</definedName>
    <definedName name="__123Graph_EBAR" hidden="1">[6]Sheet3!#REF!</definedName>
    <definedName name="__123Graph_ECOAL" localSheetId="17" hidden="1">'[7]As-Fin'!#REF!</definedName>
    <definedName name="__123Graph_ECOAL" hidden="1">'[7]As-Fin'!#REF!</definedName>
    <definedName name="__123Graph_F" localSheetId="17" hidden="1">#REF!</definedName>
    <definedName name="__123Graph_F" hidden="1">#REF!</definedName>
    <definedName name="__123Graph_FBAR" localSheetId="17" hidden="1">[6]Sheet3!#REF!</definedName>
    <definedName name="__123Graph_FBAR" hidden="1">[6]Sheet3!#REF!</definedName>
    <definedName name="__123Graph_X" localSheetId="17" hidden="1">[9]Cases!#REF!</definedName>
    <definedName name="__123Graph_X" hidden="1">[9]Cases!#REF!</definedName>
    <definedName name="__123Graph_X1991" localSheetId="17" hidden="1">[6]Sheet3!#REF!</definedName>
    <definedName name="__123Graph_X1991" hidden="1">[6]Sheet3!#REF!</definedName>
    <definedName name="__123Graph_X1992" localSheetId="17" hidden="1">[6]Sheet3!#REF!</definedName>
    <definedName name="__123Graph_X1992" hidden="1">[6]Sheet3!#REF!</definedName>
    <definedName name="__123Graph_X1993" hidden="1">[6]Sheet3!#REF!</definedName>
    <definedName name="__123Graph_X1994" hidden="1">[6]Sheet3!#REF!</definedName>
    <definedName name="__123Graph_X1995" hidden="1">[6]Sheet3!#REF!</definedName>
    <definedName name="__123Graph_X1996" hidden="1">[6]Sheet3!#REF!</definedName>
    <definedName name="__123Graph_XCOAL" localSheetId="17" hidden="1">'[7]As-Fin'!#REF!</definedName>
    <definedName name="__123Graph_XCOAL" hidden="1">'[7]As-Fin'!#REF!</definedName>
    <definedName name="__a2" hidden="1">[1]Assum!$B$23:$B$40</definedName>
    <definedName name="__a3" hidden="1">[1]Assum!$C$23:$C$40</definedName>
    <definedName name="__a36" localSheetId="17" hidden="1">{"Accretion";#N/A;FALSE;"Assum"}</definedName>
    <definedName name="__a36" hidden="1">{"Accretion";#N/A;FALSE;"Assum"}</definedName>
    <definedName name="__a37" localSheetId="17" hidden="1">{#N/A,#N/A,TRUE,"Lines",#N/A,#N/A,TRUE;"Stations",#N/A,#N/A,TRUE,"Cap. Expenses",#N/A,#N/A;TRUE,"Land",#N/A,#N/A,TRUE,"Cen Proces Sys",#N/A;#N/A,TRUE,"telecom",#N/A,#N/A,TRUE,"Other"}</definedName>
    <definedName name="__a37" hidden="1">{#N/A,#N/A,TRUE,"Lines",#N/A,#N/A,TRUE;"Stations",#N/A,#N/A,TRUE,"Cap. Expenses",#N/A,#N/A;TRUE,"Land",#N/A,#N/A,TRUE,"Cen Proces Sys",#N/A;#N/A,TRUE,"telecom",#N/A,#N/A,TRUE,"Other"}</definedName>
    <definedName name="__a38" localSheetId="17" hidden="1">{"Assumptions";#N/A;FALSE;"Assum"}</definedName>
    <definedName name="__a38" hidden="1">{"Assumptions";#N/A;FALSE;"Assum"}</definedName>
    <definedName name="__a39" localSheetId="17" hidden="1">{#N/A;#N/A;FALSE;"CAG"}</definedName>
    <definedName name="__a39" hidden="1">{#N/A;#N/A;FALSE;"CAG"}</definedName>
    <definedName name="__a4" hidden="1">[1]Assum!$E$23:$E$40</definedName>
    <definedName name="__a40" localSheetId="17" hidden="1">{#N/A;#N/A;FALSE;"CPB"}</definedName>
    <definedName name="__a40" hidden="1">{#N/A;#N/A;FALSE;"CPB"}</definedName>
    <definedName name="__a41" localSheetId="17" hidden="1">{#N/A;#N/A;FALSE;"Credit Summary"}</definedName>
    <definedName name="__a41" hidden="1">{#N/A;#N/A;FALSE;"Credit Summary"}</definedName>
    <definedName name="__a42" localSheetId="17" hidden="1">{"FCB_ALL";#N/A;FALSE;"FCB"}</definedName>
    <definedName name="__a42" hidden="1">{"FCB_ALL";#N/A;FALSE;"FCB"}</definedName>
    <definedName name="__a43" localSheetId="17" hidden="1">{"FCB_ALL";#N/A;FALSE;"FCB"}</definedName>
    <definedName name="__a43" hidden="1">{"FCB_ALL";#N/A;FALSE;"FCB"}</definedName>
    <definedName name="__a44"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5" localSheetId="17" hidden="1">{#N/A;#N/A;FALSE;"GIS"}</definedName>
    <definedName name="__a45" hidden="1">{#N/A;#N/A;FALSE;"GIS"}</definedName>
    <definedName name="__a46" localSheetId="17" hidden="1">{#N/A,#N/A,TRUE,"Cover His PWC",#N/A,#N/A,TRUE;"P&amp;L",#N/A,#N/A,TRUE,"BS",#N/A,#N/A;TRUE,"Depreciation",#N/A,#N/A,TRUE,"GRAPHS",#N/A;#N/A,TRUE,"DCF EBITDA Multiple",#N/A,#N/A,TRUE,"DCF Perpetual Growth"}</definedName>
    <definedName name="__a46" hidden="1">{#N/A,#N/A,TRUE,"Cover His PWC",#N/A,#N/A,TRUE;"P&amp;L",#N/A,#N/A,TRUE,"BS",#N/A,#N/A;TRUE,"Depreciation",#N/A,#N/A,TRUE,"GRAPHS",#N/A;#N/A,TRUE,"DCF EBITDA Multiple",#N/A,#N/A,TRUE,"DCF Perpetual Growth"}</definedName>
    <definedName name="__a47" localSheetId="17" hidden="1">{#N/A,#N/A,TRUE,"Cover His T",#N/A,#N/A,TRUE;"P&amp;L",#N/A,#N/A,TRUE,"BS",#N/A,#N/A;TRUE,"Depreciation",#N/A,#N/A,TRUE,"GRAPHS",#N/A;#N/A,TRUE,"DCF EBITDA Multiple",#N/A,#N/A,TRUE,"DCF Perpetual Growth"}</definedName>
    <definedName name="__a47" hidden="1">{#N/A,#N/A,TRUE,"Cover His T",#N/A,#N/A,TRUE;"P&amp;L",#N/A,#N/A,TRUE,"BS",#N/A,#N/A;TRUE,"Depreciation",#N/A,#N/A,TRUE,"GRAPHS",#N/A;#N/A,TRUE,"DCF EBITDA Multiple",#N/A,#N/A,TRUE,"DCF Perpetual Growth"}</definedName>
    <definedName name="__a48" localSheetId="17" hidden="1">{#N/A;#N/A;FALSE;"HNZ"}</definedName>
    <definedName name="__a48" hidden="1">{#N/A;#N/A;FALSE;"HNZ"}</definedName>
    <definedName name="__a49"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5" hidden="1">[1]Assum!$F$23:$F$40</definedName>
    <definedName name="__a50" localSheetId="17" hidden="1">{#N/A;#N/A;FALSE;"K"}</definedName>
    <definedName name="__a50" hidden="1">{#N/A;#N/A;FALSE;"K"}</definedName>
    <definedName name="__a5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2" localSheetId="17" hidden="1">{#N/A;#N/A;FALSE;"MCCRK"}</definedName>
    <definedName name="__a52" hidden="1">{#N/A;#N/A;FALSE;"MCCRK"}</definedName>
    <definedName name="__a53" localSheetId="17" hidden="1">{#N/A;#N/A;FALSE;"NA"}</definedName>
    <definedName name="__a53" hidden="1">{#N/A;#N/A;FALSE;"NA"}</definedName>
    <definedName name="__a54" localSheetId="17" hidden="1">{"cap_structure",#N/A,FALSE,"Graph-Mkt Cap";"price",#N/A,FALSE,"Graph-Price";"ebit",#N/A,FALSE,"Graph-EBITDA";"ebitda",#N/A,FALSE,"Graph-EBITDA"}</definedName>
    <definedName name="__a54" hidden="1">{"cap_structure",#N/A,FALSE,"Graph-Mkt Cap";"price",#N/A,FALSE,"Graph-Price";"ebit",#N/A,FALSE,"Graph-EBITDA";"ebitda",#N/A,FALSE,"Graph-EBITDA"}</definedName>
    <definedName name="__a55" localSheetId="17" hidden="1">{"inputs raw data";#N/A;TRUE;"INPUT"}</definedName>
    <definedName name="__a55" hidden="1">{"inputs raw data";#N/A;TRUE;"INPUT"}</definedName>
    <definedName name="__a56" localSheetId="17" hidden="1">{"summary1",#N/A,TRUE;"Comps","summary2",#N/A;TRUE,"Comps","summary3";#N/A,TRUE,"Comps"}</definedName>
    <definedName name="__a56" hidden="1">{"summary1",#N/A,TRUE;"Comps","summary2",#N/A;TRUE,"Comps","summary3";#N/A,TRUE,"Comps"}</definedName>
    <definedName name="__a57" localSheetId="17" hidden="1">{"summary1",#N/A,TRUE;"Comps","summary2",#N/A;TRUE,"Comps","summary3";#N/A,TRUE,"Comps"}</definedName>
    <definedName name="__a57" hidden="1">{"summary1",#N/A,TRUE;"Comps","summary2",#N/A;TRUE,"Comps","summary3";#N/A,TRUE,"Comps"}</definedName>
    <definedName name="__a58" localSheetId="17" hidden="1">{#N/A,"DR",FALSE,"increm pf",#N/A,"MAMSI";FALSE,"increm pf",#N/A,"MAXI",FALSE,"increm pf";#N/A,"PCAM",FALSE,"increm pf",#N/A,"PHSV";FALSE,"increm pf",#N/A,"SIE",FALSE,"increm pf"}</definedName>
    <definedName name="__a58" hidden="1">{#N/A,"DR",FALSE,"increm pf",#N/A,"MAMSI";FALSE,"increm pf",#N/A,"MAXI",FALSE,"increm pf";#N/A,"PCAM",FALSE,"increm pf",#N/A,"PHSV";FALSE,"increm pf",#N/A,"SIE",FALSE,"increm pf"}</definedName>
    <definedName name="__a59"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6"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0" localSheetId="17" hidden="1">{#N/A,#N/A,TRUE,"Cover Repl",#N/A,#N/A,TRUE,"P&amp;L";#N/A,#N/A,TRUE,"P&amp;L (2)",#N/A,#N/A,TRUE,"BS";#N/A,#N/A,TRUE,"Depreciation",#N/A,#N/A,TRUE,"GRAPHS";#N/A,#N/A,TRUE,"DCF EBITDA Multiple",#N/A,#N/A,TRUE,"DCF Perpetual Growth"}</definedName>
    <definedName name="__a60" hidden="1">{#N/A,#N/A,TRUE,"Cover Repl",#N/A,#N/A,TRUE,"P&amp;L";#N/A,#N/A,TRUE,"P&amp;L (2)",#N/A,#N/A,TRUE,"BS";#N/A,#N/A,TRUE,"Depreciation",#N/A,#N/A,TRUE,"GRAPHS";#N/A,#N/A,TRUE,"DCF EBITDA Multiple",#N/A,#N/A,TRUE,"DCF Perpetual Growth"}</definedName>
    <definedName name="__a61" localSheetId="17" hidden="1">{#N/A;#N/A;FALSE;"Trading Summary"}</definedName>
    <definedName name="__a61" hidden="1">{#N/A;#N/A;FALSE;"Trading Summary"}</definedName>
    <definedName name="__a62"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3" localSheetId="17" hidden="1">{#N/A;#N/A;FALSE;"WWY"}</definedName>
    <definedName name="__a63" hidden="1">{#N/A;#N/A;FALSE;"WWY"}</definedName>
    <definedName name="__a64"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5"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7"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7" localSheetId="1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A200" localSheetId="17" hidden="1">{#N/A,#N/A,FALSE,"Aging Summary";#N/A,#N/A,FALSE,"Ratio Analysis";#N/A,#N/A,FALSE,"Test 120 Day Accts";#N/A,#N/A,FALSE,"Tickmarks"}</definedName>
    <definedName name="__FA200" hidden="1">{#N/A,#N/A,FALSE,"Aging Summary";#N/A,#N/A,FALSE,"Ratio Analysis";#N/A,#N/A,FALSE,"Test 120 Day Accts";#N/A,#N/A,FALSE,"Tickmarks"}</definedName>
    <definedName name="__FDS_HYPERLINK_TOGGLE_STATE__" hidden="1">"ON"</definedName>
    <definedName name="__IntlFixup" hidden="1">TRUE</definedName>
    <definedName name="__IntlFixupTable" localSheetId="17" hidden="1">#REF!</definedName>
    <definedName name="__IntlFixupTable" hidden="1">#REF!</definedName>
    <definedName name="__NA1" hidden="1">[10]Footnotes!$B$5</definedName>
    <definedName name="__NA2" hidden="1">[10]Footnotes!$B$6</definedName>
    <definedName name="__NA3" hidden="1">[10]Footnotes!$B$7</definedName>
    <definedName name="__NA4" hidden="1">[10]Footnotes!$B$8</definedName>
    <definedName name="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PT200" localSheetId="17" hidden="1">{#N/A,#N/A,FALSE,"Aging Summary";#N/A,#N/A,FALSE,"Ratio Analysis";#N/A,#N/A,FALSE,"Test 120 Day Accts";#N/A,#N/A,FALSE,"Tickmarks"}</definedName>
    <definedName name="__PT200" hidden="1">{#N/A,#N/A,FALSE,"Aging Summary";#N/A,#N/A,FALSE,"Ratio Analysis";#N/A,#N/A,FALSE,"Test 120 Day Accts";#N/A,#N/A,FALSE,"Tickmarks"}</definedName>
    <definedName name="__q1" hidden="1">#N/A</definedName>
    <definedName name="__q3" hidden="1">'[2]1601 Detail information'!$H$130:$H$162</definedName>
    <definedName name="__UF1" localSheetId="17" hidden="1">{#N/A,#N/A,FALSE,"BreakoutFY95";#N/A,#N/A,FALSE,"BreakoutFY96";#N/A,#N/A,FALSE,"BreakoutFY97";#N/A,#N/A,FALSE,"BreakoutFY98"}</definedName>
    <definedName name="__UF1" hidden="1">{#N/A,#N/A,FALSE,"BreakoutFY95";#N/A,#N/A,FALSE,"BreakoutFY96";#N/A,#N/A,FALSE,"BreakoutFY97";#N/A,#N/A,FALSE,"BreakoutFY98"}</definedName>
    <definedName name="__www1" localSheetId="17" hidden="1">{#N/A,#N/A,FALSE,"schA"}</definedName>
    <definedName name="__www1" hidden="1">{#N/A,#N/A,FALSE,"schA"}</definedName>
    <definedName name="__www1_1" localSheetId="17" hidden="1">{#N/A,#N/A,FALSE,"schA"}</definedName>
    <definedName name="__www1_1" hidden="1">{#N/A,#N/A,FALSE,"schA"}</definedName>
    <definedName name="__www1_1_1" localSheetId="17" hidden="1">{#N/A,#N/A,FALSE,"schA"}</definedName>
    <definedName name="__www1_1_1" hidden="1">{#N/A,#N/A,FALSE,"schA"}</definedName>
    <definedName name="__www1_1_2" localSheetId="17" hidden="1">{#N/A,#N/A,FALSE,"schA"}</definedName>
    <definedName name="__www1_1_2" hidden="1">{#N/A,#N/A,FALSE,"schA"}</definedName>
    <definedName name="__www1_1_3" localSheetId="17" hidden="1">{#N/A,#N/A,FALSE,"schA"}</definedName>
    <definedName name="__www1_1_3" hidden="1">{#N/A,#N/A,FALSE,"schA"}</definedName>
    <definedName name="__www1_2" localSheetId="17" hidden="1">{#N/A,#N/A,FALSE,"schA"}</definedName>
    <definedName name="__www1_2" hidden="1">{#N/A,#N/A,FALSE,"schA"}</definedName>
    <definedName name="__www1_2_1" localSheetId="17" hidden="1">{#N/A,#N/A,FALSE,"schA"}</definedName>
    <definedName name="__www1_2_1" hidden="1">{#N/A,#N/A,FALSE,"schA"}</definedName>
    <definedName name="__www1_2_2" localSheetId="17" hidden="1">{#N/A,#N/A,FALSE,"schA"}</definedName>
    <definedName name="__www1_2_2" hidden="1">{#N/A,#N/A,FALSE,"schA"}</definedName>
    <definedName name="__www1_2_3" localSheetId="17" hidden="1">{#N/A,#N/A,FALSE,"schA"}</definedName>
    <definedName name="__www1_2_3" hidden="1">{#N/A,#N/A,FALSE,"schA"}</definedName>
    <definedName name="__www1_3" localSheetId="17" hidden="1">{#N/A,#N/A,FALSE,"schA"}</definedName>
    <definedName name="__www1_3" hidden="1">{#N/A,#N/A,FALSE,"schA"}</definedName>
    <definedName name="__www1_3_1" localSheetId="17" hidden="1">{#N/A,#N/A,FALSE,"schA"}</definedName>
    <definedName name="__www1_3_1" hidden="1">{#N/A,#N/A,FALSE,"schA"}</definedName>
    <definedName name="__www1_3_2" localSheetId="17" hidden="1">{#N/A,#N/A,FALSE,"schA"}</definedName>
    <definedName name="__www1_3_2" hidden="1">{#N/A,#N/A,FALSE,"schA"}</definedName>
    <definedName name="__www1_3_3" localSheetId="17" hidden="1">{#N/A,#N/A,FALSE,"schA"}</definedName>
    <definedName name="__www1_3_3" hidden="1">{#N/A,#N/A,FALSE,"schA"}</definedName>
    <definedName name="__www1_4" localSheetId="17" hidden="1">{#N/A,#N/A,FALSE,"schA"}</definedName>
    <definedName name="__www1_4" hidden="1">{#N/A,#N/A,FALSE,"schA"}</definedName>
    <definedName name="__www1_4_1" localSheetId="17" hidden="1">{#N/A,#N/A,FALSE,"schA"}</definedName>
    <definedName name="__www1_4_1" hidden="1">{#N/A,#N/A,FALSE,"schA"}</definedName>
    <definedName name="__www1_4_2" localSheetId="17" hidden="1">{#N/A,#N/A,FALSE,"schA"}</definedName>
    <definedName name="__www1_4_2" hidden="1">{#N/A,#N/A,FALSE,"schA"}</definedName>
    <definedName name="__www1_4_3" localSheetId="17" hidden="1">{#N/A,#N/A,FALSE,"schA"}</definedName>
    <definedName name="__www1_4_3" hidden="1">{#N/A,#N/A,FALSE,"schA"}</definedName>
    <definedName name="__www1_5" localSheetId="17" hidden="1">{#N/A,#N/A,FALSE,"schA"}</definedName>
    <definedName name="__www1_5" hidden="1">{#N/A,#N/A,FALSE,"schA"}</definedName>
    <definedName name="__www1_5_1" localSheetId="17" hidden="1">{#N/A,#N/A,FALSE,"schA"}</definedName>
    <definedName name="__www1_5_1" hidden="1">{#N/A,#N/A,FALSE,"schA"}</definedName>
    <definedName name="__www1_5_2" localSheetId="17" hidden="1">{#N/A,#N/A,FALSE,"schA"}</definedName>
    <definedName name="__www1_5_2" hidden="1">{#N/A,#N/A,FALSE,"schA"}</definedName>
    <definedName name="__www1_5_3" localSheetId="17" hidden="1">{#N/A,#N/A,FALSE,"schA"}</definedName>
    <definedName name="__www1_5_3" hidden="1">{#N/A,#N/A,FALSE,"schA"}</definedName>
    <definedName name="_123Graph_B.1" localSheetId="17" hidden="1">#REF!</definedName>
    <definedName name="_123Graph_B.1" hidden="1">#REF!</definedName>
    <definedName name="_1K" localSheetId="17" hidden="1">'[11]Material Listing'!#REF!</definedName>
    <definedName name="_1K" hidden="1">'[11]Material Listing'!#REF!</definedName>
    <definedName name="_2S" localSheetId="17" hidden="1">'[12]MARK-UP'!#REF!</definedName>
    <definedName name="_2S" hidden="1">'[12]MARK-UP'!#REF!</definedName>
    <definedName name="_3S" localSheetId="17" hidden="1">'[11]Material Listing'!#REF!</definedName>
    <definedName name="_3S" hidden="1">'[11]Material Listing'!#REF!</definedName>
    <definedName name="_4_0_K" localSheetId="17" hidden="1">'[11]Material Listing'!#REF!</definedName>
    <definedName name="_4_0_K" hidden="1">'[11]Material Listing'!#REF!</definedName>
    <definedName name="_5_0_S" localSheetId="17" hidden="1">'[13]MARK-UP'!#REF!</definedName>
    <definedName name="_5_0_S" hidden="1">'[13]MARK-UP'!#REF!</definedName>
    <definedName name="_6_0_S" localSheetId="17" hidden="1">'[11]Material Listing'!#REF!</definedName>
    <definedName name="_6_0_S" hidden="1">'[11]Material Listing'!#REF!</definedName>
    <definedName name="_a1" localSheetId="17" hidden="1">{"NewCo_View",#N/A,FALSE,"Calculations"}</definedName>
    <definedName name="_a1" hidden="1">{"NewCo_View",#N/A,FALSE,"Calculations"}</definedName>
    <definedName name="_a3" hidden="1">[1]Assum!$C$23:$C$40</definedName>
    <definedName name="_a36" localSheetId="17" hidden="1">{"Accretion";#N/A;FALSE;"Assum"}</definedName>
    <definedName name="_a36" hidden="1">{"Accretion";#N/A;FALSE;"Assum"}</definedName>
    <definedName name="_a37" localSheetId="17" hidden="1">{#N/A,#N/A,TRUE,"Lines",#N/A,#N/A,TRUE;"Stations",#N/A,#N/A,TRUE,"Cap. Expenses",#N/A,#N/A;TRUE,"Land",#N/A,#N/A,TRUE,"Cen Proces Sys",#N/A;#N/A,TRUE,"telecom",#N/A,#N/A,TRUE,"Other"}</definedName>
    <definedName name="_a37" hidden="1">{#N/A,#N/A,TRUE,"Lines",#N/A,#N/A,TRUE;"Stations",#N/A,#N/A,TRUE,"Cap. Expenses",#N/A,#N/A;TRUE,"Land",#N/A,#N/A,TRUE,"Cen Proces Sys",#N/A;#N/A,TRUE,"telecom",#N/A,#N/A,TRUE,"Other"}</definedName>
    <definedName name="_a38" localSheetId="17" hidden="1">{"Assumptions";#N/A;FALSE;"Assum"}</definedName>
    <definedName name="_a38" hidden="1">{"Assumptions";#N/A;FALSE;"Assum"}</definedName>
    <definedName name="_a39" localSheetId="17" hidden="1">{#N/A;#N/A;FALSE;"CAG"}</definedName>
    <definedName name="_a39" hidden="1">{#N/A;#N/A;FALSE;"CAG"}</definedName>
    <definedName name="_a4" hidden="1">[1]Assum!$E$23:$E$40</definedName>
    <definedName name="_a40" localSheetId="17" hidden="1">{#N/A;#N/A;FALSE;"CPB"}</definedName>
    <definedName name="_a40" hidden="1">{#N/A;#N/A;FALSE;"CPB"}</definedName>
    <definedName name="_a41" localSheetId="17" hidden="1">{#N/A;#N/A;FALSE;"Credit Summary"}</definedName>
    <definedName name="_a41" hidden="1">{#N/A;#N/A;FALSE;"Credit Summary"}</definedName>
    <definedName name="_a42" localSheetId="17" hidden="1">{"FCB_ALL";#N/A;FALSE;"FCB"}</definedName>
    <definedName name="_a42" hidden="1">{"FCB_ALL";#N/A;FALSE;"FCB"}</definedName>
    <definedName name="_a43" localSheetId="17" hidden="1">{"FCB_ALL";#N/A;FALSE;"FCB"}</definedName>
    <definedName name="_a43" hidden="1">{"FCB_ALL";#N/A;FALSE;"FCB"}</definedName>
    <definedName name="_a44"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5" localSheetId="17" hidden="1">{#N/A;#N/A;FALSE;"GIS"}</definedName>
    <definedName name="_a45" hidden="1">{#N/A;#N/A;FALSE;"GIS"}</definedName>
    <definedName name="_a46" localSheetId="17" hidden="1">{#N/A,#N/A,TRUE,"Cover His PWC",#N/A,#N/A,TRUE;"P&amp;L",#N/A,#N/A,TRUE,"BS",#N/A,#N/A;TRUE,"Depreciation",#N/A,#N/A,TRUE,"GRAPHS",#N/A;#N/A,TRUE,"DCF EBITDA Multiple",#N/A,#N/A,TRUE,"DCF Perpetual Growth"}</definedName>
    <definedName name="_a46" hidden="1">{#N/A,#N/A,TRUE,"Cover His PWC",#N/A,#N/A,TRUE;"P&amp;L",#N/A,#N/A,TRUE,"BS",#N/A,#N/A;TRUE,"Depreciation",#N/A,#N/A,TRUE,"GRAPHS",#N/A;#N/A,TRUE,"DCF EBITDA Multiple",#N/A,#N/A,TRUE,"DCF Perpetual Growth"}</definedName>
    <definedName name="_a47" localSheetId="17" hidden="1">{#N/A,#N/A,TRUE,"Cover His T",#N/A,#N/A,TRUE;"P&amp;L",#N/A,#N/A,TRUE,"BS",#N/A,#N/A;TRUE,"Depreciation",#N/A,#N/A,TRUE,"GRAPHS",#N/A;#N/A,TRUE,"DCF EBITDA Multiple",#N/A,#N/A,TRUE,"DCF Perpetual Growth"}</definedName>
    <definedName name="_a47" hidden="1">{#N/A,#N/A,TRUE,"Cover His T",#N/A,#N/A,TRUE;"P&amp;L",#N/A,#N/A,TRUE,"BS",#N/A,#N/A;TRUE,"Depreciation",#N/A,#N/A,TRUE,"GRAPHS",#N/A;#N/A,TRUE,"DCF EBITDA Multiple",#N/A,#N/A,TRUE,"DCF Perpetual Growth"}</definedName>
    <definedName name="_a48" localSheetId="17" hidden="1">{#N/A;#N/A;FALSE;"HNZ"}</definedName>
    <definedName name="_a48" hidden="1">{#N/A;#N/A;FALSE;"HNZ"}</definedName>
    <definedName name="_a49"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5" hidden="1">[1]Assum!$F$23:$F$40</definedName>
    <definedName name="_a50" localSheetId="17" hidden="1">{#N/A;#N/A;FALSE;"K"}</definedName>
    <definedName name="_a50" hidden="1">{#N/A;#N/A;FALSE;"K"}</definedName>
    <definedName name="_a5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2" localSheetId="17" hidden="1">{#N/A;#N/A;FALSE;"MCCRK"}</definedName>
    <definedName name="_a52" hidden="1">{#N/A;#N/A;FALSE;"MCCRK"}</definedName>
    <definedName name="_a53" localSheetId="17" hidden="1">{#N/A;#N/A;FALSE;"NA"}</definedName>
    <definedName name="_a53" hidden="1">{#N/A;#N/A;FALSE;"NA"}</definedName>
    <definedName name="_a54" localSheetId="17" hidden="1">{"cap_structure",#N/A,FALSE,"Graph-Mkt Cap";"price",#N/A,FALSE,"Graph-Price";"ebit",#N/A,FALSE,"Graph-EBITDA";"ebitda",#N/A,FALSE,"Graph-EBITDA"}</definedName>
    <definedName name="_a54" hidden="1">{"cap_structure",#N/A,FALSE,"Graph-Mkt Cap";"price",#N/A,FALSE,"Graph-Price";"ebit",#N/A,FALSE,"Graph-EBITDA";"ebitda",#N/A,FALSE,"Graph-EBITDA"}</definedName>
    <definedName name="_a55" localSheetId="17" hidden="1">{"inputs raw data";#N/A;TRUE;"INPUT"}</definedName>
    <definedName name="_a55" hidden="1">{"inputs raw data";#N/A;TRUE;"INPUT"}</definedName>
    <definedName name="_a56" localSheetId="17" hidden="1">{"summary1",#N/A,TRUE;"Comps","summary2",#N/A;TRUE,"Comps","summary3";#N/A,TRUE,"Comps"}</definedName>
    <definedName name="_a56" hidden="1">{"summary1",#N/A,TRUE;"Comps","summary2",#N/A;TRUE,"Comps","summary3";#N/A,TRUE,"Comps"}</definedName>
    <definedName name="_a57" localSheetId="17" hidden="1">{"summary1",#N/A,TRUE;"Comps","summary2",#N/A;TRUE,"Comps","summary3";#N/A,TRUE,"Comps"}</definedName>
    <definedName name="_a57" hidden="1">{"summary1",#N/A,TRUE;"Comps","summary2",#N/A;TRUE,"Comps","summary3";#N/A,TRUE,"Comps"}</definedName>
    <definedName name="_a58" localSheetId="17" hidden="1">{#N/A,"DR",FALSE,"increm pf",#N/A,"MAMSI";FALSE,"increm pf",#N/A,"MAXI",FALSE,"increm pf";#N/A,"PCAM",FALSE,"increm pf",#N/A,"PHSV";FALSE,"increm pf",#N/A,"SIE",FALSE,"increm pf"}</definedName>
    <definedName name="_a58" hidden="1">{#N/A,"DR",FALSE,"increm pf",#N/A,"MAMSI";FALSE,"increm pf",#N/A,"MAXI",FALSE,"increm pf";#N/A,"PCAM",FALSE,"increm pf",#N/A,"PHSV";FALSE,"increm pf",#N/A,"SIE",FALSE,"increm pf"}</definedName>
    <definedName name="_a59"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6"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0" localSheetId="17" hidden="1">{#N/A,#N/A,TRUE,"Cover Repl",#N/A,#N/A,TRUE,"P&amp;L";#N/A,#N/A,TRUE,"P&amp;L (2)",#N/A,#N/A,TRUE,"BS";#N/A,#N/A,TRUE,"Depreciation",#N/A,#N/A,TRUE,"GRAPHS";#N/A,#N/A,TRUE,"DCF EBITDA Multiple",#N/A,#N/A,TRUE,"DCF Perpetual Growth"}</definedName>
    <definedName name="_a60" hidden="1">{#N/A,#N/A,TRUE,"Cover Repl",#N/A,#N/A,TRUE,"P&amp;L";#N/A,#N/A,TRUE,"P&amp;L (2)",#N/A,#N/A,TRUE,"BS";#N/A,#N/A,TRUE,"Depreciation",#N/A,#N/A,TRUE,"GRAPHS";#N/A,#N/A,TRUE,"DCF EBITDA Multiple",#N/A,#N/A,TRUE,"DCF Perpetual Growth"}</definedName>
    <definedName name="_a61" localSheetId="17" hidden="1">{#N/A;#N/A;FALSE;"Trading Summary"}</definedName>
    <definedName name="_a61" hidden="1">{#N/A;#N/A;FALSE;"Trading Summary"}</definedName>
    <definedName name="_a62"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3" localSheetId="17" hidden="1">{#N/A;#N/A;FALSE;"WWY"}</definedName>
    <definedName name="_a63" hidden="1">{#N/A;#N/A;FALSE;"WWY"}</definedName>
    <definedName name="_a64"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a65"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7"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7" localSheetId="1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TPRegress_Dlg_Results" localSheetId="17"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17" hidden="1">{"EXCELHLP.HLP!1802";5;10;5;10;13;13;13;8;5;5;10;14;13;13;13;13;5;10;14;13;5;10;1;2;24}</definedName>
    <definedName name="_ATPRegress_Dlg_Types" hidden="1">{"EXCELHLP.HLP!1802";5;10;5;10;13;13;13;8;5;5;10;14;13;13;13;13;5;10;14;13;5;10;1;2;24}</definedName>
    <definedName name="_ATPRegress_Range1" localSheetId="17" hidden="1">'[14]ST Corrections'!#REF!</definedName>
    <definedName name="_ATPRegress_Range1" hidden="1">'[14]ST Corrections'!#REF!</definedName>
    <definedName name="_ATPRegress_Range2" localSheetId="17" hidden="1">'[14]ST Corrections'!#REF!</definedName>
    <definedName name="_ATPRegress_Range2" hidden="1">'[14]ST Corrections'!#REF!</definedName>
    <definedName name="_ATPRegress_Range3" localSheetId="17" hidden="1">'[14]ST Corrections'!#REF!</definedName>
    <definedName name="_ATPRegress_Range3" hidden="1">'[14]ST Corrections'!#REF!</definedName>
    <definedName name="_ATPRegress_Range4" hidden="1">"="</definedName>
    <definedName name="_ATPRegress_Range5" hidden="1">"="</definedName>
    <definedName name="_bdm.0FF451F33C0C4524BB70A0E59AD54DF8.edm" hidden="1">#REF!</definedName>
    <definedName name="_bdm.4B77C271E0A34AA39783CC8280DC280C.edm" hidden="1">'[15]Offtaker Revenue Summaries'!$A:$IV</definedName>
    <definedName name="_bdm.4F16EFC0C24445FC83917996AF426619.edm" hidden="1">[16]EBITDA.Charts!$1:$1048576</definedName>
    <definedName name="_bdm.56A563213F5C4030A6C0F885531909A7.edm" hidden="1">#REF!</definedName>
    <definedName name="_bdm.731F11687BF94FC0B87C3356352AEA93.edm" hidden="1">#REF!</definedName>
    <definedName name="_bdm.81E13A082D3245FBAEBFBE7886A94D90.edm" hidden="1">#REF!</definedName>
    <definedName name="_bdm.AAC9A20AAF6642B594A0E1BE7739E85A.edm" hidden="1">#REF!</definedName>
    <definedName name="_bdm.AB3553C11FEF4551B93592BED02B300A.edm" hidden="1">#REF!</definedName>
    <definedName name="_bdm.B844691EBA0D434198F90001F0A0958F.edm" hidden="1">#REF!</definedName>
    <definedName name="_bdm.D7E0D8EBAF284539A467C150C4A23A2A.edm" hidden="1">#REF!</definedName>
    <definedName name="_bdm.E3A829B3D22540349B2398BF75AF1490.edm" hidden="1">#REF!</definedName>
    <definedName name="_bdm.FBC8F4734CD44B95848F689416B40C4F.edm" hidden="1">'[17]LBO Model'!$A:$IV</definedName>
    <definedName name="_BQ4.1" hidden="1">#N/A</definedName>
    <definedName name="_Dist_Bin" localSheetId="17" hidden="1">#REF!</definedName>
    <definedName name="_Dist_Bin" hidden="1">#REF!</definedName>
    <definedName name="_Dist_Values" localSheetId="17" hidden="1">#REF!</definedName>
    <definedName name="_Dist_Values" hidden="1">#REF!</definedName>
    <definedName name="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A200" localSheetId="17" hidden="1">{#N/A,#N/A,FALSE,"Aging Summary";#N/A,#N/A,FALSE,"Ratio Analysis";#N/A,#N/A,FALSE,"Test 120 Day Accts";#N/A,#N/A,FALSE,"Tickmarks"}</definedName>
    <definedName name="_FA200" hidden="1">{#N/A,#N/A,FALSE,"Aging Summary";#N/A,#N/A,FALSE,"Ratio Analysis";#N/A,#N/A,FALSE,"Test 120 Day Accts";#N/A,#N/A,FALSE,"Tickmarks"}</definedName>
    <definedName name="_Fill" hidden="1">'[18]JOB COST'!$A$9:$A$48</definedName>
    <definedName name="_Fill.1" localSheetId="17" hidden="1">#REF!</definedName>
    <definedName name="_Fill.1" hidden="1">#REF!</definedName>
    <definedName name="_xlnm._FILTERDATABASE" localSheetId="17" hidden="1">#REF!</definedName>
    <definedName name="_xlnm._FILTERDATABASE" hidden="1">#REF!</definedName>
    <definedName name="_Key.1" localSheetId="17" hidden="1">#REF!</definedName>
    <definedName name="_Key.1" hidden="1">#REF!</definedName>
    <definedName name="_Key1" localSheetId="17" hidden="1">#REF!</definedName>
    <definedName name="_Key1" hidden="1">#REF!</definedName>
    <definedName name="_key2" hidden="1">[19]SCHEDULE!$B$301</definedName>
    <definedName name="_MatInverse_In" localSheetId="17" hidden="1">#REF!</definedName>
    <definedName name="_MatInverse_In" hidden="1">#REF!</definedName>
    <definedName name="_MatInverse_Out" localSheetId="17" hidden="1">#REF!</definedName>
    <definedName name="_MatInverse_Out" hidden="1">#REF!</definedName>
    <definedName name="_MatMult_A" localSheetId="17" hidden="1">#REF!</definedName>
    <definedName name="_MatMult_A" hidden="1">#REF!</definedName>
    <definedName name="_MatMult_AxB" localSheetId="17" hidden="1">#REF!</definedName>
    <definedName name="_MatMult_AxB" hidden="1">#REF!</definedName>
    <definedName name="_MatMult_B" localSheetId="17" hidden="1">#REF!</definedName>
    <definedName name="_MatMult_B" hidden="1">#REF!</definedName>
    <definedName name="_NA1" hidden="1">[10]Footnotes!$B$5</definedName>
    <definedName name="_NA2" hidden="1">[10]Footnotes!$B$6</definedName>
    <definedName name="_NA3" hidden="1">[10]Footnotes!$B$7</definedName>
    <definedName name="_NA4" hidden="1">[10]Footnotes!$B$8</definedName>
    <definedName name="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Order.1" hidden="1">255</definedName>
    <definedName name="_Order1" hidden="1">255</definedName>
    <definedName name="_Order1_1" hidden="1">255</definedName>
    <definedName name="_Order2" hidden="1">255</definedName>
    <definedName name="_Parse_In" localSheetId="17" hidden="1">#REF!</definedName>
    <definedName name="_Parse_In" hidden="1">#REF!</definedName>
    <definedName name="_Parse_Out" hidden="1">#N/A</definedName>
    <definedName name="_PT200" localSheetId="17" hidden="1">{#N/A,#N/A,FALSE,"Aging Summary";#N/A,#N/A,FALSE,"Ratio Analysis";#N/A,#N/A,FALSE,"Test 120 Day Accts";#N/A,#N/A,FALSE,"Tickmarks"}</definedName>
    <definedName name="_PT200" hidden="1">{#N/A,#N/A,FALSE,"Aging Summary";#N/A,#N/A,FALSE,"Ratio Analysis";#N/A,#N/A,FALSE,"Test 120 Day Accts";#N/A,#N/A,FALSE,"Tickmarks"}</definedName>
    <definedName name="_q1" hidden="1">#N/A</definedName>
    <definedName name="_q3" hidden="1">'[2]1601 Detail information'!$H$130:$H$162</definedName>
    <definedName name="_Regression_Int" hidden="1">1</definedName>
    <definedName name="_Regression_Out" localSheetId="17" hidden="1">#REF!</definedName>
    <definedName name="_Regression_Out" hidden="1">#REF!</definedName>
    <definedName name="_Regression_X" localSheetId="17" hidden="1">#REF!</definedName>
    <definedName name="_Regression_X" hidden="1">#REF!</definedName>
    <definedName name="_Regression_Y" localSheetId="17" hidden="1">#REF!</definedName>
    <definedName name="_Regression_Y" hidden="1">#REF!</definedName>
    <definedName name="_Sort" localSheetId="17" hidden="1">#REF!</definedName>
    <definedName name="_Sort" hidden="1">#REF!</definedName>
    <definedName name="_Sort.1" localSheetId="17" hidden="1">#REF!</definedName>
    <definedName name="_Sort.1" hidden="1">#REF!</definedName>
    <definedName name="_Table1_In1" localSheetId="17" hidden="1">#REF!</definedName>
    <definedName name="_Table1_In1" hidden="1">#REF!</definedName>
    <definedName name="_Table1_Out" localSheetId="17" hidden="1">[8]Consolidated!#REF!</definedName>
    <definedName name="_Table1_Out" hidden="1">[8]Consolidated!#REF!</definedName>
    <definedName name="_Table2_In1" localSheetId="17" hidden="1">#REF!</definedName>
    <definedName name="_Table2_In1" hidden="1">#REF!</definedName>
    <definedName name="_Table2_In2" localSheetId="17" hidden="1">#REF!</definedName>
    <definedName name="_Table2_In2" hidden="1">#REF!</definedName>
    <definedName name="_Table2_Out" localSheetId="17" hidden="1">#REF!</definedName>
    <definedName name="_Table2_Out" hidden="1">#REF!</definedName>
    <definedName name="_Table3_In2" localSheetId="17" hidden="1">#REF!</definedName>
    <definedName name="_Table3_In2" hidden="1">#REF!</definedName>
    <definedName name="_TB1" localSheetId="17" hidden="1">{#N/A,#N/A,TRUE,"Income";#N/A,#N/A,TRUE,"IncomeDetail";#N/A,#N/A,TRUE,"Balance";#N/A,#N/A,TRUE,"BalDetail"}</definedName>
    <definedName name="_TB1" hidden="1">{#N/A,#N/A,TRUE,"Income";#N/A,#N/A,TRUE,"IncomeDetail";#N/A,#N/A,TRUE,"Balance";#N/A,#N/A,TRUE,"BalDetail"}</definedName>
    <definedName name="_test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UF1" localSheetId="17" hidden="1">{#N/A,#N/A,FALSE,"BreakoutFY95";#N/A,#N/A,FALSE,"BreakoutFY96";#N/A,#N/A,FALSE,"BreakoutFY97";#N/A,#N/A,FALSE,"BreakoutFY98"}</definedName>
    <definedName name="_UF1" hidden="1">{#N/A,#N/A,FALSE,"BreakoutFY95";#N/A,#N/A,FALSE,"BreakoutFY96";#N/A,#N/A,FALSE,"BreakoutFY97";#N/A,#N/A,FALSE,"BreakoutFY98"}</definedName>
    <definedName name="_www1" localSheetId="17" hidden="1">{#N/A,#N/A,FALSE,"schA"}</definedName>
    <definedName name="_www1" hidden="1">{#N/A,#N/A,FALSE,"schA"}</definedName>
    <definedName name="_www1_1" localSheetId="17" hidden="1">{#N/A,#N/A,FALSE,"schA"}</definedName>
    <definedName name="_www1_1" hidden="1">{#N/A,#N/A,FALSE,"schA"}</definedName>
    <definedName name="_www1_1_1" localSheetId="17" hidden="1">{#N/A,#N/A,FALSE,"schA"}</definedName>
    <definedName name="_www1_1_1" hidden="1">{#N/A,#N/A,FALSE,"schA"}</definedName>
    <definedName name="_www1_1_2" localSheetId="17" hidden="1">{#N/A,#N/A,FALSE,"schA"}</definedName>
    <definedName name="_www1_1_2" hidden="1">{#N/A,#N/A,FALSE,"schA"}</definedName>
    <definedName name="_www1_1_3" localSheetId="17" hidden="1">{#N/A,#N/A,FALSE,"schA"}</definedName>
    <definedName name="_www1_1_3" hidden="1">{#N/A,#N/A,FALSE,"schA"}</definedName>
    <definedName name="_www1_2" localSheetId="17" hidden="1">{#N/A,#N/A,FALSE,"schA"}</definedName>
    <definedName name="_www1_2" hidden="1">{#N/A,#N/A,FALSE,"schA"}</definedName>
    <definedName name="_www1_2_1" localSheetId="17" hidden="1">{#N/A,#N/A,FALSE,"schA"}</definedName>
    <definedName name="_www1_2_1" hidden="1">{#N/A,#N/A,FALSE,"schA"}</definedName>
    <definedName name="_www1_2_2" localSheetId="17" hidden="1">{#N/A,#N/A,FALSE,"schA"}</definedName>
    <definedName name="_www1_2_2" hidden="1">{#N/A,#N/A,FALSE,"schA"}</definedName>
    <definedName name="_www1_2_3" localSheetId="17" hidden="1">{#N/A,#N/A,FALSE,"schA"}</definedName>
    <definedName name="_www1_2_3" hidden="1">{#N/A,#N/A,FALSE,"schA"}</definedName>
    <definedName name="_www1_3" localSheetId="17" hidden="1">{#N/A,#N/A,FALSE,"schA"}</definedName>
    <definedName name="_www1_3" hidden="1">{#N/A,#N/A,FALSE,"schA"}</definedName>
    <definedName name="_www1_3_1" localSheetId="17" hidden="1">{#N/A,#N/A,FALSE,"schA"}</definedName>
    <definedName name="_www1_3_1" hidden="1">{#N/A,#N/A,FALSE,"schA"}</definedName>
    <definedName name="_www1_3_2" localSheetId="17" hidden="1">{#N/A,#N/A,FALSE,"schA"}</definedName>
    <definedName name="_www1_3_2" hidden="1">{#N/A,#N/A,FALSE,"schA"}</definedName>
    <definedName name="_www1_3_3" localSheetId="17" hidden="1">{#N/A,#N/A,FALSE,"schA"}</definedName>
    <definedName name="_www1_3_3" hidden="1">{#N/A,#N/A,FALSE,"schA"}</definedName>
    <definedName name="_www1_4" localSheetId="17" hidden="1">{#N/A,#N/A,FALSE,"schA"}</definedName>
    <definedName name="_www1_4" hidden="1">{#N/A,#N/A,FALSE,"schA"}</definedName>
    <definedName name="_www1_4_1" localSheetId="17" hidden="1">{#N/A,#N/A,FALSE,"schA"}</definedName>
    <definedName name="_www1_4_1" hidden="1">{#N/A,#N/A,FALSE,"schA"}</definedName>
    <definedName name="_www1_4_2" localSheetId="17" hidden="1">{#N/A,#N/A,FALSE,"schA"}</definedName>
    <definedName name="_www1_4_2" hidden="1">{#N/A,#N/A,FALSE,"schA"}</definedName>
    <definedName name="_www1_4_3" localSheetId="17" hidden="1">{#N/A,#N/A,FALSE,"schA"}</definedName>
    <definedName name="_www1_4_3" hidden="1">{#N/A,#N/A,FALSE,"schA"}</definedName>
    <definedName name="_www1_5" localSheetId="17" hidden="1">{#N/A,#N/A,FALSE,"schA"}</definedName>
    <definedName name="_www1_5" hidden="1">{#N/A,#N/A,FALSE,"schA"}</definedName>
    <definedName name="_www1_5_1" localSheetId="17" hidden="1">{#N/A,#N/A,FALSE,"schA"}</definedName>
    <definedName name="_www1_5_1" hidden="1">{#N/A,#N/A,FALSE,"schA"}</definedName>
    <definedName name="_www1_5_2" localSheetId="17" hidden="1">{#N/A,#N/A,FALSE,"schA"}</definedName>
    <definedName name="_www1_5_2" hidden="1">{#N/A,#N/A,FALSE,"schA"}</definedName>
    <definedName name="_www1_5_3" localSheetId="17" hidden="1">{#N/A,#N/A,FALSE,"schA"}</definedName>
    <definedName name="_www1_5_3" hidden="1">{#N/A,#N/A,FALSE,"schA"}</definedName>
    <definedName name="a" localSheetId="17" hidden="1">{"Index",#N/A,FALSE,"Index"}</definedName>
    <definedName name="a" hidden="1">{"CF Dollar",#N/A,FALSE,"CF"}</definedName>
    <definedName name="a_1" localSheetId="17" hidden="1">{"CF Dollar",#N/A,FALSE,"CF"}</definedName>
    <definedName name="a_1" hidden="1">{"CF Dollar",#N/A,FALSE,"CF"}</definedName>
    <definedName name="AAA" localSheetId="17" hidden="1">{"NewCo_View",#N/A,FALSE,"Calculations"}</definedName>
    <definedName name="aaa" hidden="1">{#N/A,#N/A,FALSE,"O&amp;M by processes";#N/A,#N/A,FALSE,"Elec Act vs Bud";#N/A,#N/A,FALSE,"G&amp;A";#N/A,#N/A,FALSE,"BGS";#N/A,#N/A,FALSE,"Res Cost"}</definedName>
    <definedName name="AAA_DOCTOPS" hidden="1">"AAA_SET"</definedName>
    <definedName name="AAA_duser" hidden="1">"OFF"</definedName>
    <definedName name="aaaaa" localSheetId="17" hidden="1">{#N/A,#N/A,FALSE,"Aging Summary";#N/A,#N/A,FALSE,"Ratio Analysis";#N/A,#N/A,FALSE,"Test 120 Day Accts";#N/A,#N/A,FALSE,"Tickmarks"}</definedName>
    <definedName name="aaaaa" hidden="1">{#N/A,#N/A,FALSE,"Aging Summary";#N/A,#N/A,FALSE,"Ratio Analysis";#N/A,#N/A,FALSE,"Test 120 Day Accts";#N/A,#N/A,FALSE,"Tickmarks"}</definedName>
    <definedName name="aaaaaa" localSheetId="17" hidden="1">{#N/A,#N/A,FALSE,"Land";#N/A,#N/A,FALSE,"Cost Analysis";"Summary",#N/A,FALSE,"Equipment"}</definedName>
    <definedName name="aaaaaa" hidden="1">{#N/A,#N/A,FALSE,"Land";#N/A,#N/A,FALSE,"Cost Analysis";"Summary",#N/A,FALSE,"Equipment"}</definedName>
    <definedName name="aaaaaaaaaaaaaaa" localSheetId="17"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abc" localSheetId="17" hidden="1">{"'Edit'!$A$1:$V$2277"}</definedName>
    <definedName name="aabc" hidden="1">{"'Edit'!$A$1:$V$2277"}</definedName>
    <definedName name="ABC" localSheetId="17" hidden="1">{"_200",#N/A,FALSE,"ALLOCATIONS";"_80_1",#N/A,FALSE,"ALLOCATIONS";"_80_2",#N/A,FALSE,"ALLOCATIONS";"_80_3",#N/A,FALSE,"ALLOCATIONS";"_80_4",#N/A,FALSE,"ALLOCATIONS";"_80_5",#N/A,FALSE,"ALLOCATIONS"}</definedName>
    <definedName name="ABC" hidden="1">{"_200",#N/A,FALSE,"ALLOCATIONS";"_80_1",#N/A,FALSE,"ALLOCATIONS";"_80_2",#N/A,FALSE,"ALLOCATIONS";"_80_3",#N/A,FALSE,"ALLOCATIONS";"_80_4",#N/A,FALSE,"ALLOCATIONS";"_80_5",#N/A,FALSE,"ALLOCATIONS"}</definedName>
    <definedName name="abeta" localSheetId="17" hidden="1">{"NewCo_View",#N/A,FALSE,"Calculations"}</definedName>
    <definedName name="abeta" hidden="1">{"NewCo_View",#N/A,FALSE,"Calculations"}</definedName>
    <definedName name="ac" localSheetId="17" hidden="1">{#N/A,#N/A,FALSE,"Assumptions",#N/A;#N/A,FALSE,"N-IS-Sum",#N/A,#N/A;FALSE,"N-St-Sum",#N/A,#N/A,FALSE;"Inc Stmt",#N/A,#N/A,FALSE,"Stats"}</definedName>
    <definedName name="ac" hidden="1">{#N/A,#N/A,FALSE,"Assumptions",#N/A;#N/A,FALSE,"N-IS-Sum",#N/A,#N/A;FALSE,"N-St-Sum",#N/A,#N/A,FALSE;"Inc Stmt",#N/A,#N/A,FALSE,"Stats"}</definedName>
    <definedName name="Acadia" localSheetId="17" hidden="1">{"calspreads",#N/A,FALSE,"Sheet1";"curves",#N/A,FALSE,"Sheet1";"libor",#N/A,FALSE,"Sheet1"}</definedName>
    <definedName name="Acadia" hidden="1">{"calspreads",#N/A,FALSE,"Sheet1";"curves",#N/A,FALSE,"Sheet1";"libor",#N/A,FALSE,"Sheet1"}</definedName>
    <definedName name="Acadia2" localSheetId="17" hidden="1">{"calspreads",#N/A,FALSE,"Sheet1";"curves",#N/A,FALSE,"Sheet1";"libor",#N/A,FALSE,"Sheet1"}</definedName>
    <definedName name="Acadia2" hidden="1">{"calspreads",#N/A,FALSE,"Sheet1";"curves",#N/A,FALSE,"Sheet1";"libor",#N/A,FALSE,"Sheet1"}</definedName>
    <definedName name="AccessDatabase" hidden="1">"C:\My Documents\発注予測.mdb"</definedName>
    <definedName name="Accured" localSheetId="17" hidden="1">{#N/A,#N/A,FALSE,"Aging Summary";#N/A,#N/A,FALSE,"Ratio Analysis";#N/A,#N/A,FALSE,"Test 120 Day Accts";#N/A,#N/A,FALSE,"Tickmarks"}</definedName>
    <definedName name="Accured" hidden="1">{#N/A,#N/A,FALSE,"Aging Summary";#N/A,#N/A,FALSE,"Ratio Analysis";#N/A,#N/A,FALSE,"Test 120 Day Accts";#N/A,#N/A,FALSE,"Tickmarks"}</definedName>
    <definedName name="adasd"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c" localSheetId="17" hidden="1">{#N/A,#N/A,FALSE,"Aging Summary";#N/A,#N/A,FALSE,"Ratio Analysis";#N/A,#N/A,FALSE,"Test 120 Day Accts";#N/A,#N/A,FALSE,"Tickmarks"}</definedName>
    <definedName name="adc" hidden="1">{#N/A,#N/A,FALSE,"Aging Summary";#N/A,#N/A,FALSE,"Ratio Analysis";#N/A,#N/A,FALSE,"Test 120 Day Accts";#N/A,#N/A,FALSE,"Tickmarks"}</definedName>
    <definedName name="adsf" localSheetId="17" hidden="1">{"NewCo_View",#N/A,FALSE,"Calculations"}</definedName>
    <definedName name="adsf" hidden="1">{"NewCo_View",#N/A,FALSE,"Calculations"}</definedName>
    <definedName name="adsfg" localSheetId="17" hidden="1">{"gross_margin1",#N/A,FALSE,"Gross Margin Detail";"gross_margin2",#N/A,FALSE,"Gross Margin Detail"}</definedName>
    <definedName name="adsfg" hidden="1">{"gross_margin1",#N/A,FALSE,"Gross Margin Detail";"gross_margin2",#N/A,FALSE,"Gross Margin Detail"}</definedName>
    <definedName name="adsfg_1" localSheetId="17" hidden="1">{"gross_margin1",#N/A,FALSE,"Gross Margin Detail";"gross_margin2",#N/A,FALSE,"Gross Margin Detail"}</definedName>
    <definedName name="adsfg_1" hidden="1">{"gross_margin1",#N/A,FALSE,"Gross Margin Detail";"gross_margin2",#N/A,FALSE,"Gross Margin Detail"}</definedName>
    <definedName name="Allocation" localSheetId="17" hidden="1">{"Index",#N/A,FALSE,"Index"}</definedName>
    <definedName name="Allocation" hidden="1">{"Index",#N/A,FALSE,"Index"}</definedName>
    <definedName name="anscount" hidden="1">3</definedName>
    <definedName name="AP_3"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ex" localSheetId="17" hidden="1">{"calspreads",#N/A,FALSE,"Sheet1";"curves",#N/A,FALSE,"Sheet1";"libor",#N/A,FALSE,"Sheet1"}</definedName>
    <definedName name="Apex" hidden="1">{"calspreads",#N/A,FALSE,"Sheet1";"curves",#N/A,FALSE,"Sheet1";"libor",#N/A,FALSE,"Sheet1"}</definedName>
    <definedName name="as" localSheetId="17" hidden="1">{#N/A,#N/A,FALSE,"Assumptions",#N/A;#N/A,FALSE,"N-IS-Sum",#N/A,#N/A;FALSE,"N-St-Sum",#N/A,#N/A,FALSE;"Inc Stmt",#N/A,#N/A,FALSE,"Stats"}</definedName>
    <definedName name="as" hidden="1">{#N/A,#N/A,FALSE,"Assumptions",#N/A;#N/A,FALSE,"N-IS-Sum",#N/A,#N/A;FALSE,"N-St-Sum",#N/A,#N/A,FALSE;"Inc Stmt",#N/A,#N/A,FALSE,"Stats"}</definedName>
    <definedName name="AS2DocOpenMode" hidden="1">"AS2DocumentEdit"</definedName>
    <definedName name="AS2HasNoAutoHeaderFooter" hidden="1">" "</definedName>
    <definedName name="AS2NamedRange" hidden="1">3</definedName>
    <definedName name="AS2ReportLS" hidden="1">1</definedName>
    <definedName name="AS2StaticLS" localSheetId="17" hidden="1">#REF!</definedName>
    <definedName name="AS2StaticLS" hidden="1">#REF!</definedName>
    <definedName name="AS2SyncStepLS" hidden="1">0</definedName>
    <definedName name="AS2TickmarkLS" localSheetId="17" hidden="1">#REF!</definedName>
    <definedName name="AS2TickmarkLS" hidden="1">#REF!</definedName>
    <definedName name="AS2VersionLS" hidden="1">300</definedName>
    <definedName name="asd" localSheetId="17" hidden="1">{2;#N/A;"R13C16:R17C16";#N/A;"R13C14:R17C15";FALSE;FALSE;FALSE;95;#N/A;#N/A;"R13C19";#N/A;FALSE;FALSE;FALSE;FALSE;#N/A;"";#N/A;FALSE;"";"";#N/A;#N/A;#N/A}</definedName>
    <definedName name="asd" hidden="1">{2;#N/A;"R13C16:R17C16";#N/A;"R13C14:R17C15";FALSE;FALSE;FALSE;95;#N/A;#N/A;"R13C19";#N/A;FALSE;FALSE;FALSE;FALSE;#N/A;"";#N/A;FALSE;"";"";#N/A;#N/A;#N/A}</definedName>
    <definedName name="asde" localSheetId="17" hidden="1">{"NewCo_View",#N/A,FALSE,"Calculations"}</definedName>
    <definedName name="asde" hidden="1">{"NewCo_View",#N/A,FALSE,"Calculations"}</definedName>
    <definedName name="asdf" localSheetId="17" hidden="1">{"'Edit'!$A$1:$V$2277"}</definedName>
    <definedName name="asdf" hidden="1">{"'Edit'!$A$1:$V$2277"}</definedName>
    <definedName name="Assumptions" localSheetId="17" hidden="1">{"Index",#N/A,FALSE,"Index"}</definedName>
    <definedName name="Assumptions" hidden="1">{"Index",#N/A,FALSE,"Index"}</definedName>
    <definedName name="ATT" localSheetId="17" hidden="1">{#N/A,#N/A,FALSE,"DAOCM 2차 검토"}</definedName>
    <definedName name="ATT" hidden="1">{#N/A,#N/A,FALSE,"DAOCM 2차 검토"}</definedName>
    <definedName name="Attach3" localSheetId="17" hidden="1">{"Grant",#N/A,FALSE,"Grant";"GP Developer",#N/A,FALSE,"GP &amp; Dev Loans";"Operating Analysis",#N/A,FALSE,"Operations";"Tax Credit",#N/A,FALSE,"Tax Credits";"Tax Credit Analysis",#N/A,FALSE,"TC Analysis"}</definedName>
    <definedName name="Attach3" hidden="1">{"Grant",#N/A,FALSE,"Grant";"GP Developer",#N/A,FALSE,"GP &amp; Dev Loans";"Operating Analysis",#N/A,FALSE,"Operations";"Tax Credit",#N/A,FALSE,"Tax Credits";"Tax Credit Analysis",#N/A,FALSE,"TC Analysis"}</definedName>
    <definedName name="_xlnm.Auto_Open_xlquery_DClick" hidden="1">[20]!Register.DClick</definedName>
    <definedName name="b" localSheetId="17" hidden="1">{#N/A,#N/A,FALSE,"changes";#N/A,#N/A,FALSE,"Assumptions";"view1",#N/A,FALSE,"BE Analysis";"view2",#N/A,FALSE,"BE Analysis";#N/A,#N/A,FALSE,"DCF Calculation - Scenario 1";"Dollar",#N/A,FALSE,"Consolidated - Scenario 1";"CS",#N/A,FALSE,"Consolidated - Scenario 1"}</definedName>
    <definedName name="b" hidden="1">{#N/A,#N/A,FALSE,"changes";#N/A,#N/A,FALSE,"Assumptions";"view1",#N/A,FALSE,"BE Analysis";"view2",#N/A,FALSE,"BE Analysis";#N/A,#N/A,FALSE,"DCF Calculation - Scenario 1";"Dollar",#N/A,FALSE,"Consolidated - Scenario 1";"CS",#N/A,FALSE,"Consolidated - Scenario 1"}</definedName>
    <definedName name="b_1" localSheetId="17" hidden="1">{#N/A,#N/A,FALSE,"changes";#N/A,#N/A,FALSE,"Assumptions";"view1",#N/A,FALSE,"BE Analysis";"view2",#N/A,FALSE,"BE Analysis";#N/A,#N/A,FALSE,"DCF Calculation - Scenario 1";"Dollar",#N/A,FALSE,"Consolidated - Scenario 1";"CS",#N/A,FALSE,"Consolidated - Scenario 1"}</definedName>
    <definedName name="b_1" hidden="1">{#N/A,#N/A,FALSE,"changes";#N/A,#N/A,FALSE,"Assumptions";"view1",#N/A,FALSE,"BE Analysis";"view2",#N/A,FALSE,"BE Analysis";#N/A,#N/A,FALSE,"DCF Calculation - Scenario 1";"Dollar",#N/A,FALSE,"Consolidated - Scenario 1";"CS",#N/A,FALSE,"Consolidated - Scenario 1"}</definedName>
    <definedName name="bbb" localSheetId="17"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7"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7"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7" hidden="1">{#N/A,#N/A,FALSE,"O&amp;M by processes";#N/A,#N/A,FALSE,"Elec Act vs Bud";#N/A,#N/A,FALSE,"G&amp;A";#N/A,#N/A,FALSE,"BGS";#N/A,#N/A,FALSE,"Res Cost"}</definedName>
    <definedName name="bbc" hidden="1">{#N/A,#N/A,FALSE,"O&amp;M by processes";#N/A,#N/A,FALSE,"Elec Act vs Bud";#N/A,#N/A,FALSE,"G&amp;A";#N/A,#N/A,FALSE,"BGS";#N/A,#N/A,FALSE,"Res Cost"}</definedName>
    <definedName name="BEx1SBVCTJD9JNNWCDLKN66E1Q6I" localSheetId="17" hidden="1">#REF!</definedName>
    <definedName name="BEx1SBVCTJD9JNNWCDLKN66E1Q6I" hidden="1">#REF!</definedName>
    <definedName name="BEx1VZ4WFTXXZ1ES2K5VS9HV5OZF" localSheetId="17" hidden="1">[21]!In [22]!MONTH [23]Contbs!$A$1:$K$92</definedName>
    <definedName name="BEx1VZ4WFTXXZ1ES2K5VS9HV5OZF" hidden="1">In [22]!MONTH [23]Contbs!$A$1:$K$92</definedName>
    <definedName name="BEx3OZKO9Y2WLPH6VCA1KE3DGW96" localSheetId="17" hidden="1">YTD [23]Contbs!$A$1:$AF$54</definedName>
    <definedName name="BEx3OZKO9Y2WLPH6VCA1KE3DGW96" hidden="1">YTD [23]Contbs!$A$1:$AF$54</definedName>
    <definedName name="BEx59IRQE9WO908W6XQCHI6N394W" localSheetId="17" hidden="1">[21]!In [22]!MONTH [23]Contbs!$A$1:$K$93</definedName>
    <definedName name="BEx59IRQE9WO908W6XQCHI6N394W" hidden="1">In [22]!MONTH [23]Contbs!$A$1:$K$93</definedName>
    <definedName name="BEx7AX0CC71BEXKGJV6QJKSXTXK8" localSheetId="17" hidden="1">[21]!In [22]!MONTH [23]Contbs!$A$1:$K$93</definedName>
    <definedName name="BEx7AX0CC71BEXKGJV6QJKSXTXK8" hidden="1">In [22]!MONTH [23]Contbs!$A$1:$K$93</definedName>
    <definedName name="BEx90N2DKUGS8U7HQKNPXO81IYN8" localSheetId="17" hidden="1">#REF!</definedName>
    <definedName name="BEx90N2DKUGS8U7HQKNPXO81IYN8" hidden="1">#REF!</definedName>
    <definedName name="BEx93CRO7US4R7W3OAPCDRAI63FC" localSheetId="17" hidden="1">#REF!</definedName>
    <definedName name="BEx93CRO7US4R7W3OAPCDRAI63FC" hidden="1">#REF!</definedName>
    <definedName name="BExAZZF9A1XEUEQG8TC656DNUBHE" localSheetId="17" hidden="1">[21]!In [22]!MONTH [23]Contbs!$A$1:$AJ$59</definedName>
    <definedName name="BExAZZF9A1XEUEQG8TC656DNUBHE" hidden="1">In [22]!MONTH [23]Contbs!$A$1:$AJ$59</definedName>
    <definedName name="BExB0N93OLR30H9Z6OQXZAYBTEBX" localSheetId="17" hidden="1">[21]!In [22]!MONTH [23]Contbs!$A$1:$AJ$59</definedName>
    <definedName name="BExB0N93OLR30H9Z6OQXZAYBTEBX" hidden="1">In [22]!MONTH [23]Contbs!$A$1:$AJ$59</definedName>
    <definedName name="BExEPGDOU6N6328FFYVYL1HXPCKO" localSheetId="17" hidden="1">YTD [23]Contbs!$A$1:$K$93</definedName>
    <definedName name="BExEPGDOU6N6328FFYVYL1HXPCKO" hidden="1">YTD [23]Contbs!$A$1:$K$93</definedName>
    <definedName name="BExGPGKFWQ04UEAW5BB4WJE9TRE1" localSheetId="17" hidden="1">YTD [23]Contbs!$A$1:$AF$54</definedName>
    <definedName name="BExGPGKFWQ04UEAW5BB4WJE9TRE1" hidden="1">YTD [23]Contbs!$A$1:$AF$54</definedName>
    <definedName name="BExGS4GZ2710YLA90XX5RW3Z8VHC" localSheetId="17" hidden="1">[21]!In [22]!MONTH [23]Contbs!$A$1:$AM$94</definedName>
    <definedName name="BExGS4GZ2710YLA90XX5RW3Z8VHC" hidden="1">In [22]!MONTH [23]Contbs!$A$1:$AM$94</definedName>
    <definedName name="BExIJF0Q68HZ3A4YH3Y05M2LMBJ1" localSheetId="17" hidden="1">YTD [23]Contbs!$A$1:$K$92</definedName>
    <definedName name="BExIJF0Q68HZ3A4YH3Y05M2LMBJ1" hidden="1">YTD [23]Contbs!$A$1:$K$92</definedName>
    <definedName name="BExKJSE99UYMVAV1HZD4YFOW9XBW" localSheetId="17" hidden="1">YTD [23]Contbs!$A$1:$AF$54</definedName>
    <definedName name="BExKJSE99UYMVAV1HZD4YFOW9XBW" hidden="1">YTD [23]Contbs!$A$1:$AF$54</definedName>
    <definedName name="BExOHNAOSVYZOJF8IRUGDYGZ64T7" localSheetId="17" hidden="1">YTD [23]Contbs!$A$1</definedName>
    <definedName name="BExOHNAOSVYZOJF8IRUGDYGZ64T7" hidden="1">YTD [23]Contbs!$A$1</definedName>
    <definedName name="BExOMDTN5BZ1DTPJEGQH4HSNU90A" localSheetId="17" hidden="1">[21]!In [22]!MONTH [23]Contbs!$A$1:$AV$62</definedName>
    <definedName name="BExOMDTN5BZ1DTPJEGQH4HSNU90A" hidden="1">In [22]!MONTH [23]Contbs!$A$1:$AV$62</definedName>
    <definedName name="BExS4A1VBQWKBHRIRD1MXA5HR0M4" localSheetId="17" hidden="1">[21]!In [22]!MONTH [23]Contbs!$A$1:$K$93</definedName>
    <definedName name="BExS4A1VBQWKBHRIRD1MXA5HR0M4" hidden="1">In [22]!MONTH [23]Contbs!$A$1:$K$93</definedName>
    <definedName name="BExTX41OZ2ADZUVQF7RO81LA8PAL" localSheetId="17" hidden="1">[21]!In [22]!MONTH [23]Contbs!$A$1:$K$93</definedName>
    <definedName name="BExTX41OZ2ADZUVQF7RO81LA8PAL" hidden="1">In [22]!MONTH [23]Contbs!$A$1:$K$93</definedName>
    <definedName name="BExU9NUKD8HUDZMHPPGB9NT77HPA" localSheetId="17" hidden="1">YTD [23]Contbs!$A$1:$AT$55</definedName>
    <definedName name="BExU9NUKD8HUDZMHPPGB9NT77HPA" hidden="1">YTD [23]Contbs!$A$1:$AT$55</definedName>
    <definedName name="BExUATI558PTYMWQB9DEK5JBJ3R3" localSheetId="17" hidden="1">YTD [23]Contbs!$A$1:$K$93</definedName>
    <definedName name="BExUATI558PTYMWQB9DEK5JBJ3R3" hidden="1">YTD [23]Contbs!$A$1:$K$93</definedName>
    <definedName name="BExVRO8C0SITVNUIIQ3V8H5ZAUOB" localSheetId="17" hidden="1">YTD [23]Contbs!$A$1:$K$93</definedName>
    <definedName name="BExVRO8C0SITVNUIIQ3V8H5ZAUOB" hidden="1">YTD [23]Contbs!$A$1:$K$93</definedName>
    <definedName name="BExW5C6U4VD11XF96XEN6SR74AEB" localSheetId="17" hidden="1">#REF!</definedName>
    <definedName name="BExW5C6U4VD11XF96XEN6SR74AEB" hidden="1">#REF!</definedName>
    <definedName name="BExXOZWZMB39RV0B8GJ3GU6RFVGR" localSheetId="17" hidden="1">#REF!</definedName>
    <definedName name="BExXOZWZMB39RV0B8GJ3GU6RFVGR" hidden="1">#REF!</definedName>
    <definedName name="BExXSS4NG52JTFFL3Z73ZMFG5WMT" localSheetId="17" hidden="1">[21]!In [22]!MONTH [23]Contbs!$A$1:$AJ$59</definedName>
    <definedName name="BExXSS4NG52JTFFL3Z73ZMFG5WMT" hidden="1">In [22]!MONTH [23]Contbs!$A$1:$AJ$59</definedName>
    <definedName name="BExZOQNRDAJ0TLH719GX8FGKTTWD" localSheetId="17" hidden="1">YTD [23]Contbs!$A$1:$K$93</definedName>
    <definedName name="BExZOQNRDAJ0TLH719GX8FGKTTWD" hidden="1">YTD [23]Contbs!$A$1:$K$93</definedName>
    <definedName name="BExZV5FGTYE08Q8JZL4TSZV4RAZN" localSheetId="17" hidden="1">YTD [23]Contbs!$A$1:$K$93</definedName>
    <definedName name="BExZV5FGTYE08Q8JZL4TSZV4RAZN" hidden="1">YTD [23]Contbs!$A$1:$K$93</definedName>
    <definedName name="BG_Del" hidden="1">15</definedName>
    <definedName name="BG_Ins" hidden="1">4</definedName>
    <definedName name="BG_Mod" hidden="1">6</definedName>
    <definedName name="BLPH1" localSheetId="17" hidden="1">#REF!</definedName>
    <definedName name="BLPH1" hidden="1">#REF!</definedName>
    <definedName name="BLPH10" localSheetId="17" hidden="1">#REF!</definedName>
    <definedName name="BLPH10" hidden="1">#REF!</definedName>
    <definedName name="BLPH11" localSheetId="17" hidden="1">#REF!</definedName>
    <definedName name="BLPH11" hidden="1">#REF!</definedName>
    <definedName name="BLPH12" localSheetId="17" hidden="1">#REF!</definedName>
    <definedName name="BLPH12" hidden="1">#REF!</definedName>
    <definedName name="BLPH13" localSheetId="17" hidden="1">#REF!</definedName>
    <definedName name="BLPH13" hidden="1">#REF!</definedName>
    <definedName name="BLPH14" localSheetId="17" hidden="1">#REF!</definedName>
    <definedName name="BLPH14" hidden="1">#REF!</definedName>
    <definedName name="BLPH15" localSheetId="17" hidden="1">#REF!</definedName>
    <definedName name="BLPH15" hidden="1">#REF!</definedName>
    <definedName name="BLPH16" localSheetId="17" hidden="1">#REF!</definedName>
    <definedName name="BLPH16" hidden="1">#REF!</definedName>
    <definedName name="BLPH17" localSheetId="17" hidden="1">#REF!</definedName>
    <definedName name="BLPH17" hidden="1">#REF!</definedName>
    <definedName name="BLPH18" localSheetId="17" hidden="1">#REF!</definedName>
    <definedName name="BLPH18" hidden="1">#REF!</definedName>
    <definedName name="BLPH19" localSheetId="17" hidden="1">#REF!</definedName>
    <definedName name="BLPH19" hidden="1">#REF!</definedName>
    <definedName name="BLPH2" localSheetId="17" hidden="1">#REF!</definedName>
    <definedName name="BLPH2" hidden="1">#REF!</definedName>
    <definedName name="BLPH20" localSheetId="17" hidden="1">#REF!</definedName>
    <definedName name="BLPH20" hidden="1">#REF!</definedName>
    <definedName name="BLPH21" localSheetId="17" hidden="1">#REF!</definedName>
    <definedName name="BLPH21" hidden="1">#REF!</definedName>
    <definedName name="BLPH22" localSheetId="17" hidden="1">#REF!</definedName>
    <definedName name="BLPH22" hidden="1">#REF!</definedName>
    <definedName name="BLPH23" localSheetId="17" hidden="1">#REF!</definedName>
    <definedName name="BLPH23" hidden="1">#REF!</definedName>
    <definedName name="BLPH24" localSheetId="17" hidden="1">#REF!</definedName>
    <definedName name="BLPH24" hidden="1">#REF!</definedName>
    <definedName name="BLPH25" localSheetId="17" hidden="1">#REF!</definedName>
    <definedName name="BLPH25" hidden="1">#REF!</definedName>
    <definedName name="BLPH26" localSheetId="17" hidden="1">#REF!</definedName>
    <definedName name="BLPH26" hidden="1">#REF!</definedName>
    <definedName name="BLPH27" localSheetId="17" hidden="1">#REF!</definedName>
    <definedName name="BLPH27" hidden="1">#REF!</definedName>
    <definedName name="BLPH28" localSheetId="17" hidden="1">#REF!</definedName>
    <definedName name="BLPH28" hidden="1">#REF!</definedName>
    <definedName name="BLPH29" localSheetId="17" hidden="1">#REF!</definedName>
    <definedName name="BLPH29" hidden="1">#REF!</definedName>
    <definedName name="BLPH3" localSheetId="17" hidden="1">#REF!</definedName>
    <definedName name="BLPH3" hidden="1">#REF!</definedName>
    <definedName name="BLPH30" localSheetId="17" hidden="1">#REF!</definedName>
    <definedName name="BLPH30" hidden="1">#REF!</definedName>
    <definedName name="BLPH31" localSheetId="17" hidden="1">#REF!</definedName>
    <definedName name="BLPH31" hidden="1">#REF!</definedName>
    <definedName name="BLPH32" localSheetId="17" hidden="1">#REF!</definedName>
    <definedName name="BLPH32" hidden="1">#REF!</definedName>
    <definedName name="BLPH33" localSheetId="17" hidden="1">#REF!</definedName>
    <definedName name="BLPH33" hidden="1">#REF!</definedName>
    <definedName name="BLPH34" localSheetId="17" hidden="1">#REF!</definedName>
    <definedName name="BLPH34" hidden="1">#REF!</definedName>
    <definedName name="BLPH35" localSheetId="17" hidden="1">#REF!</definedName>
    <definedName name="BLPH35" hidden="1">#REF!</definedName>
    <definedName name="BLPH36" localSheetId="17" hidden="1">#REF!</definedName>
    <definedName name="BLPH36" hidden="1">#REF!</definedName>
    <definedName name="BLPH37" localSheetId="17" hidden="1">#REF!</definedName>
    <definedName name="BLPH37" hidden="1">#REF!</definedName>
    <definedName name="BLPH38" localSheetId="17" hidden="1">#REF!</definedName>
    <definedName name="BLPH38" hidden="1">#REF!</definedName>
    <definedName name="BLPH39" localSheetId="17" hidden="1">#REF!</definedName>
    <definedName name="BLPH39" hidden="1">#REF!</definedName>
    <definedName name="BLPH4" localSheetId="17" hidden="1">#REF!</definedName>
    <definedName name="BLPH4" hidden="1">#REF!</definedName>
    <definedName name="BLPH40" localSheetId="17" hidden="1">#REF!</definedName>
    <definedName name="BLPH40" hidden="1">#REF!</definedName>
    <definedName name="BLPH41" localSheetId="17" hidden="1">#REF!</definedName>
    <definedName name="BLPH41" hidden="1">#REF!</definedName>
    <definedName name="BLPH42" localSheetId="17" hidden="1">#REF!</definedName>
    <definedName name="BLPH42" hidden="1">#REF!</definedName>
    <definedName name="BLPH43" localSheetId="17" hidden="1">#REF!</definedName>
    <definedName name="BLPH43" hidden="1">#REF!</definedName>
    <definedName name="BLPH44" localSheetId="17" hidden="1">#REF!</definedName>
    <definedName name="BLPH44" hidden="1">#REF!</definedName>
    <definedName name="BLPH45" localSheetId="17" hidden="1">#REF!</definedName>
    <definedName name="BLPH45" hidden="1">#REF!</definedName>
    <definedName name="BLPH46" localSheetId="17" hidden="1">#REF!</definedName>
    <definedName name="BLPH46" hidden="1">#REF!</definedName>
    <definedName name="BLPH47" localSheetId="17" hidden="1">#REF!</definedName>
    <definedName name="BLPH47" hidden="1">#REF!</definedName>
    <definedName name="BLPH48" localSheetId="17" hidden="1">#REF!</definedName>
    <definedName name="BLPH48" hidden="1">#REF!</definedName>
    <definedName name="BLPH49" localSheetId="17" hidden="1">#REF!</definedName>
    <definedName name="BLPH49" hidden="1">#REF!</definedName>
    <definedName name="BLPH5" localSheetId="17" hidden="1">#REF!</definedName>
    <definedName name="BLPH5" hidden="1">#REF!</definedName>
    <definedName name="BLPH50" localSheetId="17" hidden="1">#REF!</definedName>
    <definedName name="BLPH50" hidden="1">#REF!</definedName>
    <definedName name="BLPH51" localSheetId="17" hidden="1">#REF!</definedName>
    <definedName name="BLPH51" hidden="1">#REF!</definedName>
    <definedName name="BLPH52" localSheetId="17" hidden="1">#REF!</definedName>
    <definedName name="BLPH52" hidden="1">#REF!</definedName>
    <definedName name="BLPH53" localSheetId="17" hidden="1">#REF!</definedName>
    <definedName name="BLPH53" hidden="1">#REF!</definedName>
    <definedName name="BLPH54" localSheetId="17" hidden="1">#REF!</definedName>
    <definedName name="BLPH54" hidden="1">#REF!</definedName>
    <definedName name="BLPH55" localSheetId="17" hidden="1">#REF!</definedName>
    <definedName name="BLPH55" hidden="1">#REF!</definedName>
    <definedName name="BLPH56" localSheetId="17" hidden="1">#REF!</definedName>
    <definedName name="BLPH56" hidden="1">#REF!</definedName>
    <definedName name="BLPH6" localSheetId="17" hidden="1">#REF!</definedName>
    <definedName name="BLPH6" hidden="1">#REF!</definedName>
    <definedName name="BLPH7" localSheetId="17" hidden="1">#REF!</definedName>
    <definedName name="BLPH7" hidden="1">#REF!</definedName>
    <definedName name="BLPH8" localSheetId="17" hidden="1">#REF!</definedName>
    <definedName name="BLPH8" hidden="1">#REF!</definedName>
    <definedName name="BLPH82" localSheetId="17" hidden="1">#REF!</definedName>
    <definedName name="BLPH82" hidden="1">#REF!</definedName>
    <definedName name="BLPH83" localSheetId="17" hidden="1">#REF!</definedName>
    <definedName name="BLPH83" hidden="1">#REF!</definedName>
    <definedName name="BLPH9" localSheetId="17" hidden="1">#REF!</definedName>
    <definedName name="BLPH9" hidden="1">#REF!</definedName>
    <definedName name="can" localSheetId="17" hidden="1">{#N/A,#N/A,FALSE,"O&amp;M by processes";#N/A,#N/A,FALSE,"Elec Act vs Bud";#N/A,#N/A,FALSE,"G&amp;A";#N/A,#N/A,FALSE,"BGS";#N/A,#N/A,FALSE,"Res Cost"}</definedName>
    <definedName name="can" hidden="1">{#N/A,#N/A,FALSE,"O&amp;M by processes";#N/A,#N/A,FALSE,"Elec Act vs Bud";#N/A,#N/A,FALSE,"G&amp;A";#N/A,#N/A,FALSE,"BGS";#N/A,#N/A,FALSE,"Res Cost"}</definedName>
    <definedName name="cancel" localSheetId="17" hidden="1">{"PARTNERS CAPITAL STMT",#N/A,FALSE,"Partners Capital"}</definedName>
    <definedName name="cancel" hidden="1">{"PARTNERS CAPITAL STMT",#N/A,FALSE,"Partners Capital"}</definedName>
    <definedName name="cancel_1" localSheetId="17" hidden="1">{"PARTNERS CAPITAL STMT",#N/A,FALSE,"Partners Capital"}</definedName>
    <definedName name="cancel_1" hidden="1">{"PARTNERS CAPITAL STMT",#N/A,FALSE,"Partners Capital"}</definedName>
    <definedName name="cancel2" localSheetId="17" hidden="1">{"PNLProjDL",#N/A,FALSE,"PROJCO";"PNLParDL",#N/A,FALSE,"Parent"}</definedName>
    <definedName name="cancel2" hidden="1">{"PNLProjDL",#N/A,FALSE,"PROJCO";"PNLParDL",#N/A,FALSE,"Parent"}</definedName>
    <definedName name="cancel2_1" localSheetId="17" hidden="1">{"PNLProjDL",#N/A,FALSE,"PROJCO";"PNLParDL",#N/A,FALSE,"Parent"}</definedName>
    <definedName name="cancel2_1" hidden="1">{"PNLProjDL",#N/A,FALSE,"PROJCO";"PNLParDL",#N/A,FALSE,"Parent"}</definedName>
    <definedName name="cancel3" localSheetId="17" hidden="1">{"Summary",#N/A,FALSE,"MICMULT";"Income Statement",#N/A,FALSE,"MICMULT";"Cash Flows",#N/A,FALSE,"MICMULT"}</definedName>
    <definedName name="cancel3" hidden="1">{"Summary",#N/A,FALSE,"MICMULT";"Income Statement",#N/A,FALSE,"MICMULT";"Cash Flows",#N/A,FALSE,"MICMULT"}</definedName>
    <definedName name="cancel3_1" localSheetId="17" hidden="1">{"Summary",#N/A,FALSE,"MICMULT";"Income Statement",#N/A,FALSE,"MICMULT";"Cash Flows",#N/A,FALSE,"MICMULT"}</definedName>
    <definedName name="cancel3_1" hidden="1">{"Summary",#N/A,FALSE,"MICMULT";"Income Statement",#N/A,FALSE,"MICMULT";"Cash Flows",#N/A,FALSE,"MICMULT"}</definedName>
    <definedName name="CBWorkbookPriority" hidden="1">-2082472701</definedName>
    <definedName name="ccc" localSheetId="17"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7" hidden="1">{#N/A,#N/A,FALSE,"O&amp;M by processes";#N/A,#N/A,FALSE,"Elec Act vs Bud";#N/A,#N/A,FALSE,"G&amp;A";#N/A,#N/A,FALSE,"BGS";#N/A,#N/A,FALSE,"Res Cost"}</definedName>
    <definedName name="cccc" hidden="1">{#N/A,#N/A,FALSE,"O&amp;M by processes";#N/A,#N/A,FALSE,"Elec Act vs Bud";#N/A,#N/A,FALSE,"G&amp;A";#N/A,#N/A,FALSE,"BGS";#N/A,#N/A,FALSE,"Res Cost"}</definedName>
    <definedName name="Consolid" localSheetId="17"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7" hidden="1">{#N/A,#N/A,FALSE,"O&amp;M by processes";#N/A,#N/A,FALSE,"Elec Act vs Bud";#N/A,#N/A,FALSE,"G&amp;A";#N/A,#N/A,FALSE,"BGS";#N/A,#N/A,FALSE,"Res Cost"}</definedName>
    <definedName name="Consolidated" hidden="1">{#N/A,#N/A,FALSE,"O&amp;M by processes";#N/A,#N/A,FALSE,"Elec Act vs Bud";#N/A,#N/A,FALSE,"G&amp;A";#N/A,#N/A,FALSE,"BGS";#N/A,#N/A,FALSE,"Res Cost"}</definedName>
    <definedName name="Contr" localSheetId="17" hidden="1">{#N/A,#N/A,FALSE,"Aging Summary";#N/A,#N/A,FALSE,"Ratio Analysis";#N/A,#N/A,FALSE,"Test 120 Day Accts";#N/A,#N/A,FALSE,"Tickmarks"}</definedName>
    <definedName name="Contr" hidden="1">{#N/A,#N/A,FALSE,"Aging Summary";#N/A,#N/A,FALSE,"Ratio Analysis";#N/A,#N/A,FALSE,"Test 120 Day Accts";#N/A,#N/A,FALSE,"Tickmarks"}</definedName>
    <definedName name="COO" localSheetId="17" hidden="1">{#N/A,#N/A,FALSE,"Matrix";#N/A,#N/A,FALSE,"Cash Flow";#N/A,#N/A,FALSE,"10 Year Cost Analysis"}</definedName>
    <definedName name="COO" hidden="1">{#N/A,#N/A,FALSE,"Matrix";#N/A,#N/A,FALSE,"Cash Flow";#N/A,#N/A,FALSE,"10 Year Cost Analysis"}</definedName>
    <definedName name="Cwvu.GREY_ALL." localSheetId="17" hidden="1">#REF!</definedName>
    <definedName name="Cwvu.GREY_ALL." hidden="1">#REF!</definedName>
    <definedName name="d" localSheetId="17" hidden="1">{"summary1",#N/A,FALSE,"Summary of Values";"summary2",#N/A,FALSE,"Summary of Values";"weighted average returns",#N/A,FALSE,"WACC and WARA";"fixed asset detail",#N/A,FALSE,"Fixed Asset Detail"}</definedName>
    <definedName name="d" hidden="1">{"summary1",#N/A,FALSE,"Summary of Values";"summary2",#N/A,FALSE,"Summary of Values";"weighted average returns",#N/A,FALSE,"WACC and WARA";"fixed asset detail",#N/A,FALSE,"Fixed Asset Detail"}</definedName>
    <definedName name="d_1" localSheetId="17" hidden="1">{"summary1",#N/A,FALSE,"Summary of Values";"summary2",#N/A,FALSE,"Summary of Values";"weighted average returns",#N/A,FALSE,"WACC and WARA";"fixed asset detail",#N/A,FALSE,"Fixed Asset Detail"}</definedName>
    <definedName name="d_1" hidden="1">{"summary1",#N/A,FALSE,"Summary of Values";"summary2",#N/A,FALSE,"Summary of Values";"weighted average returns",#N/A,FALSE,"WACC and WARA";"fixed asset detail",#N/A,FALSE,"Fixed Asset Detail"}</definedName>
    <definedName name="dada" localSheetId="17" hidden="1">{#N/A,#N/A,FALSE,"O&amp;M by processes";#N/A,#N/A,FALSE,"Elec Act vs Bud";#N/A,#N/A,FALSE,"G&amp;A";#N/A,#N/A,FALSE,"BGS";#N/A,#N/A,FALSE,"Res Cost"}</definedName>
    <definedName name="dada" hidden="1">{#N/A,#N/A,FALSE,"O&amp;M by processes";#N/A,#N/A,FALSE,"Elec Act vs Bud";#N/A,#N/A,FALSE,"G&amp;A";#N/A,#N/A,FALSE,"BGS";#N/A,#N/A,FALSE,"Res Cost"}</definedName>
    <definedName name="delete" localSheetId="17" hidden="1">{"summary",#N/A,FALSE,"PCR DIRECTORY"}</definedName>
    <definedName name="delete" hidden="1">{"summary",#N/A,FALSE,"PCR DIRECTORY"}</definedName>
    <definedName name="delete_1" localSheetId="17" hidden="1">{"STMT OF CASH FLOWS",#N/A,FALSE,"Cash Flows Indirect"}</definedName>
    <definedName name="delete_1" hidden="1">{"STMT OF CASH FLOWS",#N/A,FALSE,"Cash Flows Indirect"}</definedName>
    <definedName name="delete2" localSheetId="17" hidden="1">{"BALANCE SHEET ACCTS",#N/A,TRUE,"Working Trial Balance";"INCOME STMT ACCTS",#N/A,TRUE,"Working Trial Balance"}</definedName>
    <definedName name="delete2" hidden="1">{"BALANCE SHEET ACCTS",#N/A,TRUE,"Working Trial Balance";"INCOME STMT ACCTS",#N/A,TRUE,"Working Trial Balance"}</definedName>
    <definedName name="delete2_1" localSheetId="17" hidden="1">{"BALANCE SHEET ACCTS",#N/A,TRUE,"Working Trial Balance";"INCOME STMT ACCTS",#N/A,TRUE,"Working Trial Balance"}</definedName>
    <definedName name="delete2_1" hidden="1">{"BALANCE SHEET ACCTS",#N/A,TRUE,"Working Trial Balance";"INCOME STMT ACCTS",#N/A,TRUE,"Working Trial Balance"}</definedName>
    <definedName name="DepnTrueUp" localSheetId="17" hidden="1">#N/A</definedName>
    <definedName name="DepnTrueUp" hidden="1">#N/A</definedName>
    <definedName name="DFG" localSheetId="17" hidden="1">{#N/A,#N/A,FALSE,"Assumptions",#N/A;#N/A,FALSE,"N-IS-Sum",#N/A,#N/A;FALSE,"N-St-Sum",#N/A,#N/A,FALSE;"Inc Stmt",#N/A,#N/A,FALSE,"Stats"}</definedName>
    <definedName name="DFG" hidden="1">{#N/A,#N/A,FALSE,"Assumptions",#N/A;#N/A,FALSE,"N-IS-Sum",#N/A,#N/A;FALSE,"N-St-Sum",#N/A,#N/A,FALSE;"Inc Stmt",#N/A,#N/A,FALSE,"Stats"}</definedName>
    <definedName name="dh" localSheetId="17" hidden="1">{"historical acquirer",#N/A,FALSE,"Historical Performance";"historical target",#N/A,FALSE,"Historical Performance"}</definedName>
    <definedName name="dh" hidden="1">{"historical acquirer",#N/A,FALSE,"Historical Performance";"historical target",#N/A,FALSE,"Historical Performance"}</definedName>
    <definedName name="dh_1" localSheetId="17" hidden="1">{"historical acquirer",#N/A,FALSE,"Historical Performance";"historical target",#N/A,FALSE,"Historical Performance"}</definedName>
    <definedName name="dh_1" hidden="1">{"historical acquirer",#N/A,FALSE,"Historical Performance";"historical target",#N/A,FALSE,"Historical Performance"}</definedName>
    <definedName name="dkdkdk" localSheetId="17"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kdkdk_1" localSheetId="17" hidden="1">{#N/A,#N/A,TRUE,"CIN-11";#N/A,#N/A,TRUE,"CIN-13";#N/A,#N/A,TRUE,"CIN-14";#N/A,#N/A,TRUE,"CIN-16";#N/A,#N/A,TRUE,"CIN-17";#N/A,#N/A,TRUE,"CIN-18";#N/A,#N/A,TRUE,"CIN Earnings To Fixed Charges";#N/A,#N/A,TRUE,"CIN Financial Ratios";#N/A,#N/A,TRUE,"CIN-IS";#N/A,#N/A,TRUE,"CIN-BS";#N/A,#N/A,TRUE,"CIN-CS";#N/A,#N/A,TRUE,"Invest In Unconsol Subs"}</definedName>
    <definedName name="dkdkdk_1" hidden="1">{#N/A,#N/A,TRUE,"CIN-11";#N/A,#N/A,TRUE,"CIN-13";#N/A,#N/A,TRUE,"CIN-14";#N/A,#N/A,TRUE,"CIN-16";#N/A,#N/A,TRUE,"CIN-17";#N/A,#N/A,TRUE,"CIN-18";#N/A,#N/A,TRUE,"CIN Earnings To Fixed Charges";#N/A,#N/A,TRUE,"CIN Financial Ratios";#N/A,#N/A,TRUE,"CIN-IS";#N/A,#N/A,TRUE,"CIN-BS";#N/A,#N/A,TRUE,"CIN-CS";#N/A,#N/A,TRUE,"Invest In Unconsol Subs"}</definedName>
    <definedName name="Don_10" localSheetId="17" hidden="1">#REF!</definedName>
    <definedName name="Don_10" hidden="1">#REF!</definedName>
    <definedName name="Don_11" hidden="1">255</definedName>
    <definedName name="Don_12" localSheetId="17" hidden="1">#REF!</definedName>
    <definedName name="Don_12" hidden="1">#REF!</definedName>
    <definedName name="Don_13" localSheetId="17" hidden="1">#REF!</definedName>
    <definedName name="Don_13" hidden="1">#REF!</definedName>
    <definedName name="Don_14" localSheetId="17" hidden="1">#REF!</definedName>
    <definedName name="Don_14" hidden="1">#REF!</definedName>
    <definedName name="don_2" localSheetId="17" hidden="1">#REF!</definedName>
    <definedName name="don_2" hidden="1">#REF!</definedName>
    <definedName name="Don_3" localSheetId="17" hidden="1">#REF!</definedName>
    <definedName name="Don_3" hidden="1">#REF!</definedName>
    <definedName name="Don_4" localSheetId="17" hidden="1">#REF!</definedName>
    <definedName name="Don_4" hidden="1">#REF!</definedName>
    <definedName name="Don_5" localSheetId="17" hidden="1">#REF!</definedName>
    <definedName name="Don_5" hidden="1">#REF!</definedName>
    <definedName name="Don_6" localSheetId="17" hidden="1">#REF!</definedName>
    <definedName name="Don_6" hidden="1">#REF!</definedName>
    <definedName name="Don_7" localSheetId="17" hidden="1">#REF!</definedName>
    <definedName name="Don_7" hidden="1">#REF!</definedName>
    <definedName name="Don_8" localSheetId="17" hidden="1">#REF!</definedName>
    <definedName name="Don_8" hidden="1">#REF!</definedName>
    <definedName name="Don_9" localSheetId="17" hidden="1">#REF!</definedName>
    <definedName name="Don_9" hidden="1">#REF!</definedName>
    <definedName name="ds" localSheetId="17" hidden="1">{"balsheet",#N/A,FALSE,"INCOME"}</definedName>
    <definedName name="ds" hidden="1">{"balsheet",#N/A,FALSE,"INCOME"}</definedName>
    <definedName name="dsag" localSheetId="17" hidden="1">{#N/A,#N/A,FALSE,"Budget";#N/A,#N/A,FALSE,"Balance Sheet";#N/A,#N/A,FALSE,"Cash Flow"}</definedName>
    <definedName name="dsag" hidden="1">{#N/A,#N/A,FALSE,"Budget";#N/A,#N/A,FALSE,"Balance Sheet";#N/A,#N/A,FALSE,"Cash Flow"}</definedName>
    <definedName name="dsag_1" localSheetId="17" hidden="1">{#N/A,#N/A,FALSE,"Budget";#N/A,#N/A,FALSE,"Balance Sheet";#N/A,#N/A,FALSE,"Cash Flow"}</definedName>
    <definedName name="dsag_1" hidden="1">{#N/A,#N/A,FALSE,"Budget";#N/A,#N/A,FALSE,"Balance Sheet";#N/A,#N/A,FALSE,"Cash Flow"}</definedName>
    <definedName name="duplicate123A" localSheetId="17" hidden="1">#REF!</definedName>
    <definedName name="duplicate123A" hidden="1">#REF!</definedName>
    <definedName name="ED" localSheetId="17" hidden="1">{"RECON",#N/A,FALSE,"Allocations"}</definedName>
    <definedName name="ED" hidden="1">{"RECON",#N/A,FALSE,"Allocations"}</definedName>
    <definedName name="eeee" localSheetId="17" hidden="1">{#N/A,#N/A,FALSE,"O&amp;M by processes";#N/A,#N/A,FALSE,"Elec Act vs Bud";#N/A,#N/A,FALSE,"G&amp;A";#N/A,#N/A,FALSE,"BGS";#N/A,#N/A,FALSE,"Res Cost"}</definedName>
    <definedName name="eeee" hidden="1">{#N/A,#N/A,FALSE,"O&amp;M by processes";#N/A,#N/A,FALSE,"Elec Act vs Bud";#N/A,#N/A,FALSE,"G&amp;A";#N/A,#N/A,FALSE,"BGS";#N/A,#N/A,FALSE,"Res Cost"}</definedName>
    <definedName name="End_Bal" localSheetId="17" hidden="1">#REF!</definedName>
    <definedName name="End_Bal" hidden="1">#REF!</definedName>
    <definedName name="ER" localSheetId="17" hidden="1">{#N/A,#N/A,FALSE,"Aging Summary";#N/A,#N/A,FALSE,"Ratio Analysis";#N/A,#N/A,FALSE,"Test 120 Day Accts";#N/A,#N/A,FALSE,"Tickmarks"}</definedName>
    <definedName name="ER" hidden="1">{#N/A,#N/A,FALSE,"Aging Summary";#N/A,#N/A,FALSE,"Ratio Analysis";#N/A,#N/A,FALSE,"Test 120 Day Accts";#N/A,#N/A,FALSE,"Tickmarks"}</definedName>
    <definedName name="errtr" localSheetId="17" hidden="1">{#N/A,#N/A,FALSE,"Summary",#N/A;#N/A,FALSE,"10off&amp;co1,6,tstiplan",#N/A,#N/A;FALSE,"Systems",#N/A,#N/A,FALSE;"7offAct",#N/A,#N/A,FALSE,"3addAct"}</definedName>
    <definedName name="errtr" hidden="1">{#N/A,#N/A,FALSE,"Summary",#N/A;#N/A,FALSE,"10off&amp;co1,6,tstiplan",#N/A,#N/A;FALSE,"Systems",#N/A,#N/A,FALSE;"7offAct",#N/A,#N/A,FALSE,"3addAct"}</definedName>
    <definedName name="esd" localSheetId="17" hidden="1">{#N/A,#N/A,FALSE;"RF Inc Stmt",#N/A,#N/A;FALSE,"RF-IS-1",#N/A;#N/A,FALSE,"RF-IS-2"}</definedName>
    <definedName name="esd" hidden="1">{#N/A,#N/A,FALSE;"RF Inc Stmt",#N/A,#N/A;FALSE,"RF-IS-1",#N/A;#N/A,FALSE,"RF-IS-2"}</definedName>
    <definedName name="ev.Calculation" hidden="1">-4135</definedName>
    <definedName name="ev.Initialized" hidden="1">FALSE</definedName>
    <definedName name="EV__LASTREFTIME__" localSheetId="17" hidden="1">39826.8319444444</definedName>
    <definedName name="EV__LASTREFTIME__" hidden="1">38679.5503587963</definedName>
    <definedName name="f" localSheetId="17" hidden="1">{#N/A,#N/A,FALSE,"changes";#N/A,#N/A,FALSE,"Assumptions";"view1",#N/A,FALSE,"BE Analysis";"view2",#N/A,FALSE,"BE Analysis";#N/A,#N/A,FALSE,"DCF Calculation - Scenario 1";"Dollar",#N/A,FALSE,"Consolidated - Scenario 1";"CS",#N/A,FALSE,"Consolidated - Scenario 1"}</definedName>
    <definedName name="f" hidden="1">{#N/A,#N/A,FALSE,"changes";#N/A,#N/A,FALSE,"Assumptions";"view1",#N/A,FALSE,"BE Analysis";"view2",#N/A,FALSE,"BE Analysis";#N/A,#N/A,FALSE,"DCF Calculation - Scenario 1";"Dollar",#N/A,FALSE,"Consolidated - Scenario 1";"CS",#N/A,FALSE,"Consolidated - Scenario 1"}</definedName>
    <definedName name="f_1" localSheetId="17" hidden="1">{#N/A,#N/A,FALSE,"changes";#N/A,#N/A,FALSE,"Assumptions";"view1",#N/A,FALSE,"BE Analysis";"view2",#N/A,FALSE,"BE Analysis";#N/A,#N/A,FALSE,"DCF Calculation - Scenario 1";"Dollar",#N/A,FALSE,"Consolidated - Scenario 1";"CS",#N/A,FALSE,"Consolidated - Scenario 1"}</definedName>
    <definedName name="f_1" hidden="1">{#N/A,#N/A,FALSE,"changes";#N/A,#N/A,FALSE,"Assumptions";"view1",#N/A,FALSE,"BE Analysis";"view2",#N/A,FALSE,"BE Analysis";#N/A,#N/A,FALSE,"DCF Calculation - Scenario 1";"Dollar",#N/A,FALSE,"Consolidated - Scenario 1";"CS",#N/A,FALSE,"Consolidated - Scenario 1"}</definedName>
    <definedName name="ff" localSheetId="17" hidden="1">{#N/A,#N/A,FALSE,"Land";#N/A,#N/A,FALSE,"Cost Analysis";"Summary",#N/A,FALSE,"Equipment"}</definedName>
    <definedName name="ff" hidden="1">{#N/A,#N/A,FALSE,"Land";#N/A,#N/A,FALSE,"Cost Analysis";"Summary",#N/A,FALSE,"Equipment"}</definedName>
    <definedName name="fgfk" hidden="1">'[24]1601 Detail information'!$H$130:$H$162</definedName>
    <definedName name="finance" localSheetId="17"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1" localSheetId="17" hidden="1">{#N/A,#N/A,TRUE,"CIN-11";#N/A,#N/A,TRUE,"CIN-13";#N/A,#N/A,TRUE,"CIN-14";#N/A,#N/A,TRUE,"CIN-16";#N/A,#N/A,TRUE,"CIN-17";#N/A,#N/A,TRUE,"CIN-18";#N/A,#N/A,TRUE,"CIN Earnings To Fixed Charges";#N/A,#N/A,TRUE,"CIN Financial Ratios";#N/A,#N/A,TRUE,"CIN-IS";#N/A,#N/A,TRUE,"CIN-BS";#N/A,#N/A,TRUE,"CIN-CS";#N/A,#N/A,TRUE,"Invest In Unconsol Subs"}</definedName>
    <definedName name="finance_1" hidden="1">{#N/A,#N/A,TRUE,"CIN-11";#N/A,#N/A,TRUE,"CIN-13";#N/A,#N/A,TRUE,"CIN-14";#N/A,#N/A,TRUE,"CIN-16";#N/A,#N/A,TRUE,"CIN-17";#N/A,#N/A,TRUE,"CIN-18";#N/A,#N/A,TRUE,"CIN Earnings To Fixed Charges";#N/A,#N/A,TRUE,"CIN Financial Ratios";#N/A,#N/A,TRUE,"CIN-IS";#N/A,#N/A,TRUE,"CIN-BS";#N/A,#N/A,TRUE,"CIN-CS";#N/A,#N/A,TRUE,"Invest In Unconsol Subs"}</definedName>
    <definedName name="frf" localSheetId="17" hidden="1">{#N/A,#N/A,FALSE,"RECAP";#N/A,#N/A,FALSE,"CW_B";#N/A,#N/A,FALSE,"CW_M";#N/A,#N/A,FALSE,"CW_E";#N/A,#N/A,FALSE,"CW_F";#N/A,#N/A,FALSE,"FC_B";#N/A,#N/A,FALSE,"FC_M";#N/A,#N/A,FALSE,"FC_E";#N/A,#N/A,FALSE,"FC_F";#N/A,#N/A,FALSE,"CS"}</definedName>
    <definedName name="frf" hidden="1">{#N/A,#N/A,FALSE,"RECAP";#N/A,#N/A,FALSE,"CW_B";#N/A,#N/A,FALSE,"CW_M";#N/A,#N/A,FALSE,"CW_E";#N/A,#N/A,FALSE,"CW_F";#N/A,#N/A,FALSE,"FC_B";#N/A,#N/A,FALSE,"FC_M";#N/A,#N/A,FALSE,"FC_E";#N/A,#N/A,FALSE,"FC_F";#N/A,#N/A,FALSE,"CS"}</definedName>
    <definedName name="FT" localSheetId="17" hidden="1">{#N/A,#N/A,FALSE,"Detail";#N/A,#N/A,FALSE,"10019";#N/A,#N/A,FALSE,"10001 JE";#N/A,#N/A,FALSE,"10004 JE";#N/A,#N/A,FALSE,"10014 JE";#N/A,#N/A,FALSE,"10017 JE";#N/A,#N/A,FALSE,"66101 JE";#N/A,#N/A,FALSE,"21001 JE";#N/A,#N/A,FALSE,"21002 JE";#N/A,#N/A,FALSE,"21003 JE";#N/A,#N/A,FALSE,"21004 JE";#N/A,#N/A,FALSE,"66001 JE"}</definedName>
    <definedName name="FT" hidden="1">{#N/A,#N/A,FALSE,"Detail";#N/A,#N/A,FALSE,"10019";#N/A,#N/A,FALSE,"10001 JE";#N/A,#N/A,FALSE,"10004 JE";#N/A,#N/A,FALSE,"10014 JE";#N/A,#N/A,FALSE,"10017 JE";#N/A,#N/A,FALSE,"66101 JE";#N/A,#N/A,FALSE,"21001 JE";#N/A,#N/A,FALSE,"21002 JE";#N/A,#N/A,FALSE,"21003 JE";#N/A,#N/A,FALSE,"21004 JE";#N/A,#N/A,FALSE,"66001 JE"}</definedName>
    <definedName name="fuckface" localSheetId="17" hidden="1">{#N/A,#N/A,FALSE,"Assumptions";#N/A,#N/A,FALSE,"Impact Assumptions";#N/A,#N/A,FALSE,"10-Yr - detail";#N/A,#N/A,FALSE,"1,5,10 yr comp";#N/A,#N/A,FALSE,"Lse-Exp.";#N/A,#N/A,FALSE,"Rent Roll";#N/A,#N/A,FALSE,"Historical (2)";#N/A,#N/A,FALSE,"RET's";#N/A,#N/A,FALSE,"Lease Rollover"}</definedName>
    <definedName name="fuckface" hidden="1">{#N/A,#N/A,FALSE,"Assumptions";#N/A,#N/A,FALSE,"Impact Assumptions";#N/A,#N/A,FALSE,"10-Yr - detail";#N/A,#N/A,FALSE,"1,5,10 yr comp";#N/A,#N/A,FALSE,"Lse-Exp.";#N/A,#N/A,FALSE,"Rent Roll";#N/A,#N/A,FALSE,"Historical (2)";#N/A,#N/A,FALSE,"RET's";#N/A,#N/A,FALSE,"Lease Rollover"}</definedName>
    <definedName name="fuelco_wrn.test1." localSheetId="17" hidden="1">{"Income Statement",#N/A,FALSE,"CFMODEL";"Balance Sheet",#N/A,FALSE,"CFMODEL"}</definedName>
    <definedName name="fuelco_wrn.test1." hidden="1">{"Income Statement",#N/A,FALSE,"CFMODEL";"Balance Sheet",#N/A,FALSE,"CFMODEL"}</definedName>
    <definedName name="fuelco_wrn.test1._1" localSheetId="17" hidden="1">{"Income Statement",#N/A,FALSE,"CFMODEL";"Balance Sheet",#N/A,FALSE,"CFMODEL"}</definedName>
    <definedName name="fuelco_wrn.test1._1" hidden="1">{"Income Statement",#N/A,FALSE,"CFMODEL";"Balance Sheet",#N/A,FALSE,"CFMODEL"}</definedName>
    <definedName name="fuelco_wrn.test2." localSheetId="17" hidden="1">{"SourcesUses",#N/A,TRUE,"CFMODEL";"TransOverview",#N/A,TRUE,"CFMODEL"}</definedName>
    <definedName name="fuelco_wrn.test2." hidden="1">{"SourcesUses",#N/A,TRUE,"CFMODEL";"TransOverview",#N/A,TRUE,"CFMODEL"}</definedName>
    <definedName name="fuelco_wrn.test2._1" localSheetId="17" hidden="1">{"SourcesUses",#N/A,TRUE,"CFMODEL";"TransOverview",#N/A,TRUE,"CFMODEL"}</definedName>
    <definedName name="fuelco_wrn.test2._1" hidden="1">{"SourcesUses",#N/A,TRUE,"CFMODEL";"TransOverview",#N/A,TRUE,"CFMODEL"}</definedName>
    <definedName name="fuelco_wrn.test3." localSheetId="17" hidden="1">{"SourcesUses",#N/A,TRUE,#N/A;"TransOverview",#N/A,TRUE,"CFMODEL"}</definedName>
    <definedName name="fuelco_wrn.test3." hidden="1">{"SourcesUses",#N/A,TRUE,#N/A;"TransOverview",#N/A,TRUE,"CFMODEL"}</definedName>
    <definedName name="fuelco_wrn.test3._1" localSheetId="17" hidden="1">{"SourcesUses",#N/A,TRUE,#N/A;"TransOverview",#N/A,TRUE,"CFMODEL"}</definedName>
    <definedName name="fuelco_wrn.test3._1" hidden="1">{"SourcesUses",#N/A,TRUE,#N/A;"TransOverview",#N/A,TRUE,"CFMODEL"}</definedName>
    <definedName name="fuelco_wrn.test4." localSheetId="17" hidden="1">{"SourcesUses",#N/A,TRUE,"FundsFlow";"TransOverview",#N/A,TRUE,"FundsFlow"}</definedName>
    <definedName name="fuelco_wrn.test4." hidden="1">{"SourcesUses",#N/A,TRUE,"FundsFlow";"TransOverview",#N/A,TRUE,"FundsFlow"}</definedName>
    <definedName name="fuelco_wrn.test4._1" localSheetId="17" hidden="1">{"SourcesUses",#N/A,TRUE,"FundsFlow";"TransOverview",#N/A,TRUE,"FundsFlow"}</definedName>
    <definedName name="fuelco_wrn.test4._1" hidden="1">{"SourcesUses",#N/A,TRUE,"FundsFlow";"TransOverview",#N/A,TRUE,"FundsFlow"}</definedName>
    <definedName name="gilb.wrn.test2." localSheetId="17" hidden="1">{"SourcesUses",#N/A,TRUE,"CFMODEL";"TransOverview",#N/A,TRUE,"CFMODEL"}</definedName>
    <definedName name="gilb.wrn.test2." hidden="1">{"SourcesUses",#N/A,TRUE,"CFMODEL";"TransOverview",#N/A,TRUE,"CFMODEL"}</definedName>
    <definedName name="gilb.wrn.test2._1" localSheetId="17" hidden="1">{"SourcesUses",#N/A,TRUE,"CFMODEL";"TransOverview",#N/A,TRUE,"CFMODEL"}</definedName>
    <definedName name="gilb.wrn.test2._1" hidden="1">{"SourcesUses",#N/A,TRUE,"CFMODEL";"TransOverview",#N/A,TRUE,"CFMODEL"}</definedName>
    <definedName name="gilb.wrn.test3." localSheetId="17" hidden="1">{"SourcesUses",#N/A,TRUE,#N/A;"TransOverview",#N/A,TRUE,"CFMODEL"}</definedName>
    <definedName name="gilb.wrn.test3." hidden="1">{"SourcesUses",#N/A,TRUE,#N/A;"TransOverview",#N/A,TRUE,"CFMODEL"}</definedName>
    <definedName name="gilb.wrn.test3._1" localSheetId="17" hidden="1">{"SourcesUses",#N/A,TRUE,#N/A;"TransOverview",#N/A,TRUE,"CFMODEL"}</definedName>
    <definedName name="gilb.wrn.test3._1" hidden="1">{"SourcesUses",#N/A,TRUE,#N/A;"TransOverview",#N/A,TRUE,"CFMODEL"}</definedName>
    <definedName name="gilb.wrn.test4." localSheetId="17" hidden="1">{"SourcesUses",#N/A,TRUE,"FundsFlow";"TransOverview",#N/A,TRUE,"FundsFlow"}</definedName>
    <definedName name="gilb.wrn.test4." hidden="1">{"SourcesUses",#N/A,TRUE,"FundsFlow";"TransOverview",#N/A,TRUE,"FundsFlow"}</definedName>
    <definedName name="gilb.wrn.test4._1" localSheetId="17" hidden="1">{"SourcesUses",#N/A,TRUE,"FundsFlow";"TransOverview",#N/A,TRUE,"FundsFlow"}</definedName>
    <definedName name="gilb.wrn.test4._1" hidden="1">{"SourcesUses",#N/A,TRUE,"FundsFlow";"TransOverview",#N/A,TRUE,"FundsFlow"}</definedName>
    <definedName name="gilb_wrn.test1" localSheetId="17" hidden="1">{"Income Statement",#N/A,FALSE,"CFMODEL";"Balance Sheet",#N/A,FALSE,"CFMODEL"}</definedName>
    <definedName name="gilb_wrn.test1" hidden="1">{"Income Statement",#N/A,FALSE,"CFMODEL";"Balance Sheet",#N/A,FALSE,"CFMODEL"}</definedName>
    <definedName name="gilb_wrn.test1_1" localSheetId="17" hidden="1">{"Income Statement",#N/A,FALSE,"CFMODEL";"Balance Sheet",#N/A,FALSE,"CFMODEL"}</definedName>
    <definedName name="gilb_wrn.test1_1" hidden="1">{"Income Statement",#N/A,FALSE,"CFMODEL";"Balance Sheet",#N/A,FALSE,"CFMODEL"}</definedName>
    <definedName name="gIsBlank" localSheetId="17" hidden="1">ISBLANK([21]!gIsRef)</definedName>
    <definedName name="gIsBlank" hidden="1">ISBLANK(gIsRef)</definedName>
    <definedName name="gIsError" localSheetId="17" hidden="1">ISERROR([21]!gIsRef)</definedName>
    <definedName name="gIsError" hidden="1">ISERROR(gIsRef)</definedName>
    <definedName name="gIsInPrintArea" localSheetId="17" hidden="1">NOT(ISERROR([21]!gIsRef !Print_Area))</definedName>
    <definedName name="gIsInPrintArea" hidden="1">NOT(ISERROR(gIsRef !Print_Area))</definedName>
    <definedName name="gIsInPrintTitles" localSheetId="17" hidden="1">NOT(ISERROR([21]!gIsRef !Print_Titles))</definedName>
    <definedName name="gIsInPrintTitles" hidden="1">NOT(ISERROR(gIsRef !Print_Titles))</definedName>
    <definedName name="gIsNumber" localSheetId="17" hidden="1">ISNUMBER([21]!gIsRef)</definedName>
    <definedName name="gIsNumber" hidden="1">ISNUMBER(gIsRef)</definedName>
    <definedName name="gIsPreviousSheet" localSheetId="17" hidden="1">PrevShtCellValue([21]!gIsRef)&lt;&gt;[21]!gIsRef</definedName>
    <definedName name="gIsPreviousSheet" hidden="1">PrevShtCellValue(gIsRef)&lt;&gt;gIsRef</definedName>
    <definedName name="gIsRef" hidden="1">INDIRECT("rc",FALSE)</definedName>
    <definedName name="gIsText" localSheetId="17" hidden="1">ISTEXT([21]!gIsRef)</definedName>
    <definedName name="gIsText" hidden="1">ISTEXT(gIsRef)</definedName>
    <definedName name="gita" localSheetId="17"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7" hidden="1">{#N/A,#N/A,FALSE,"O&amp;M by processes";#N/A,#N/A,FALSE,"Elec Act vs Bud";#N/A,#N/A,FALSE,"G&amp;A";#N/A,#N/A,FALSE,"BGS";#N/A,#N/A,FALSE,"Res Cost"}</definedName>
    <definedName name="gitah" hidden="1">{#N/A,#N/A,FALSE,"O&amp;M by processes";#N/A,#N/A,FALSE,"Elec Act vs Bud";#N/A,#N/A,FALSE,"G&amp;A";#N/A,#N/A,FALSE,"BGS";#N/A,#N/A,FALSE,"Res Cost"}</definedName>
    <definedName name="GROVEPORT" localSheetId="17" hidden="1">{#N/A,#N/A,FALSE,"Land";#N/A,#N/A,FALSE,"Cost Analysis";"Summary",#N/A,FALSE,"Equipment"}</definedName>
    <definedName name="GROVEPORT" hidden="1">{#N/A,#N/A,FALSE,"Land";#N/A,#N/A,FALSE,"Cost Analysis";"Summary",#N/A,FALSE,"Equipment"}</definedName>
    <definedName name="Header_Row" hidden="1">ROW(#REF!)</definedName>
    <definedName name="HorizontalFilter" localSheetId="17" hidden="1">#REF!</definedName>
    <definedName name="HorizontalFilter" hidden="1">#REF!</definedName>
    <definedName name="HTML_CodePage" hidden="1">1252</definedName>
    <definedName name="HTML_Control" localSheetId="17" hidden="1">{"'Chart of Accounts'!$A$1:$C$796"}</definedName>
    <definedName name="HTML_Control" hidden="1">{"'Chart of Accounts'!$A$1:$C$796"}</definedName>
    <definedName name="HTML_Control_1" localSheetId="17" hidden="1">{"'Chart of Accounts'!$A$1:$C$796"}</definedName>
    <definedName name="HTML_Control_1" hidden="1">{"'Chart of Accounts'!$A$1:$C$796"}</definedName>
    <definedName name="HTML_Description" hidden="1">""</definedName>
    <definedName name="HTML_Email" hidden="1">"brownell@kaz.com"</definedName>
    <definedName name="HTML_Header" hidden="1">"Chart of Accounts"</definedName>
    <definedName name="HTML_LastUpdate" hidden="1">"10/12/99"</definedName>
    <definedName name="HTML_LineAfter" hidden="1">FALSE</definedName>
    <definedName name="HTML_LineBefore" hidden="1">FALSE</definedName>
    <definedName name="HTML_Name" hidden="1">"Dave Brownell"</definedName>
    <definedName name="HTML_OBDlg2" hidden="1">TRUE</definedName>
    <definedName name="HTML_OBDlg4" hidden="1">TRUE</definedName>
    <definedName name="HTML_OS" hidden="1">0</definedName>
    <definedName name="HTML_PathFile" hidden="1">"C:\FILES\Data\Ledger\MyHTML.htm"</definedName>
    <definedName name="HTML_Title" hidden="1">"ChartofAccounts"</definedName>
    <definedName name="HTMLControl" localSheetId="17" hidden="1">{"'Edit'!$A$1:$V$2277"}</definedName>
    <definedName name="HTMLControl" hidden="1">{"'Edit'!$A$1:$V$2277"}</definedName>
    <definedName name="Interest_Rate" localSheetId="17" hidden="1">#REF!</definedName>
    <definedName name="Interest_Rate"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"c360"</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"c373"</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"IQ_EPS_EST_1"</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DATE" hidden="1">"IQ_LTM_DATE"</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10K" hidden="1">"IQ_NET_INC_10K"</definedName>
    <definedName name="IQ_NET_INC_10Q" hidden="1">"IQ_NET_INC_10Q"</definedName>
    <definedName name="IQ_NET_INC_10Q1" hidden="1">"IQ_NET_INC_10Q1"</definedName>
    <definedName name="IQ_NET_INC_BEFORE" hidden="1">"c344"</definedName>
    <definedName name="IQ_NET_INC_CF" hidden="1">"c793"</definedName>
    <definedName name="IQ_NET_INC_GROWTH_1" hidden="1">"IQ_NET_INC_GROWTH_1"</definedName>
    <definedName name="IQ_NET_INC_GROWTH_2" hidden="1">"IQ_NET_INC_GROWTH_2"</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"c362"</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"c1026"</definedName>
    <definedName name="IQ_PRICE_OVER_EPS_EST" hidden="1">"IQ_PRICE_OVER_EPS_EST"</definedName>
    <definedName name="IQ_PRICE_OVER_EPS_EST_1" hidden="1">"IQ_PRICE_OVER_EPS_EST_1"</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"IQ_REVENUE_EST_1"</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39031.6089236111</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ne" localSheetId="17"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ane_1" localSheetId="17" hidden="1">{#N/A,#N/A,FALSE,"Expenditures";#N/A,#N/A,FALSE,"Property Placed In-Service";#N/A,#N/A,FALSE,"Removals";#N/A,#N/A,FALSE,"Retirements";#N/A,#N/A,FALSE,"CWIP Balances";#N/A,#N/A,FALSE,"CWIP_Expend_Ratios";#N/A,#N/A,FALSE,"CWIP_Yr_End"}</definedName>
    <definedName name="Jane_1" hidden="1">{#N/A,#N/A,FALSE,"Expenditures";#N/A,#N/A,FALSE,"Property Placed In-Service";#N/A,#N/A,FALSE,"Removals";#N/A,#N/A,FALSE,"Retirements";#N/A,#N/A,FALSE,"CWIP Balances";#N/A,#N/A,FALSE,"CWIP_Expend_Ratios";#N/A,#N/A,FALSE,"CWIP_Yr_End"}</definedName>
    <definedName name="Jane_1_1" localSheetId="17" hidden="1">{#N/A,#N/A,FALSE,"Expenditures";#N/A,#N/A,FALSE,"Property Placed In-Service";#N/A,#N/A,FALSE,"Removals";#N/A,#N/A,FALSE,"Retirements";#N/A,#N/A,FALSE,"CWIP Balances";#N/A,#N/A,FALSE,"CWIP_Expend_Ratios";#N/A,#N/A,FALSE,"CWIP_Yr_End"}</definedName>
    <definedName name="Jane_1_1" hidden="1">{#N/A,#N/A,FALSE,"Expenditures";#N/A,#N/A,FALSE,"Property Placed In-Service";#N/A,#N/A,FALSE,"Removals";#N/A,#N/A,FALSE,"Retirements";#N/A,#N/A,FALSE,"CWIP Balances";#N/A,#N/A,FALSE,"CWIP_Expend_Ratios";#N/A,#N/A,FALSE,"CWIP_Yr_End"}</definedName>
    <definedName name="Jane_1_2" localSheetId="17" hidden="1">{#N/A,#N/A,FALSE,"Expenditures";#N/A,#N/A,FALSE,"Property Placed In-Service";#N/A,#N/A,FALSE,"Removals";#N/A,#N/A,FALSE,"Retirements";#N/A,#N/A,FALSE,"CWIP Balances";#N/A,#N/A,FALSE,"CWIP_Expend_Ratios";#N/A,#N/A,FALSE,"CWIP_Yr_End"}</definedName>
    <definedName name="Jane_1_2" hidden="1">{#N/A,#N/A,FALSE,"Expenditures";#N/A,#N/A,FALSE,"Property Placed In-Service";#N/A,#N/A,FALSE,"Removals";#N/A,#N/A,FALSE,"Retirements";#N/A,#N/A,FALSE,"CWIP Balances";#N/A,#N/A,FALSE,"CWIP_Expend_Ratios";#N/A,#N/A,FALSE,"CWIP_Yr_End"}</definedName>
    <definedName name="Jane_1_3" localSheetId="17" hidden="1">{#N/A,#N/A,FALSE,"Expenditures";#N/A,#N/A,FALSE,"Property Placed In-Service";#N/A,#N/A,FALSE,"Removals";#N/A,#N/A,FALSE,"Retirements";#N/A,#N/A,FALSE,"CWIP Balances";#N/A,#N/A,FALSE,"CWIP_Expend_Ratios";#N/A,#N/A,FALSE,"CWIP_Yr_End"}</definedName>
    <definedName name="Jane_1_3" hidden="1">{#N/A,#N/A,FALSE,"Expenditures";#N/A,#N/A,FALSE,"Property Placed In-Service";#N/A,#N/A,FALSE,"Removals";#N/A,#N/A,FALSE,"Retirements";#N/A,#N/A,FALSE,"CWIP Balances";#N/A,#N/A,FALSE,"CWIP_Expend_Ratios";#N/A,#N/A,FALSE,"CWIP_Yr_End"}</definedName>
    <definedName name="Jane_2" localSheetId="17" hidden="1">{#N/A,#N/A,FALSE,"Expenditures";#N/A,#N/A,FALSE,"Property Placed In-Service";#N/A,#N/A,FALSE,"Removals";#N/A,#N/A,FALSE,"Retirements";#N/A,#N/A,FALSE,"CWIP Balances";#N/A,#N/A,FALSE,"CWIP_Expend_Ratios";#N/A,#N/A,FALSE,"CWIP_Yr_End"}</definedName>
    <definedName name="Jane_2" hidden="1">{#N/A,#N/A,FALSE,"Expenditures";#N/A,#N/A,FALSE,"Property Placed In-Service";#N/A,#N/A,FALSE,"Removals";#N/A,#N/A,FALSE,"Retirements";#N/A,#N/A,FALSE,"CWIP Balances";#N/A,#N/A,FALSE,"CWIP_Expend_Ratios";#N/A,#N/A,FALSE,"CWIP_Yr_End"}</definedName>
    <definedName name="Jane_2_1" localSheetId="17" hidden="1">{#N/A,#N/A,FALSE,"Expenditures";#N/A,#N/A,FALSE,"Property Placed In-Service";#N/A,#N/A,FALSE,"Removals";#N/A,#N/A,FALSE,"Retirements";#N/A,#N/A,FALSE,"CWIP Balances";#N/A,#N/A,FALSE,"CWIP_Expend_Ratios";#N/A,#N/A,FALSE,"CWIP_Yr_End"}</definedName>
    <definedName name="Jane_2_1" hidden="1">{#N/A,#N/A,FALSE,"Expenditures";#N/A,#N/A,FALSE,"Property Placed In-Service";#N/A,#N/A,FALSE,"Removals";#N/A,#N/A,FALSE,"Retirements";#N/A,#N/A,FALSE,"CWIP Balances";#N/A,#N/A,FALSE,"CWIP_Expend_Ratios";#N/A,#N/A,FALSE,"CWIP_Yr_End"}</definedName>
    <definedName name="Jane_2_2" localSheetId="17" hidden="1">{#N/A,#N/A,FALSE,"Expenditures";#N/A,#N/A,FALSE,"Property Placed In-Service";#N/A,#N/A,FALSE,"Removals";#N/A,#N/A,FALSE,"Retirements";#N/A,#N/A,FALSE,"CWIP Balances";#N/A,#N/A,FALSE,"CWIP_Expend_Ratios";#N/A,#N/A,FALSE,"CWIP_Yr_End"}</definedName>
    <definedName name="Jane_2_2" hidden="1">{#N/A,#N/A,FALSE,"Expenditures";#N/A,#N/A,FALSE,"Property Placed In-Service";#N/A,#N/A,FALSE,"Removals";#N/A,#N/A,FALSE,"Retirements";#N/A,#N/A,FALSE,"CWIP Balances";#N/A,#N/A,FALSE,"CWIP_Expend_Ratios";#N/A,#N/A,FALSE,"CWIP_Yr_End"}</definedName>
    <definedName name="Jane_2_3" localSheetId="17" hidden="1">{#N/A,#N/A,FALSE,"Expenditures";#N/A,#N/A,FALSE,"Property Placed In-Service";#N/A,#N/A,FALSE,"Removals";#N/A,#N/A,FALSE,"Retirements";#N/A,#N/A,FALSE,"CWIP Balances";#N/A,#N/A,FALSE,"CWIP_Expend_Ratios";#N/A,#N/A,FALSE,"CWIP_Yr_End"}</definedName>
    <definedName name="Jane_2_3" hidden="1">{#N/A,#N/A,FALSE,"Expenditures";#N/A,#N/A,FALSE,"Property Placed In-Service";#N/A,#N/A,FALSE,"Removals";#N/A,#N/A,FALSE,"Retirements";#N/A,#N/A,FALSE,"CWIP Balances";#N/A,#N/A,FALSE,"CWIP_Expend_Ratios";#N/A,#N/A,FALSE,"CWIP_Yr_End"}</definedName>
    <definedName name="Jane_3" localSheetId="17" hidden="1">{#N/A,#N/A,FALSE,"Expenditures";#N/A,#N/A,FALSE,"Property Placed In-Service";#N/A,#N/A,FALSE,"Removals";#N/A,#N/A,FALSE,"Retirements";#N/A,#N/A,FALSE,"CWIP Balances";#N/A,#N/A,FALSE,"CWIP_Expend_Ratios";#N/A,#N/A,FALSE,"CWIP_Yr_End"}</definedName>
    <definedName name="Jane_3" hidden="1">{#N/A,#N/A,FALSE,"Expenditures";#N/A,#N/A,FALSE,"Property Placed In-Service";#N/A,#N/A,FALSE,"Removals";#N/A,#N/A,FALSE,"Retirements";#N/A,#N/A,FALSE,"CWIP Balances";#N/A,#N/A,FALSE,"CWIP_Expend_Ratios";#N/A,#N/A,FALSE,"CWIP_Yr_End"}</definedName>
    <definedName name="Jane_3_1" localSheetId="17" hidden="1">{#N/A,#N/A,FALSE,"Expenditures";#N/A,#N/A,FALSE,"Property Placed In-Service";#N/A,#N/A,FALSE,"Removals";#N/A,#N/A,FALSE,"Retirements";#N/A,#N/A,FALSE,"CWIP Balances";#N/A,#N/A,FALSE,"CWIP_Expend_Ratios";#N/A,#N/A,FALSE,"CWIP_Yr_End"}</definedName>
    <definedName name="Jane_3_1" hidden="1">{#N/A,#N/A,FALSE,"Expenditures";#N/A,#N/A,FALSE,"Property Placed In-Service";#N/A,#N/A,FALSE,"Removals";#N/A,#N/A,FALSE,"Retirements";#N/A,#N/A,FALSE,"CWIP Balances";#N/A,#N/A,FALSE,"CWIP_Expend_Ratios";#N/A,#N/A,FALSE,"CWIP_Yr_End"}</definedName>
    <definedName name="Jane_3_2" localSheetId="17" hidden="1">{#N/A,#N/A,FALSE,"Expenditures";#N/A,#N/A,FALSE,"Property Placed In-Service";#N/A,#N/A,FALSE,"Removals";#N/A,#N/A,FALSE,"Retirements";#N/A,#N/A,FALSE,"CWIP Balances";#N/A,#N/A,FALSE,"CWIP_Expend_Ratios";#N/A,#N/A,FALSE,"CWIP_Yr_End"}</definedName>
    <definedName name="Jane_3_2" hidden="1">{#N/A,#N/A,FALSE,"Expenditures";#N/A,#N/A,FALSE,"Property Placed In-Service";#N/A,#N/A,FALSE,"Removals";#N/A,#N/A,FALSE,"Retirements";#N/A,#N/A,FALSE,"CWIP Balances";#N/A,#N/A,FALSE,"CWIP_Expend_Ratios";#N/A,#N/A,FALSE,"CWIP_Yr_End"}</definedName>
    <definedName name="Jane_3_3" localSheetId="17" hidden="1">{#N/A,#N/A,FALSE,"Expenditures";#N/A,#N/A,FALSE,"Property Placed In-Service";#N/A,#N/A,FALSE,"Removals";#N/A,#N/A,FALSE,"Retirements";#N/A,#N/A,FALSE,"CWIP Balances";#N/A,#N/A,FALSE,"CWIP_Expend_Ratios";#N/A,#N/A,FALSE,"CWIP_Yr_End"}</definedName>
    <definedName name="Jane_3_3" hidden="1">{#N/A,#N/A,FALSE,"Expenditures";#N/A,#N/A,FALSE,"Property Placed In-Service";#N/A,#N/A,FALSE,"Removals";#N/A,#N/A,FALSE,"Retirements";#N/A,#N/A,FALSE,"CWIP Balances";#N/A,#N/A,FALSE,"CWIP_Expend_Ratios";#N/A,#N/A,FALSE,"CWIP_Yr_End"}</definedName>
    <definedName name="Jane_4" localSheetId="17" hidden="1">{#N/A,#N/A,FALSE,"Expenditures";#N/A,#N/A,FALSE,"Property Placed In-Service";#N/A,#N/A,FALSE,"Removals";#N/A,#N/A,FALSE,"Retirements";#N/A,#N/A,FALSE,"CWIP Balances";#N/A,#N/A,FALSE,"CWIP_Expend_Ratios";#N/A,#N/A,FALSE,"CWIP_Yr_End"}</definedName>
    <definedName name="Jane_4" hidden="1">{#N/A,#N/A,FALSE,"Expenditures";#N/A,#N/A,FALSE,"Property Placed In-Service";#N/A,#N/A,FALSE,"Removals";#N/A,#N/A,FALSE,"Retirements";#N/A,#N/A,FALSE,"CWIP Balances";#N/A,#N/A,FALSE,"CWIP_Expend_Ratios";#N/A,#N/A,FALSE,"CWIP_Yr_End"}</definedName>
    <definedName name="Jane_4_1" localSheetId="17" hidden="1">{#N/A,#N/A,FALSE,"Expenditures";#N/A,#N/A,FALSE,"Property Placed In-Service";#N/A,#N/A,FALSE,"Removals";#N/A,#N/A,FALSE,"Retirements";#N/A,#N/A,FALSE,"CWIP Balances";#N/A,#N/A,FALSE,"CWIP_Expend_Ratios";#N/A,#N/A,FALSE,"CWIP_Yr_End"}</definedName>
    <definedName name="Jane_4_1" hidden="1">{#N/A,#N/A,FALSE,"Expenditures";#N/A,#N/A,FALSE,"Property Placed In-Service";#N/A,#N/A,FALSE,"Removals";#N/A,#N/A,FALSE,"Retirements";#N/A,#N/A,FALSE,"CWIP Balances";#N/A,#N/A,FALSE,"CWIP_Expend_Ratios";#N/A,#N/A,FALSE,"CWIP_Yr_End"}</definedName>
    <definedName name="Jane_4_2" localSheetId="17" hidden="1">{#N/A,#N/A,FALSE,"Expenditures";#N/A,#N/A,FALSE,"Property Placed In-Service";#N/A,#N/A,FALSE,"Removals";#N/A,#N/A,FALSE,"Retirements";#N/A,#N/A,FALSE,"CWIP Balances";#N/A,#N/A,FALSE,"CWIP_Expend_Ratios";#N/A,#N/A,FALSE,"CWIP_Yr_End"}</definedName>
    <definedName name="Jane_4_2" hidden="1">{#N/A,#N/A,FALSE,"Expenditures";#N/A,#N/A,FALSE,"Property Placed In-Service";#N/A,#N/A,FALSE,"Removals";#N/A,#N/A,FALSE,"Retirements";#N/A,#N/A,FALSE,"CWIP Balances";#N/A,#N/A,FALSE,"CWIP_Expend_Ratios";#N/A,#N/A,FALSE,"CWIP_Yr_End"}</definedName>
    <definedName name="Jane_4_3" localSheetId="17" hidden="1">{#N/A,#N/A,FALSE,"Expenditures";#N/A,#N/A,FALSE,"Property Placed In-Service";#N/A,#N/A,FALSE,"Removals";#N/A,#N/A,FALSE,"Retirements";#N/A,#N/A,FALSE,"CWIP Balances";#N/A,#N/A,FALSE,"CWIP_Expend_Ratios";#N/A,#N/A,FALSE,"CWIP_Yr_End"}</definedName>
    <definedName name="Jane_4_3" hidden="1">{#N/A,#N/A,FALSE,"Expenditures";#N/A,#N/A,FALSE,"Property Placed In-Service";#N/A,#N/A,FALSE,"Removals";#N/A,#N/A,FALSE,"Retirements";#N/A,#N/A,FALSE,"CWIP Balances";#N/A,#N/A,FALSE,"CWIP_Expend_Ratios";#N/A,#N/A,FALSE,"CWIP_Yr_End"}</definedName>
    <definedName name="Jane_5" localSheetId="17" hidden="1">{#N/A,#N/A,FALSE,"Expenditures";#N/A,#N/A,FALSE,"Property Placed In-Service";#N/A,#N/A,FALSE,"Removals";#N/A,#N/A,FALSE,"Retirements";#N/A,#N/A,FALSE,"CWIP Balances";#N/A,#N/A,FALSE,"CWIP_Expend_Ratios";#N/A,#N/A,FALSE,"CWIP_Yr_End"}</definedName>
    <definedName name="Jane_5" hidden="1">{#N/A,#N/A,FALSE,"Expenditures";#N/A,#N/A,FALSE,"Property Placed In-Service";#N/A,#N/A,FALSE,"Removals";#N/A,#N/A,FALSE,"Retirements";#N/A,#N/A,FALSE,"CWIP Balances";#N/A,#N/A,FALSE,"CWIP_Expend_Ratios";#N/A,#N/A,FALSE,"CWIP_Yr_End"}</definedName>
    <definedName name="Jane_5_1" localSheetId="17" hidden="1">{#N/A,#N/A,FALSE,"Expenditures";#N/A,#N/A,FALSE,"Property Placed In-Service";#N/A,#N/A,FALSE,"Removals";#N/A,#N/A,FALSE,"Retirements";#N/A,#N/A,FALSE,"CWIP Balances";#N/A,#N/A,FALSE,"CWIP_Expend_Ratios";#N/A,#N/A,FALSE,"CWIP_Yr_End"}</definedName>
    <definedName name="Jane_5_1" hidden="1">{#N/A,#N/A,FALSE,"Expenditures";#N/A,#N/A,FALSE,"Property Placed In-Service";#N/A,#N/A,FALSE,"Removals";#N/A,#N/A,FALSE,"Retirements";#N/A,#N/A,FALSE,"CWIP Balances";#N/A,#N/A,FALSE,"CWIP_Expend_Ratios";#N/A,#N/A,FALSE,"CWIP_Yr_End"}</definedName>
    <definedName name="Jane_5_2" localSheetId="17" hidden="1">{#N/A,#N/A,FALSE,"Expenditures";#N/A,#N/A,FALSE,"Property Placed In-Service";#N/A,#N/A,FALSE,"Removals";#N/A,#N/A,FALSE,"Retirements";#N/A,#N/A,FALSE,"CWIP Balances";#N/A,#N/A,FALSE,"CWIP_Expend_Ratios";#N/A,#N/A,FALSE,"CWIP_Yr_End"}</definedName>
    <definedName name="Jane_5_2" hidden="1">{#N/A,#N/A,FALSE,"Expenditures";#N/A,#N/A,FALSE,"Property Placed In-Service";#N/A,#N/A,FALSE,"Removals";#N/A,#N/A,FALSE,"Retirements";#N/A,#N/A,FALSE,"CWIP Balances";#N/A,#N/A,FALSE,"CWIP_Expend_Ratios";#N/A,#N/A,FALSE,"CWIP_Yr_End"}</definedName>
    <definedName name="Jane_5_3" localSheetId="17" hidden="1">{#N/A,#N/A,FALSE,"Expenditures";#N/A,#N/A,FALSE,"Property Placed In-Service";#N/A,#N/A,FALSE,"Removals";#N/A,#N/A,FALSE,"Retirements";#N/A,#N/A,FALSE,"CWIP Balances";#N/A,#N/A,FALSE,"CWIP_Expend_Ratios";#N/A,#N/A,FALSE,"CWIP_Yr_End"}</definedName>
    <definedName name="Jane_5_3" hidden="1">{#N/A,#N/A,FALSE,"Expenditures";#N/A,#N/A,FALSE,"Property Placed In-Service";#N/A,#N/A,FALSE,"Removals";#N/A,#N/A,FALSE,"Retirements";#N/A,#N/A,FALSE,"CWIP Balances";#N/A,#N/A,FALSE,"CWIP_Expend_Ratios";#N/A,#N/A,FALSE,"CWIP_Yr_End"}</definedName>
    <definedName name="JK" localSheetId="17" hidden="1">{#N/A,#N/A,FALSE,"Aging Summary";#N/A,#N/A,FALSE,"Ratio Analysis";#N/A,#N/A,FALSE,"Test 120 Day Accts";#N/A,#N/A,FALSE,"Tickmarks"}</definedName>
    <definedName name="JK" hidden="1">{#N/A,#N/A,FALSE,"Aging Summary";#N/A,#N/A,FALSE,"Ratio Analysis";#N/A,#N/A,FALSE,"Test 120 Day Accts";#N/A,#N/A,FALSE,"Tickmarks"}</definedName>
    <definedName name="kjjkjkj" localSheetId="17" hidden="1">{"BS Dollar",#N/A,FALSE,"BS";"BS CS",#N/A,FALSE,"BS"}</definedName>
    <definedName name="kjjkjkj" hidden="1">{"BS Dollar",#N/A,FALSE,"BS";"BS CS",#N/A,FALSE,"BS"}</definedName>
    <definedName name="kjjkjkj_1" localSheetId="17" hidden="1">{"BS Dollar",#N/A,FALSE,"BS";"BS CS",#N/A,FALSE,"BS"}</definedName>
    <definedName name="kjjkjkj_1" hidden="1">{"BS Dollar",#N/A,FALSE,"BS";"BS CS",#N/A,FALSE,"BS"}</definedName>
    <definedName name="kkk" localSheetId="17" hidden="1">{#N/A,#N/A,FALSE,"DAOCM 2차 검토"}</definedName>
    <definedName name="kkk" hidden="1">{#N/A,#N/A,FALSE,"DAOCM 2차 검토"}</definedName>
    <definedName name="kkopjopj"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l" localSheetId="17" hidden="1">{#N/A,#N/A,FALSE,"Land";#N/A,#N/A,FALSE,"Cost Analysis";"Summary",#N/A,FALSE,"Equipment"}</definedName>
    <definedName name="kl" hidden="1">{#N/A,#N/A,FALSE,"Land";#N/A,#N/A,FALSE,"Cost Analysis";"Summary",#N/A,FALSE,"Equipment"}</definedName>
    <definedName name="kmkm"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imcount" hidden="1">1</definedName>
    <definedName name="lj" localSheetId="17" hidden="1">{#N/A,#N/A,FALSE,"Aging Summary";#N/A,#N/A,FALSE,"Ratio Analysis";#N/A,#N/A,FALSE,"Test 120 Day Accts";#N/A,#N/A,FALSE,"Tickmarks"}</definedName>
    <definedName name="lj" hidden="1">{#N/A,#N/A,FALSE,"Aging Summary";#N/A,#N/A,FALSE,"Ratio Analysis";#N/A,#N/A,FALSE,"Test 120 Day Accts";#N/A,#N/A,FALSE,"Tickmarks"}</definedName>
    <definedName name="ll"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oan_Amount" localSheetId="17" hidden="1">#REF!</definedName>
    <definedName name="Loan_Amount" hidden="1">#REF!</definedName>
    <definedName name="Loan_Start" localSheetId="17" hidden="1">#REF!</definedName>
    <definedName name="Loan_Start" hidden="1">#REF!</definedName>
    <definedName name="Loan_Years" localSheetId="17" hidden="1">#REF!</definedName>
    <definedName name="Loan_Years" hidden="1">#REF!</definedName>
    <definedName name="LOCAL_MYSQL_DATE_FORMAT"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ason?" localSheetId="17" hidden="1">{#N/A,#N/A,FALSE,"Data &amp; Key Results";#N/A,#N/A,FALSE,"Summary Template";#N/A,#N/A,FALSE,"Budget";#N/A,#N/A,FALSE,"Present Value Comparison";#N/A,#N/A,FALSE,"Cashflow";#N/A,#N/A,FALSE,"Income";#N/A,#N/A,FALSE,"Inputs"}</definedName>
    <definedName name="mason?" hidden="1">{#N/A,#N/A,FALSE,"Data &amp; Key Results";#N/A,#N/A,FALSE,"Summary Template";#N/A,#N/A,FALSE,"Budget";#N/A,#N/A,FALSE,"Present Value Comparison";#N/A,#N/A,FALSE,"Cashflow";#N/A,#N/A,FALSE,"Income";#N/A,#N/A,FALSE,"Inputs"}</definedName>
    <definedName name="mason?_1" localSheetId="17" hidden="1">{#N/A,#N/A,FALSE,"Data &amp; Key Results";#N/A,#N/A,FALSE,"Summary Template";#N/A,#N/A,FALSE,"Budget";#N/A,#N/A,FALSE,"Present Value Comparison";#N/A,#N/A,FALSE,"Cashflow";#N/A,#N/A,FALSE,"Income";#N/A,#N/A,FALSE,"Inputs"}</definedName>
    <definedName name="mason?_1" hidden="1">{#N/A,#N/A,FALSE,"Data &amp; Key Results";#N/A,#N/A,FALSE,"Summary Template";#N/A,#N/A,FALSE,"Budget";#N/A,#N/A,FALSE,"Present Value Comparison";#N/A,#N/A,FALSE,"Cashflow";#N/A,#N/A,FALSE,"Income";#N/A,#N/A,FALSE,"Inputs"}</definedName>
    <definedName name="mason2" localSheetId="17"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2_1" localSheetId="17" hidden="1">{#N/A,#N/A,FALSE,"Data &amp; Key Results";#N/A,#N/A,FALSE,"Summary Template";#N/A,#N/A,FALSE,"Budget";#N/A,#N/A,FALSE,"Present Value Comparison";#N/A,#N/A,FALSE,"Cashflow";#N/A,#N/A,FALSE,"Income";#N/A,#N/A,FALSE,"Inputs"}</definedName>
    <definedName name="mason2_1" hidden="1">{#N/A,#N/A,FALSE,"Data &amp; Key Results";#N/A,#N/A,FALSE,"Summary Template";#N/A,#N/A,FALSE,"Budget";#N/A,#N/A,FALSE,"Present Value Comparison";#N/A,#N/A,FALSE,"Cashflow";#N/A,#N/A,FALSE,"Income";#N/A,#N/A,FALSE,"Inputs"}</definedName>
    <definedName name="mason3" localSheetId="17"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3_1" localSheetId="17" hidden="1">{#N/A,#N/A,FALSE,"Data &amp; Key Results";#N/A,#N/A,FALSE,"Summary Template";#N/A,#N/A,FALSE,"Budget";#N/A,#N/A,FALSE,"Present Value Comparison";#N/A,#N/A,FALSE,"Cashflow";#N/A,#N/A,FALSE,"Income";#N/A,#N/A,FALSE,"Inputs"}</definedName>
    <definedName name="mason3_1" hidden="1">{#N/A,#N/A,FALSE,"Data &amp; Key Results";#N/A,#N/A,FALSE,"Summary Template";#N/A,#N/A,FALSE,"Budget";#N/A,#N/A,FALSE,"Present Value Comparison";#N/A,#N/A,FALSE,"Cashflow";#N/A,#N/A,FALSE,"Income";#N/A,#N/A,FALSE,"Inputs"}</definedName>
    <definedName name="mason4" localSheetId="17"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4_1" localSheetId="17" hidden="1">{#N/A,#N/A,FALSE,"Data &amp; Key Results";#N/A,#N/A,FALSE,"Summary Template";#N/A,#N/A,FALSE,"Budget";#N/A,#N/A,FALSE,"Present Value Comparison";#N/A,#N/A,FALSE,"Cashflow";#N/A,#N/A,FALSE,"Income";#N/A,#N/A,FALSE,"Inputs"}</definedName>
    <definedName name="mason4_1" hidden="1">{#N/A,#N/A,FALSE,"Data &amp; Key Results";#N/A,#N/A,FALSE,"Summary Template";#N/A,#N/A,FALSE,"Budget";#N/A,#N/A,FALSE,"Present Value Comparison";#N/A,#N/A,FALSE,"Cashflow";#N/A,#N/A,FALSE,"Income";#N/A,#N/A,FALSE,"Inputs"}</definedName>
    <definedName name="mason5" localSheetId="17"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5_1" localSheetId="17" hidden="1">{#N/A,#N/A,FALSE,"Data &amp; Key Results";#N/A,#N/A,FALSE,"Summary Template";#N/A,#N/A,FALSE,"Budget";#N/A,#N/A,FALSE,"Present Value Comparison";#N/A,#N/A,FALSE,"Cashflow";#N/A,#N/A,FALSE,"Income";#N/A,#N/A,FALSE,"Inputs"}</definedName>
    <definedName name="mason5_1" hidden="1">{#N/A,#N/A,FALSE,"Data &amp; Key Results";#N/A,#N/A,FALSE,"Summary Template";#N/A,#N/A,FALSE,"Budget";#N/A,#N/A,FALSE,"Present Value Comparison";#N/A,#N/A,FALSE,"Cashflow";#N/A,#N/A,FALSE,"Income";#N/A,#N/A,FALSE,"Inputs"}</definedName>
    <definedName name="masonII" localSheetId="17"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sonII_1" localSheetId="17" hidden="1">{#N/A,#N/A,FALSE,"Data &amp; Key Results";#N/A,#N/A,FALSE,"Summary Template";#N/A,#N/A,FALSE,"Budget";#N/A,#N/A,FALSE,"Present Value Comparison";#N/A,#N/A,FALSE,"Cashflow";#N/A,#N/A,FALSE,"Income";#N/A,#N/A,FALSE,"Inputs"}</definedName>
    <definedName name="masonII_1" hidden="1">{#N/A,#N/A,FALSE,"Data &amp; Key Results";#N/A,#N/A,FALSE,"Summary Template";#N/A,#N/A,FALSE,"Budget";#N/A,#N/A,FALSE,"Present Value Comparison";#N/A,#N/A,FALSE,"Cashflow";#N/A,#N/A,FALSE,"Income";#N/A,#N/A,FALSE,"Inputs"}</definedName>
    <definedName name="mb_inputLocation" localSheetId="17" hidden="1">[25]Inputs!#REF!</definedName>
    <definedName name="mb_inputLocation" hidden="1">[25]Inputs!#REF!</definedName>
    <definedName name="McClain" localSheetId="17" hidden="1">{"PAGE_1",#N/A,FALSE,"MONTH"}</definedName>
    <definedName name="McClain" hidden="1">{"PAGE_1",#N/A,FALSE,"MONTH"}</definedName>
    <definedName name="MCCLAIN2" localSheetId="17" hidden="1">{"PAGE_1",#N/A,FALSE,"MONTH"}</definedName>
    <definedName name="MCCLAIN2" hidden="1">{"PAGE_1",#N/A,FALSE,"MONTH"}</definedName>
    <definedName name="Miller" localSheetId="17" hidden="1">{#N/A,#N/A,FALSE,"Expenditures";#N/A,#N/A,FALSE,"Property Placed In-Service";#N/A,#N/A,FALSE,"CWIP Balances"}</definedName>
    <definedName name="Miller" hidden="1">{#N/A,#N/A,FALSE,"Expenditures";#N/A,#N/A,FALSE,"Property Placed In-Service";#N/A,#N/A,FALSE,"CWIP Balances"}</definedName>
    <definedName name="Miller_1" localSheetId="17" hidden="1">{#N/A,#N/A,FALSE,"Expenditures";#N/A,#N/A,FALSE,"Property Placed In-Service";#N/A,#N/A,FALSE,"CWIP Balances"}</definedName>
    <definedName name="Miller_1" hidden="1">{#N/A,#N/A,FALSE,"Expenditures";#N/A,#N/A,FALSE,"Property Placed In-Service";#N/A,#N/A,FALSE,"CWIP Balances"}</definedName>
    <definedName name="Miller_1_1" localSheetId="17" hidden="1">{#N/A,#N/A,FALSE,"Expenditures";#N/A,#N/A,FALSE,"Property Placed In-Service";#N/A,#N/A,FALSE,"CWIP Balances"}</definedName>
    <definedName name="Miller_1_1" hidden="1">{#N/A,#N/A,FALSE,"Expenditures";#N/A,#N/A,FALSE,"Property Placed In-Service";#N/A,#N/A,FALSE,"CWIP Balances"}</definedName>
    <definedName name="Miller_1_2" localSheetId="17" hidden="1">{#N/A,#N/A,FALSE,"Expenditures";#N/A,#N/A,FALSE,"Property Placed In-Service";#N/A,#N/A,FALSE,"CWIP Balances"}</definedName>
    <definedName name="Miller_1_2" hidden="1">{#N/A,#N/A,FALSE,"Expenditures";#N/A,#N/A,FALSE,"Property Placed In-Service";#N/A,#N/A,FALSE,"CWIP Balances"}</definedName>
    <definedName name="Miller_1_3" localSheetId="17" hidden="1">{#N/A,#N/A,FALSE,"Expenditures";#N/A,#N/A,FALSE,"Property Placed In-Service";#N/A,#N/A,FALSE,"CWIP Balances"}</definedName>
    <definedName name="Miller_1_3" hidden="1">{#N/A,#N/A,FALSE,"Expenditures";#N/A,#N/A,FALSE,"Property Placed In-Service";#N/A,#N/A,FALSE,"CWIP Balances"}</definedName>
    <definedName name="Miller_2" localSheetId="17" hidden="1">{#N/A,#N/A,FALSE,"Expenditures";#N/A,#N/A,FALSE,"Property Placed In-Service";#N/A,#N/A,FALSE,"CWIP Balances"}</definedName>
    <definedName name="Miller_2" hidden="1">{#N/A,#N/A,FALSE,"Expenditures";#N/A,#N/A,FALSE,"Property Placed In-Service";#N/A,#N/A,FALSE,"CWIP Balances"}</definedName>
    <definedName name="Miller_2_1" localSheetId="17" hidden="1">{#N/A,#N/A,FALSE,"Expenditures";#N/A,#N/A,FALSE,"Property Placed In-Service";#N/A,#N/A,FALSE,"CWIP Balances"}</definedName>
    <definedName name="Miller_2_1" hidden="1">{#N/A,#N/A,FALSE,"Expenditures";#N/A,#N/A,FALSE,"Property Placed In-Service";#N/A,#N/A,FALSE,"CWIP Balances"}</definedName>
    <definedName name="Miller_2_2" localSheetId="17" hidden="1">{#N/A,#N/A,FALSE,"Expenditures";#N/A,#N/A,FALSE,"Property Placed In-Service";#N/A,#N/A,FALSE,"CWIP Balances"}</definedName>
    <definedName name="Miller_2_2" hidden="1">{#N/A,#N/A,FALSE,"Expenditures";#N/A,#N/A,FALSE,"Property Placed In-Service";#N/A,#N/A,FALSE,"CWIP Balances"}</definedName>
    <definedName name="Miller_2_3" localSheetId="17" hidden="1">{#N/A,#N/A,FALSE,"Expenditures";#N/A,#N/A,FALSE,"Property Placed In-Service";#N/A,#N/A,FALSE,"CWIP Balances"}</definedName>
    <definedName name="Miller_2_3" hidden="1">{#N/A,#N/A,FALSE,"Expenditures";#N/A,#N/A,FALSE,"Property Placed In-Service";#N/A,#N/A,FALSE,"CWIP Balances"}</definedName>
    <definedName name="Miller_3" localSheetId="17" hidden="1">{#N/A,#N/A,FALSE,"Expenditures";#N/A,#N/A,FALSE,"Property Placed In-Service";#N/A,#N/A,FALSE,"CWIP Balances"}</definedName>
    <definedName name="Miller_3" hidden="1">{#N/A,#N/A,FALSE,"Expenditures";#N/A,#N/A,FALSE,"Property Placed In-Service";#N/A,#N/A,FALSE,"CWIP Balances"}</definedName>
    <definedName name="Miller_3_1" localSheetId="17" hidden="1">{#N/A,#N/A,FALSE,"Expenditures";#N/A,#N/A,FALSE,"Property Placed In-Service";#N/A,#N/A,FALSE,"CWIP Balances"}</definedName>
    <definedName name="Miller_3_1" hidden="1">{#N/A,#N/A,FALSE,"Expenditures";#N/A,#N/A,FALSE,"Property Placed In-Service";#N/A,#N/A,FALSE,"CWIP Balances"}</definedName>
    <definedName name="Miller_3_2" localSheetId="17" hidden="1">{#N/A,#N/A,FALSE,"Expenditures";#N/A,#N/A,FALSE,"Property Placed In-Service";#N/A,#N/A,FALSE,"CWIP Balances"}</definedName>
    <definedName name="Miller_3_2" hidden="1">{#N/A,#N/A,FALSE,"Expenditures";#N/A,#N/A,FALSE,"Property Placed In-Service";#N/A,#N/A,FALSE,"CWIP Balances"}</definedName>
    <definedName name="Miller_3_3" localSheetId="17" hidden="1">{#N/A,#N/A,FALSE,"Expenditures";#N/A,#N/A,FALSE,"Property Placed In-Service";#N/A,#N/A,FALSE,"CWIP Balances"}</definedName>
    <definedName name="Miller_3_3" hidden="1">{#N/A,#N/A,FALSE,"Expenditures";#N/A,#N/A,FALSE,"Property Placed In-Service";#N/A,#N/A,FALSE,"CWIP Balances"}</definedName>
    <definedName name="Miller_4" localSheetId="17" hidden="1">{#N/A,#N/A,FALSE,"Expenditures";#N/A,#N/A,FALSE,"Property Placed In-Service";#N/A,#N/A,FALSE,"CWIP Balances"}</definedName>
    <definedName name="Miller_4" hidden="1">{#N/A,#N/A,FALSE,"Expenditures";#N/A,#N/A,FALSE,"Property Placed In-Service";#N/A,#N/A,FALSE,"CWIP Balances"}</definedName>
    <definedName name="Miller_4_1" localSheetId="17" hidden="1">{#N/A,#N/A,FALSE,"Expenditures";#N/A,#N/A,FALSE,"Property Placed In-Service";#N/A,#N/A,FALSE,"CWIP Balances"}</definedName>
    <definedName name="Miller_4_1" hidden="1">{#N/A,#N/A,FALSE,"Expenditures";#N/A,#N/A,FALSE,"Property Placed In-Service";#N/A,#N/A,FALSE,"CWIP Balances"}</definedName>
    <definedName name="Miller_4_2" localSheetId="17" hidden="1">{#N/A,#N/A,FALSE,"Expenditures";#N/A,#N/A,FALSE,"Property Placed In-Service";#N/A,#N/A,FALSE,"CWIP Balances"}</definedName>
    <definedName name="Miller_4_2" hidden="1">{#N/A,#N/A,FALSE,"Expenditures";#N/A,#N/A,FALSE,"Property Placed In-Service";#N/A,#N/A,FALSE,"CWIP Balances"}</definedName>
    <definedName name="Miller_4_3" localSheetId="17" hidden="1">{#N/A,#N/A,FALSE,"Expenditures";#N/A,#N/A,FALSE,"Property Placed In-Service";#N/A,#N/A,FALSE,"CWIP Balances"}</definedName>
    <definedName name="Miller_4_3" hidden="1">{#N/A,#N/A,FALSE,"Expenditures";#N/A,#N/A,FALSE,"Property Placed In-Service";#N/A,#N/A,FALSE,"CWIP Balances"}</definedName>
    <definedName name="Miller_5" localSheetId="17" hidden="1">{#N/A,#N/A,FALSE,"Expenditures";#N/A,#N/A,FALSE,"Property Placed In-Service";#N/A,#N/A,FALSE,"CWIP Balances"}</definedName>
    <definedName name="Miller_5" hidden="1">{#N/A,#N/A,FALSE,"Expenditures";#N/A,#N/A,FALSE,"Property Placed In-Service";#N/A,#N/A,FALSE,"CWIP Balances"}</definedName>
    <definedName name="Miller_5_1" localSheetId="17" hidden="1">{#N/A,#N/A,FALSE,"Expenditures";#N/A,#N/A,FALSE,"Property Placed In-Service";#N/A,#N/A,FALSE,"CWIP Balances"}</definedName>
    <definedName name="Miller_5_1" hidden="1">{#N/A,#N/A,FALSE,"Expenditures";#N/A,#N/A,FALSE,"Property Placed In-Service";#N/A,#N/A,FALSE,"CWIP Balances"}</definedName>
    <definedName name="Miller_5_2" localSheetId="17" hidden="1">{#N/A,#N/A,FALSE,"Expenditures";#N/A,#N/A,FALSE,"Property Placed In-Service";#N/A,#N/A,FALSE,"CWIP Balances"}</definedName>
    <definedName name="Miller_5_2" hidden="1">{#N/A,#N/A,FALSE,"Expenditures";#N/A,#N/A,FALSE,"Property Placed In-Service";#N/A,#N/A,FALSE,"CWIP Balances"}</definedName>
    <definedName name="Miller_5_3" localSheetId="17" hidden="1">{#N/A,#N/A,FALSE,"Expenditures";#N/A,#N/A,FALSE,"Property Placed In-Service";#N/A,#N/A,FALSE,"CWIP Balances"}</definedName>
    <definedName name="Miller_5_3" hidden="1">{#N/A,#N/A,FALSE,"Expenditures";#N/A,#N/A,FALSE,"Property Placed In-Service";#N/A,#N/A,FALSE,"CWIP Balances"}</definedName>
    <definedName name="n" localSheetId="17" hidden="1">{"Index",#N/A,FALSE,"Index"}</definedName>
    <definedName name="n" hidden="1">{"Index",#N/A,FALSE,"Index"}</definedName>
    <definedName name="name45" localSheetId="17" hidden="1">{#N/A,#N/A,FALSE,"DAOCM 2차 검토"}</definedName>
    <definedName name="name45" hidden="1">{#N/A,#N/A,FALSE,"DAOCM 2차 검토"}</definedName>
    <definedName name="new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K" localSheetId="17" hidden="1">{#N/A,#N/A,FALSE,"Cover";#N/A,#N/A,FALSE,"LUMI";#N/A,#N/A,FALSE,"COMD";#N/A,#N/A,FALSE,"Valuation";#N/A,#N/A,FALSE,"Assumptions";#N/A,#N/A,FALSE,"Pooling";#N/A,#N/A,FALSE,"BalanceSheet"}</definedName>
    <definedName name="OK" hidden="1">{#N/A,#N/A,FALSE,"Cover";#N/A,#N/A,FALSE,"LUMI";#N/A,#N/A,FALSE,"COMD";#N/A,#N/A,FALSE,"Valuation";#N/A,#N/A,FALSE,"Assumptions";#N/A,#N/A,FALSE,"Pooling";#N/A,#N/A,FALSE,"BalanceSheet"}</definedName>
    <definedName name="OK_1" localSheetId="17" hidden="1">{#N/A,#N/A,FALSE,"Cover";#N/A,#N/A,FALSE,"LUMI";#N/A,#N/A,FALSE,"COMD";#N/A,#N/A,FALSE,"Valuation";#N/A,#N/A,FALSE,"Assumptions";#N/A,#N/A,FALSE,"Pooling";#N/A,#N/A,FALSE,"BalanceSheet"}</definedName>
    <definedName name="OK_1" hidden="1">{#N/A,#N/A,FALSE,"Cover";#N/A,#N/A,FALSE,"LUMI";#N/A,#N/A,FALSE,"COMD";#N/A,#N/A,FALSE,"Valuation";#N/A,#N/A,FALSE,"Assumptions";#N/A,#N/A,FALSE,"Pooling";#N/A,#N/A,FALSE,"BalanceSheet"}</definedName>
    <definedName name="old.cashflow" localSheetId="17" hidden="1">{#N/A,#N/A,TRUE,"Cover";#N/A,#N/A,TRUE,"Inputs";#N/A,#N/A,TRUE,"Results";#N/A,#N/A,TRUE,"Stats";#N/A,#N/A,TRUE,"Capital Cost";#N/A,#N/A,TRUE,"Income Statement";#N/A,#N/A,TRUE,"Cash Flows";#N/A,#N/A,TRUE,"Selldown";#N/A,#N/A,TRUE,"BookDep";#N/A,#N/A,TRUE,"Cash Taxes";#N/A,#N/A,TRUE,"O&amp;M";#N/A,#N/A,TRUE,"Graphs";#N/A,#N/A,TRUE,"Assumptions"}</definedName>
    <definedName name="old.cashflow" hidden="1">{#N/A,#N/A,TRUE,"Cover";#N/A,#N/A,TRUE,"Inputs";#N/A,#N/A,TRUE,"Results";#N/A,#N/A,TRUE,"Stats";#N/A,#N/A,TRUE,"Capital Cost";#N/A,#N/A,TRUE,"Income Statement";#N/A,#N/A,TRUE,"Cash Flows";#N/A,#N/A,TRUE,"Selldown";#N/A,#N/A,TRUE,"BookDep";#N/A,#N/A,TRUE,"Cash Taxes";#N/A,#N/A,TRUE,"O&amp;M";#N/A,#N/A,TRUE,"Graphs";#N/A,#N/A,TRUE,"Assumptions"}</definedName>
    <definedName name="oo"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rde2" hidden="1">0</definedName>
    <definedName name="order2" hidden="1">0</definedName>
    <definedName name="p" localSheetId="17" hidden="1">{"contributory1",#N/A,FALSE,"Contributory Assets Detail";"contributory2",#N/A,FALSE,"Contributory Assets Detail"}</definedName>
    <definedName name="p" hidden="1">{"contributory1",#N/A,FALSE,"Contributory Assets Detail";"contributory2",#N/A,FALSE,"Contributory Assets Detail"}</definedName>
    <definedName name="p_1" localSheetId="17" hidden="1">{"contributory1",#N/A,FALSE,"Contributory Assets Detail";"contributory2",#N/A,FALSE,"Contributory Assets Detail"}</definedName>
    <definedName name="p_1" hidden="1">{"contributory1",#N/A,FALSE,"Contributory Assets Detail";"contributory2",#N/A,FALSE,"Contributory Assets Detail"}</definedName>
    <definedName name="P_2" localSheetId="17" hidden="1">{"_200",#N/A,FALSE,"ALLOCATIONS";"_80_1",#N/A,FALSE,"ALLOCATIONS";"_80_2",#N/A,FALSE,"ALLOCATIONS";"_80_3",#N/A,FALSE,"ALLOCATIONS";"_80_4",#N/A,FALSE,"ALLOCATIONS";"_80_5",#N/A,FALSE,"ALLOCATIONS"}</definedName>
    <definedName name="P_2" hidden="1">{"_200",#N/A,FALSE,"ALLOCATIONS";"_80_1",#N/A,FALSE,"ALLOCATIONS";"_80_2",#N/A,FALSE,"ALLOCATIONS";"_80_3",#N/A,FALSE,"ALLOCATIONS";"_80_4",#N/A,FALSE,"ALLOCATIONS";"_80_5",#N/A,FALSE,"ALLOCATIONS"}</definedName>
    <definedName name="P_3" localSheetId="17" hidden="1">{"_200",#N/A,FALSE,"ALLOCATIONS";"_80_1",#N/A,FALSE,"ALLOCATIONS";"_80_2",#N/A,FALSE,"ALLOCATIONS";"_80_3",#N/A,FALSE,"ALLOCATIONS";"_80_4",#N/A,FALSE,"ALLOCATIONS";"_80_5",#N/A,FALSE,"ALLOCATIONS"}</definedName>
    <definedName name="P_3" hidden="1">{"_200",#N/A,FALSE,"ALLOCATIONS";"_80_1",#N/A,FALSE,"ALLOCATIONS";"_80_2",#N/A,FALSE,"ALLOCATIONS";"_80_3",#N/A,FALSE,"ALLOCATIONS";"_80_4",#N/A,FALSE,"ALLOCATIONS";"_80_5",#N/A,FALSE,"ALLOCATIONS"}</definedName>
    <definedName name="Package" localSheetId="17" hidden="1">{#N/A,#N/A,FALSE,"Cover Page";#N/A,#N/A,FALSE,"Table of Contents";#N/A,#N/A,FALSE,"Executive Summary";#N/A,#N/A,FALSE,"Investment-Acquisition Costs";#N/A,#N/A,FALSE,"Financing Assumptions";#N/A,#N/A,FALSE,"Rent Roll";#N/A,#N/A,FALSE,"Taxes and Assessments"}</definedName>
    <definedName name="Package" hidden="1">{#N/A,#N/A,FALSE,"Cover Page";#N/A,#N/A,FALSE,"Table of Contents";#N/A,#N/A,FALSE,"Executive Summary";#N/A,#N/A,FALSE,"Investment-Acquisition Costs";#N/A,#N/A,FALSE,"Financing Assumptions";#N/A,#N/A,FALSE,"Rent Roll";#N/A,#N/A,FALSE,"Taxes and Assessments"}</definedName>
    <definedName name="panther_wrn.test1." localSheetId="17" hidden="1">{"Income Statement",#N/A,FALSE,"CFMODEL";"Balance Sheet",#N/A,FALSE,"CFMODEL"}</definedName>
    <definedName name="panther_wrn.test1." hidden="1">{"Income Statement",#N/A,FALSE,"CFMODEL";"Balance Sheet",#N/A,FALSE,"CFMODEL"}</definedName>
    <definedName name="panther_wrn.test1._1" localSheetId="17" hidden="1">{"Income Statement",#N/A,FALSE,"CFMODEL";"Balance Sheet",#N/A,FALSE,"CFMODEL"}</definedName>
    <definedName name="panther_wrn.test1._1" hidden="1">{"Income Statement",#N/A,FALSE,"CFMODEL";"Balance Sheet",#N/A,FALSE,"CFMODEL"}</definedName>
    <definedName name="panther_wrn.test2." localSheetId="17" hidden="1">{"SourcesUses",#N/A,TRUE,"CFMODEL";"TransOverview",#N/A,TRUE,"CFMODEL"}</definedName>
    <definedName name="panther_wrn.test2." hidden="1">{"SourcesUses",#N/A,TRUE,"CFMODEL";"TransOverview",#N/A,TRUE,"CFMODEL"}</definedName>
    <definedName name="panther_wrn.test2._1" localSheetId="17" hidden="1">{"SourcesUses",#N/A,TRUE,"CFMODEL";"TransOverview",#N/A,TRUE,"CFMODEL"}</definedName>
    <definedName name="panther_wrn.test2._1" hidden="1">{"SourcesUses",#N/A,TRUE,"CFMODEL";"TransOverview",#N/A,TRUE,"CFMODEL"}</definedName>
    <definedName name="panther_wrn.test3." localSheetId="17" hidden="1">{"SourcesUses",#N/A,TRUE,#N/A;"TransOverview",#N/A,TRUE,"CFMODEL"}</definedName>
    <definedName name="panther_wrn.test3." hidden="1">{"SourcesUses",#N/A,TRUE,#N/A;"TransOverview",#N/A,TRUE,"CFMODEL"}</definedName>
    <definedName name="panther_wrn.test3._1" localSheetId="17" hidden="1">{"SourcesUses",#N/A,TRUE,#N/A;"TransOverview",#N/A,TRUE,"CFMODEL"}</definedName>
    <definedName name="panther_wrn.test3._1" hidden="1">{"SourcesUses",#N/A,TRUE,#N/A;"TransOverview",#N/A,TRUE,"CFMODEL"}</definedName>
    <definedName name="panther_wrn.test4." localSheetId="17" hidden="1">{"SourcesUses",#N/A,TRUE,"FundsFlow";"TransOverview",#N/A,TRUE,"FundsFlow"}</definedName>
    <definedName name="panther_wrn.test4." hidden="1">{"SourcesUses",#N/A,TRUE,"FundsFlow";"TransOverview",#N/A,TRUE,"FundsFlow"}</definedName>
    <definedName name="panther_wrn.test4._1" localSheetId="17" hidden="1">{"SourcesUses",#N/A,TRUE,"FundsFlow";"TransOverview",#N/A,TRUE,"FundsFlow"}</definedName>
    <definedName name="panther_wrn.test4._1" hidden="1">{"SourcesUses",#N/A,TRUE,"FundsFlow";"TransOverview",#N/A,TRUE,"FundsFlow"}</definedName>
    <definedName name="PartnerNumber" localSheetId="17" hidden="1">#REF!</definedName>
    <definedName name="PartnerNumber" hidden="1">#REF!</definedName>
    <definedName name="paste" localSheetId="17" hidden="1">[26]XREF!#REF!</definedName>
    <definedName name="paste" hidden="1">[26]XREF!#REF!</definedName>
    <definedName name="pig_dig5" localSheetId="17" hidden="1">{#N/A,#N/A,FALSE,"T COST";#N/A,#N/A,FALSE,"COST_FH"}</definedName>
    <definedName name="pig_dig5" hidden="1">{#N/A,#N/A,FALSE,"T COST";#N/A,#N/A,FALSE,"COST_FH"}</definedName>
    <definedName name="pig_dog" localSheetId="17"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17" hidden="1">{"EXCELHLP.HLP!1802";5;10;5;10;13;13;13;8;5;5;10;14;13;13;13;13;5;10;14;13;5;10;1;2;24}</definedName>
    <definedName name="pig_dog\" hidden="1">{"EXCELHLP.HLP!1802";5;10;5;10;13;13;13;8;5;5;10;14;13;13;13;13;5;10;14;13;5;10;1;2;24}</definedName>
    <definedName name="pig_dog2"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17" hidden="1">{#N/A,#N/A,FALSE,"SUMMARY";#N/A,#N/A,FALSE,"INPUTDATA";#N/A,#N/A,FALSE,"Condenser Performance"}</definedName>
    <definedName name="pig_dog4" hidden="1">{#N/A,#N/A,FALSE,"SUMMARY";#N/A,#N/A,FALSE,"INPUTDATA";#N/A,#N/A,FALSE,"Condenser Performance"}</definedName>
    <definedName name="pig_dog6" localSheetId="17"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17" hidden="1">{#N/A,#N/A,FALSE,"INPUTDATA";#N/A,#N/A,FALSE,"SUMMARY"}</definedName>
    <definedName name="pig_dog7" hidden="1">{#N/A,#N/A,FALSE,"INPUTDATA";#N/A,#N/A,FALSE,"SUMMARY"}</definedName>
    <definedName name="pig_dog8" localSheetId="17"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oso_wrn.test1." localSheetId="17" hidden="1">{"Income Statement",#N/A,FALSE,"CFMODEL";"Balance Sheet",#N/A,FALSE,"CFMODEL"}</definedName>
    <definedName name="poso_wrn.test1." hidden="1">{"Income Statement",#N/A,FALSE,"CFMODEL";"Balance Sheet",#N/A,FALSE,"CFMODEL"}</definedName>
    <definedName name="poso_wrn.test1._1" localSheetId="17" hidden="1">{"Income Statement",#N/A,FALSE,"CFMODEL";"Balance Sheet",#N/A,FALSE,"CFMODEL"}</definedName>
    <definedName name="poso_wrn.test1._1" hidden="1">{"Income Statement",#N/A,FALSE,"CFMODEL";"Balance Sheet",#N/A,FALSE,"CFMODEL"}</definedName>
    <definedName name="poso_wrn.test2." localSheetId="17" hidden="1">{"SourcesUses",#N/A,TRUE,"CFMODEL";"TransOverview",#N/A,TRUE,"CFMODEL"}</definedName>
    <definedName name="poso_wrn.test2." hidden="1">{"SourcesUses",#N/A,TRUE,"CFMODEL";"TransOverview",#N/A,TRUE,"CFMODEL"}</definedName>
    <definedName name="poso_wrn.test2._1" localSheetId="17" hidden="1">{"SourcesUses",#N/A,TRUE,"CFMODEL";"TransOverview",#N/A,TRUE,"CFMODEL"}</definedName>
    <definedName name="poso_wrn.test2._1" hidden="1">{"SourcesUses",#N/A,TRUE,"CFMODEL";"TransOverview",#N/A,TRUE,"CFMODEL"}</definedName>
    <definedName name="poso_wrn.test3." localSheetId="17" hidden="1">{"SourcesUses",#N/A,TRUE,#N/A;"TransOverview",#N/A,TRUE,"CFMODEL"}</definedName>
    <definedName name="poso_wrn.test3." hidden="1">{"SourcesUses",#N/A,TRUE,#N/A;"TransOverview",#N/A,TRUE,"CFMODEL"}</definedName>
    <definedName name="poso_wrn.test3._1" localSheetId="17" hidden="1">{"SourcesUses",#N/A,TRUE,#N/A;"TransOverview",#N/A,TRUE,"CFMODEL"}</definedName>
    <definedName name="poso_wrn.test3._1" hidden="1">{"SourcesUses",#N/A,TRUE,#N/A;"TransOverview",#N/A,TRUE,"CFMODEL"}</definedName>
    <definedName name="poso_wrn.test4." localSheetId="17" hidden="1">{"SourcesUses",#N/A,TRUE,"FundsFlow";"TransOverview",#N/A,TRUE,"FundsFlow"}</definedName>
    <definedName name="poso_wrn.test4." hidden="1">{"SourcesUses",#N/A,TRUE,"FundsFlow";"TransOverview",#N/A,TRUE,"FundsFlow"}</definedName>
    <definedName name="poso_wrn.test4._1" localSheetId="17" hidden="1">{"SourcesUses",#N/A,TRUE,"FundsFlow";"TransOverview",#N/A,TRUE,"FundsFlow"}</definedName>
    <definedName name="poso_wrn.test4._1" hidden="1">{"SourcesUses",#N/A,TRUE,"FundsFlow";"TransOverview",#N/A,TRUE,"FundsFlow"}</definedName>
    <definedName name="ppok" localSheetId="17"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ppp" localSheetId="17" hidden="1">{"NewCo_View",#N/A,FALSE,"Calculations"}</definedName>
    <definedName name="ppppp" hidden="1">{"NewCo_View",#N/A,FALSE,"Calculations"}</definedName>
    <definedName name="Print" localSheetId="17">#REF!</definedName>
    <definedName name="Print">#REF!</definedName>
    <definedName name="Print_1" localSheetId="17">#REF!</definedName>
    <definedName name="Print_1">#REF!</definedName>
    <definedName name="Print_12" localSheetId="17">#REF!</definedName>
    <definedName name="Print_12">#REF!</definedName>
    <definedName name="Print_2" localSheetId="17">#REF!</definedName>
    <definedName name="Print_2">#REF!</definedName>
    <definedName name="PRINT_3" localSheetId="17">#REF!</definedName>
    <definedName name="PRINT_3">#REF!</definedName>
    <definedName name="PRINT_4" localSheetId="17">#REF!</definedName>
    <definedName name="PRINT_4">#REF!</definedName>
    <definedName name="PRINT_ADMINISTR" localSheetId="17">#REF!</definedName>
    <definedName name="PRINT_ADMINISTR">#REF!</definedName>
    <definedName name="PRINT_ALL" localSheetId="17">#REF!</definedName>
    <definedName name="PRINT_ALL">#REF!</definedName>
    <definedName name="_xlnm.Print_Area" localSheetId="1">'Att 1 - Project Rev Req'!$A$1:$K$115</definedName>
    <definedName name="_xlnm.Print_Area" localSheetId="11">'Att 10 - Depreciation Rates'!$A$1:$G$46</definedName>
    <definedName name="_xlnm.Print_Area" localSheetId="12">'Att 11 - Prior Period Adj'!$A$1:$F$35</definedName>
    <definedName name="_xlnm.Print_Area" localSheetId="13">'Att 12 - Revenue Credits'!$A$1:$F$35</definedName>
    <definedName name="_xlnm.Print_Area" localSheetId="15">'Att 13.1 -Averaging &amp; Proration'!$A$1:$P$106</definedName>
    <definedName name="_xlnm.Print_Area" localSheetId="16">'Att 13.2 -Excess-Deficient ADIT'!$A$1:$S$46</definedName>
    <definedName name="_xlnm.Print_Area" localSheetId="2">'Att 2 - Incentive Return'!$A$1:$J$44</definedName>
    <definedName name="_xlnm.Print_Area" localSheetId="3">'Att 3 - True-up'!$A$1:$L$45</definedName>
    <definedName name="_xlnm.Print_Area" localSheetId="4">'Att 4 - Rate Base'!$A$1:$K$86</definedName>
    <definedName name="_xlnm.Print_Area" localSheetId="5">'Att 5 - Return on Rate Base'!$A$1:$J$50</definedName>
    <definedName name="_xlnm.Print_Area" localSheetId="6">'Att 6 - True-up Interest'!$A$1:$I$57</definedName>
    <definedName name="_xlnm.Print_Area" localSheetId="7">'Att 6a - Interest Rate Calc'!$A$1:$J$33</definedName>
    <definedName name="_xlnm.Print_Area" localSheetId="8">'Att 7 - Tax Rates'!$A$1:$L$29</definedName>
    <definedName name="_xlnm.Print_Area" localSheetId="9">'Att 8 - Interim Debt'!$A$1:$I$64</definedName>
    <definedName name="_xlnm.Print_Area" localSheetId="10">'Att 9 - Construction Debt'!$A$1:$G$42</definedName>
    <definedName name="_xlnm.Print_Area" localSheetId="0">'Attachment H-27A'!$A$1:$M$233</definedName>
    <definedName name="_xlnm.Print_Area" localSheetId="17">'WP1-ADIT'!$A$1:$S$105</definedName>
    <definedName name="_xlnm.Print_Area" localSheetId="18">'WP2 - Tax Rates'!$A$1:$J$17</definedName>
    <definedName name="_xlnm.Print_Area" localSheetId="19">'WP3 - Perm Tax'!$A$1:$I$24</definedName>
    <definedName name="_xlnm.Print_Area" localSheetId="20">'WP4 - Cost Commitment'!$A$1:$J$21</definedName>
    <definedName name="_xlnm.Print_Area" localSheetId="21">'WP5 - Att 3 Support'!$A$1:$F$16</definedName>
    <definedName name="_xlnm.Print_Area">#REF!</definedName>
    <definedName name="Print_area_M1" localSheetId="17">'[27]Income Statement'!#REF!</definedName>
    <definedName name="Print_area_M1">'[27]Income Statement'!#REF!</definedName>
    <definedName name="Print_Area_MI">[28]fuelbudg!$A$1:$P$1792</definedName>
    <definedName name="print_area_mi01">'[27]Income Statement'!#REF!</definedName>
    <definedName name="Print_Area_MI1">'[27]Income Statement'!#REF!</definedName>
    <definedName name="print_area_mi1a">'[27]Income Statement'!#REF!</definedName>
    <definedName name="Print_area_MI2">'[27]Income Statement'!#REF!</definedName>
    <definedName name="print_area_mi3">'[27]Income Statement'!#REF!</definedName>
    <definedName name="print_area_mia">'[27]Income Statement'!#REF!</definedName>
    <definedName name="print_area_mii">'[27]Income Statement'!#REF!</definedName>
    <definedName name="Print_Area_Reset">#N/A</definedName>
    <definedName name="Print_Area1" localSheetId="17" hidden="1">#REF!</definedName>
    <definedName name="Print_Area1" hidden="1">#REF!</definedName>
    <definedName name="Print_Area2">'[29]Piping (2)'!$A$7:$N$371</definedName>
    <definedName name="print_areaMI1c">'[27]Income Statement'!#REF!</definedName>
    <definedName name="PRINT_ASSUMPT" localSheetId="17">#REF!</definedName>
    <definedName name="PRINT_ASSUMPT">#REF!</definedName>
    <definedName name="PRINT_CONSTR_AN" localSheetId="17">#REF!</definedName>
    <definedName name="PRINT_CONSTR_AN">#REF!</definedName>
    <definedName name="PRINT_DEVELOPME" localSheetId="17">#REF!</definedName>
    <definedName name="PRINT_DEVELOPME">#REF!</definedName>
    <definedName name="PRINT_EXECUTIVE" localSheetId="17">#REF!</definedName>
    <definedName name="PRINT_EXECUTIVE">#REF!</definedName>
    <definedName name="PRINT_FINANCE" localSheetId="17">#REF!</definedName>
    <definedName name="PRINT_FINANCE">#REF!</definedName>
    <definedName name="Print_Hide9" localSheetId="17">#REF!</definedName>
    <definedName name="Print_Hide9">#REF!</definedName>
    <definedName name="PRINT_INTL_OPNS" localSheetId="17">#REF!</definedName>
    <definedName name="PRINT_INTL_OPNS">#REF!</definedName>
    <definedName name="PRINT_LEGAL" localSheetId="17">#REF!</definedName>
    <definedName name="PRINT_LEGAL">#REF!</definedName>
    <definedName name="Print_Macro__p" localSheetId="17">#REF!</definedName>
    <definedName name="Print_Macro__p">#REF!</definedName>
    <definedName name="PRINT_OPERATION" localSheetId="17">#REF!</definedName>
    <definedName name="PRINT_OPERATION">#REF!</definedName>
    <definedName name="PRINT_OSWEGO" localSheetId="17">#REF!</definedName>
    <definedName name="PRINT_OSWEGO">#REF!</definedName>
    <definedName name="print_range_warning" localSheetId="17">'[30]Assumptions and Inputs'!$C$17</definedName>
    <definedName name="print_range_warning">'[31]Assumptions and Inputs'!$C$17</definedName>
    <definedName name="Print_Rank" localSheetId="17">#REF!</definedName>
    <definedName name="Print_Rank">#REF!</definedName>
    <definedName name="PRINT_REGULATOR" localSheetId="17">#REF!</definedName>
    <definedName name="PRINT_REGULATOR">#REF!</definedName>
    <definedName name="PRINT_SIPS" localSheetId="17">#REF!</definedName>
    <definedName name="PRINT_SIPS">#REF!</definedName>
    <definedName name="PRINT_STR_PLANN" localSheetId="17">#REF!</definedName>
    <definedName name="PRINT_STR_PLANN">#REF!</definedName>
    <definedName name="PRINT_SUMMARY" localSheetId="17">#REF!</definedName>
    <definedName name="PRINT_SUMMARY">#REF!</definedName>
    <definedName name="Print_Title">'[32]Consol C-4a by Ptn'!$A:$D</definedName>
    <definedName name="_xlnm.Print_Titles" localSheetId="17">#REF!</definedName>
    <definedName name="_xlnm.Print_Titles">#REF!</definedName>
    <definedName name="PRINT_TITLES_MI" localSheetId="17">#REF!</definedName>
    <definedName name="PRINT_TITLES_MI">#REF!</definedName>
    <definedName name="Print1" localSheetId="17">#REF!</definedName>
    <definedName name="Print1">#REF!</definedName>
    <definedName name="PRINT2" localSheetId="17">#REF!</definedName>
    <definedName name="PRINT2">#REF!</definedName>
    <definedName name="Print3" localSheetId="17">#REF!</definedName>
    <definedName name="Print3">#REF!</definedName>
    <definedName name="Print4" localSheetId="17">#REF!</definedName>
    <definedName name="Print4">#REF!</definedName>
    <definedName name="Print5" localSheetId="17">#REF!</definedName>
    <definedName name="Print5">#REF!</definedName>
    <definedName name="printa" localSheetId="17">'[27]Income Statement'!#REF!</definedName>
    <definedName name="printa">'[27]Income Statement'!#REF!</definedName>
    <definedName name="PrintBuyer" localSheetId="17" hidden="1">{#N/A,"DR",FALSE,"increm pf",#N/A,"MAMSI";FALSE,"increm pf",#N/A,"MAXI",FALSE,"increm pf";#N/A,"PCAM",FALSE,"increm pf",#N/A,"PHSV";FALSE,"increm pf",#N/A,"SIE",FALSE,"increm pf"}</definedName>
    <definedName name="PrintBuyer" hidden="1">{#N/A,"DR",FALSE,"increm pf",#N/A,"MAMSI";FALSE,"increm pf",#N/A,"MAXI",FALSE,"increm pf";#N/A,"PCAM",FALSE,"increm pf",#N/A,"PHSV";FALSE,"increm pf",#N/A,"SIE",FALSE,"increm pf"}</definedName>
    <definedName name="PrintConsolPage">#REF!</definedName>
    <definedName name="PrintDetailPages" localSheetId="17">#REF!</definedName>
    <definedName name="PrintDetailPages">#REF!</definedName>
    <definedName name="printer">#N/A</definedName>
    <definedName name="PrintManagerQuery" localSheetId="17">#REF!</definedName>
    <definedName name="PrintManagerQuery">#REF!</definedName>
    <definedName name="PrintSelectedSheetsMacroButton" localSheetId="17">#REF!</definedName>
    <definedName name="PrintSelectedSheetsMacroButton">#REF!</definedName>
    <definedName name="printsum" localSheetId="17">#REF!</definedName>
    <definedName name="printsum">#REF!</definedName>
    <definedName name="prntall" localSheetId="17" hidden="1">{#N/A,#N/A,FALSE,"Land";#N/A,#N/A,FALSE,"Cost Analysis";"Summary",#N/A,FALSE,"Equipment"}</definedName>
    <definedName name="prntall" hidden="1">{#N/A,#N/A,FALSE,"Land";#N/A,#N/A,FALSE,"Cost Analysis";"Summary",#N/A,FALSE,"Equipment"}</definedName>
    <definedName name="Pship_EIN" hidden="1">[10]shtLookup!$B$35</definedName>
    <definedName name="Pship_NA1" hidden="1">[10]shtLookup!$B$30</definedName>
    <definedName name="Pship_NA2" hidden="1">[10]shtLookup!$B$31</definedName>
    <definedName name="Pship_NA3" hidden="1">[10]shtLookup!$B$32</definedName>
    <definedName name="Pship_NA4" hidden="1">[10]shtLookup!$B$33</definedName>
    <definedName name="Pship_NA5" hidden="1">[10]shtLookup!$B$34</definedName>
    <definedName name="Pship_ServiceCenter" localSheetId="17" hidden="1">#REF!</definedName>
    <definedName name="Pship_ServiceCenter" hidden="1">#REF!</definedName>
    <definedName name="qqq" localSheetId="17" hidden="1">{#N/A,#N/A,FALSE,"schA"}</definedName>
    <definedName name="qqq" hidden="1">{#N/A,#N/A,FALSE,"schA"}</definedName>
    <definedName name="qqq_1" localSheetId="17" hidden="1">{#N/A,#N/A,FALSE,"schA"}</definedName>
    <definedName name="qqq_1" hidden="1">{#N/A,#N/A,FALSE,"schA"}</definedName>
    <definedName name="qqq_1_1" localSheetId="17" hidden="1">{#N/A,#N/A,FALSE,"schA"}</definedName>
    <definedName name="qqq_1_1" hidden="1">{#N/A,#N/A,FALSE,"schA"}</definedName>
    <definedName name="qqq_1_2" localSheetId="17" hidden="1">{#N/A,#N/A,FALSE,"schA"}</definedName>
    <definedName name="qqq_1_2" hidden="1">{#N/A,#N/A,FALSE,"schA"}</definedName>
    <definedName name="qqq_1_3" localSheetId="17" hidden="1">{#N/A,#N/A,FALSE,"schA"}</definedName>
    <definedName name="qqq_1_3" hidden="1">{#N/A,#N/A,FALSE,"schA"}</definedName>
    <definedName name="qqq_2" localSheetId="17" hidden="1">{#N/A,#N/A,FALSE,"schA"}</definedName>
    <definedName name="qqq_2" hidden="1">{#N/A,#N/A,FALSE,"schA"}</definedName>
    <definedName name="qqq_2_1" localSheetId="17" hidden="1">{#N/A,#N/A,FALSE,"schA"}</definedName>
    <definedName name="qqq_2_1" hidden="1">{#N/A,#N/A,FALSE,"schA"}</definedName>
    <definedName name="qqq_2_2" localSheetId="17" hidden="1">{#N/A,#N/A,FALSE,"schA"}</definedName>
    <definedName name="qqq_2_2" hidden="1">{#N/A,#N/A,FALSE,"schA"}</definedName>
    <definedName name="qqq_2_3" localSheetId="17" hidden="1">{#N/A,#N/A,FALSE,"schA"}</definedName>
    <definedName name="qqq_2_3" hidden="1">{#N/A,#N/A,FALSE,"schA"}</definedName>
    <definedName name="qqq_3" localSheetId="17" hidden="1">{#N/A,#N/A,FALSE,"schA"}</definedName>
    <definedName name="qqq_3" hidden="1">{#N/A,#N/A,FALSE,"schA"}</definedName>
    <definedName name="qqq_3_1" localSheetId="17" hidden="1">{#N/A,#N/A,FALSE,"schA"}</definedName>
    <definedName name="qqq_3_1" hidden="1">{#N/A,#N/A,FALSE,"schA"}</definedName>
    <definedName name="qqq_3_2" localSheetId="17" hidden="1">{#N/A,#N/A,FALSE,"schA"}</definedName>
    <definedName name="qqq_3_2" hidden="1">{#N/A,#N/A,FALSE,"schA"}</definedName>
    <definedName name="qqq_3_3" localSheetId="17" hidden="1">{#N/A,#N/A,FALSE,"schA"}</definedName>
    <definedName name="qqq_3_3" hidden="1">{#N/A,#N/A,FALSE,"schA"}</definedName>
    <definedName name="qqq_4" localSheetId="17" hidden="1">{#N/A,#N/A,FALSE,"schA"}</definedName>
    <definedName name="qqq_4" hidden="1">{#N/A,#N/A,FALSE,"schA"}</definedName>
    <definedName name="qqq_4_1" localSheetId="17" hidden="1">{#N/A,#N/A,FALSE,"schA"}</definedName>
    <definedName name="qqq_4_1" hidden="1">{#N/A,#N/A,FALSE,"schA"}</definedName>
    <definedName name="qqq_4_2" localSheetId="17" hidden="1">{#N/A,#N/A,FALSE,"schA"}</definedName>
    <definedName name="qqq_4_2" hidden="1">{#N/A,#N/A,FALSE,"schA"}</definedName>
    <definedName name="qqq_4_3" localSheetId="17" hidden="1">{#N/A,#N/A,FALSE,"schA"}</definedName>
    <definedName name="qqq_4_3" hidden="1">{#N/A,#N/A,FALSE,"schA"}</definedName>
    <definedName name="qqq_5" localSheetId="17" hidden="1">{#N/A,#N/A,FALSE,"schA"}</definedName>
    <definedName name="qqq_5" hidden="1">{#N/A,#N/A,FALSE,"schA"}</definedName>
    <definedName name="qqq_5_1" localSheetId="17" hidden="1">{#N/A,#N/A,FALSE,"schA"}</definedName>
    <definedName name="qqq_5_1" hidden="1">{#N/A,#N/A,FALSE,"schA"}</definedName>
    <definedName name="qqq_5_2" localSheetId="17" hidden="1">{#N/A,#N/A,FALSE,"schA"}</definedName>
    <definedName name="qqq_5_2" hidden="1">{#N/A,#N/A,FALSE,"schA"}</definedName>
    <definedName name="qqq_5_3" localSheetId="17" hidden="1">{#N/A,#N/A,FALSE,"schA"}</definedName>
    <definedName name="qqq_5_3" hidden="1">{#N/A,#N/A,FALSE,"schA"}</definedName>
    <definedName name="qqqqq1" localSheetId="17" hidden="1">#REF!</definedName>
    <definedName name="qqqqq1" hidden="1">#REF!</definedName>
    <definedName name="QQQQQQQ" hidden="1">OFFSET([33]!rngFirstUserDefCol,5,0,25,6)</definedName>
    <definedName name="QUERY1.keep_password" hidden="1">TRUE</definedName>
    <definedName name="QUERY1.query_connection" localSheetId="17" hidden="1">{"DBQ=C:\Access\Theatres.mdb;DefaultDir=C:\Access;Driver={Microsoft Access Driver (*.mdb)};DriverId=25;FIL=MS Access;ImplicitCommitSync=Yes;MaxBufferSize=512;MaxScanRows=8;PageTimeout=5;SafeTransactions=0;Threads=3;UID=admin;UserCommitSync=Yes;"}</definedName>
    <definedName name="QUERY1.query_connection" hidden="1">{"DBQ=C:\Access\Theatres.mdb;DefaultDir=C:\Access;Driver={Microsoft Access Driver (*.mdb)};DriverId=25;FIL=MS Access;ImplicitCommitSync=Yes;MaxBufferSize=512;MaxScanRows=8;PageTimeout=5;SafeTransactions=0;Threads=3;UID=admin;UserCommitSync=Yes;"}</definedName>
    <definedName name="QUERY1.query_connection_1" localSheetId="17" hidden="1">{"DBQ=C:\Access\Theatres.mdb;DefaultDir=C:\Access;Driver={Microsoft Access Driver (*.mdb)};DriverId=25;FIL=MS Access;ImplicitCommitSync=Yes;MaxBufferSize=512;MaxScanRows=8;PageTimeout=5;SafeTransactions=0;Threads=3;UID=admin;UserCommitSync=Yes;"}</definedName>
    <definedName name="QUERY1.query_connection_1" hidden="1">{"DBQ=C:\Access\Theatres.mdb;DefaultDir=C:\Access;Driver={Microsoft Access Driver (*.mdb)};DriverId=25;FIL=MS Access;ImplicitCommitSync=Yes;MaxBufferSize=512;MaxScanRows=8;PageTimeout=5;SafeTransactions=0;Threads=3;UID=admin;UserCommitSync=Yes;"}</definedName>
    <definedName name="QUERY1.query_definition"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options" localSheetId="17" hidden="1">{TRUE;FALSE}</definedName>
    <definedName name="QUERY1.query_options" hidden="1">{TRUE;FALSE}</definedName>
    <definedName name="QUERY1.query_options_1" localSheetId="17" hidden="1">{TRUE;FALSE}</definedName>
    <definedName name="QUERY1.query_options_1" hidden="1">{TRUE;FALSE}</definedName>
    <definedName name="QUERY1.query_statement"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user_name" hidden="1">"admin"</definedName>
    <definedName name="rng8805Line8a" hidden="1">[10]shtLookup!$F$64</definedName>
    <definedName name="rngApplicationName" localSheetId="17" hidden="1">#REF!</definedName>
    <definedName name="rngApplicationName" hidden="1">#REF!</definedName>
    <definedName name="rngBegFN1" localSheetId="17" hidden="1">#REF!</definedName>
    <definedName name="rngBegFN1" hidden="1">#REF!</definedName>
    <definedName name="rngBegFN10" localSheetId="17" hidden="1">#REF!</definedName>
    <definedName name="rngBegFN10" hidden="1">#REF!</definedName>
    <definedName name="rngBegFN11" localSheetId="17" hidden="1">#REF!</definedName>
    <definedName name="rngBegFN11" hidden="1">#REF!</definedName>
    <definedName name="rngBegFN12" localSheetId="17" hidden="1">#REF!</definedName>
    <definedName name="rngBegFN12" hidden="1">#REF!</definedName>
    <definedName name="rngBegFN13" localSheetId="17" hidden="1">#REF!</definedName>
    <definedName name="rngBegFN13" hidden="1">#REF!</definedName>
    <definedName name="rngBegFN14" localSheetId="17" hidden="1">#REF!</definedName>
    <definedName name="rngBegFN14" hidden="1">#REF!</definedName>
    <definedName name="rngBegFN15" localSheetId="17" hidden="1">#REF!</definedName>
    <definedName name="rngBegFN15" hidden="1">#REF!</definedName>
    <definedName name="rngBegFN2" localSheetId="17" hidden="1">#REF!</definedName>
    <definedName name="rngBegFN2" hidden="1">#REF!</definedName>
    <definedName name="rngBegFN3" localSheetId="17" hidden="1">#REF!</definedName>
    <definedName name="rngBegFN3" hidden="1">#REF!</definedName>
    <definedName name="rngBegFN4" localSheetId="17" hidden="1">#REF!</definedName>
    <definedName name="rngBegFN4" hidden="1">#REF!</definedName>
    <definedName name="rngBegFN5" localSheetId="17" hidden="1">#REF!</definedName>
    <definedName name="rngBegFN5" hidden="1">#REF!</definedName>
    <definedName name="rngBegFN6" localSheetId="17" hidden="1">#REF!</definedName>
    <definedName name="rngBegFN6" hidden="1">#REF!</definedName>
    <definedName name="rngBegFN7" localSheetId="17" hidden="1">#REF!</definedName>
    <definedName name="rngBegFN7" hidden="1">#REF!</definedName>
    <definedName name="rngBegFN8" localSheetId="17" hidden="1">#REF!</definedName>
    <definedName name="rngBegFN8" hidden="1">#REF!</definedName>
    <definedName name="rngBegFN9" localSheetId="17" hidden="1">#REF!</definedName>
    <definedName name="rngBegFN9" hidden="1">#REF!</definedName>
    <definedName name="rngBrowse" localSheetId="17" hidden="1">#REF!</definedName>
    <definedName name="rngBrowse" hidden="1">#REF!</definedName>
    <definedName name="rngCommandBarName" localSheetId="17" hidden="1">#REF!</definedName>
    <definedName name="rngCommandBarName" hidden="1">#REF!</definedName>
    <definedName name="rngCopy14" localSheetId="17" hidden="1">#REF!</definedName>
    <definedName name="rngCopy14" hidden="1">#REF!</definedName>
    <definedName name="rngCopyAC" localSheetId="17" hidden="1">#REF!</definedName>
    <definedName name="rngCopyAC" hidden="1">#REF!</definedName>
    <definedName name="rngCopyAD" localSheetId="17" hidden="1">#REF!</definedName>
    <definedName name="rngCopyAD" hidden="1">#REF!</definedName>
    <definedName name="rngCopyAE" localSheetId="17" hidden="1">#REF!</definedName>
    <definedName name="rngCopyAE" hidden="1">#REF!</definedName>
    <definedName name="rngCopyFormulasSource" localSheetId="17" hidden="1">'[34]CIN-14'!#REF!</definedName>
    <definedName name="rngCopyFormulasSource" hidden="1">'[34]CIN-14'!#REF!</definedName>
    <definedName name="rngCSZ" localSheetId="17" hidden="1">#REF!</definedName>
    <definedName name="rngCSZ" hidden="1">#REF!</definedName>
    <definedName name="rngCustomNote" localSheetId="17" hidden="1">#REF!</definedName>
    <definedName name="rngCustomNote" hidden="1">#REF!</definedName>
    <definedName name="rngDefaultPrinter" localSheetId="17" hidden="1">#REF!</definedName>
    <definedName name="rngDefaultPrinter" hidden="1">#REF!</definedName>
    <definedName name="rngDF" localSheetId="17" hidden="1">#REF!</definedName>
    <definedName name="rngDF" hidden="1">#REF!</definedName>
    <definedName name="rngDir" localSheetId="17" hidden="1">#REF!</definedName>
    <definedName name="rngDir" hidden="1">#REF!</definedName>
    <definedName name="rngDirectory" localSheetId="17" hidden="1">#REF!</definedName>
    <definedName name="rngDirectory" hidden="1">#REF!</definedName>
    <definedName name="rngDynToolbarIcons" localSheetId="17" hidden="1">#REF!</definedName>
    <definedName name="rngDynToolbarIcons" hidden="1">#REF!</definedName>
    <definedName name="rngEIN" hidden="1">[35]Instructions!$G$7</definedName>
    <definedName name="rngEndFN1" localSheetId="17" hidden="1">#REF!</definedName>
    <definedName name="rngEndFN1" hidden="1">#REF!</definedName>
    <definedName name="rngEndFN10" localSheetId="17" hidden="1">#REF!</definedName>
    <definedName name="rngEndFN10" hidden="1">#REF!</definedName>
    <definedName name="rngEndFN11" localSheetId="17" hidden="1">#REF!</definedName>
    <definedName name="rngEndFN11" hidden="1">#REF!</definedName>
    <definedName name="rngEndFN12" localSheetId="17" hidden="1">#REF!</definedName>
    <definedName name="rngEndFN12" hidden="1">#REF!</definedName>
    <definedName name="rngEndFN13" localSheetId="17" hidden="1">#REF!</definedName>
    <definedName name="rngEndFN13" hidden="1">#REF!</definedName>
    <definedName name="rngEndFN14" localSheetId="17" hidden="1">#REF!</definedName>
    <definedName name="rngEndFN14" hidden="1">#REF!</definedName>
    <definedName name="rngEndFN15" localSheetId="17" hidden="1">#REF!</definedName>
    <definedName name="rngEndFN15" hidden="1">#REF!</definedName>
    <definedName name="rngEndFN2" localSheetId="17" hidden="1">#REF!</definedName>
    <definedName name="rngEndFN2" hidden="1">#REF!</definedName>
    <definedName name="rngEndFN3" localSheetId="17" hidden="1">#REF!</definedName>
    <definedName name="rngEndFN3" hidden="1">#REF!</definedName>
    <definedName name="rngEndFN4" localSheetId="17" hidden="1">#REF!</definedName>
    <definedName name="rngEndFN4" hidden="1">#REF!</definedName>
    <definedName name="rngEndFN5" localSheetId="17" hidden="1">#REF!</definedName>
    <definedName name="rngEndFN5" hidden="1">#REF!</definedName>
    <definedName name="rngEndFN6" localSheetId="17" hidden="1">#REF!</definedName>
    <definedName name="rngEndFN6" hidden="1">#REF!</definedName>
    <definedName name="rngEndFN7" localSheetId="17" hidden="1">#REF!</definedName>
    <definedName name="rngEndFN7" hidden="1">#REF!</definedName>
    <definedName name="rngEndFN8" localSheetId="17" hidden="1">#REF!</definedName>
    <definedName name="rngEndFN8" hidden="1">#REF!</definedName>
    <definedName name="rngEndFN9" localSheetId="17" hidden="1">#REF!</definedName>
    <definedName name="rngEndFN9" hidden="1">#REF!</definedName>
    <definedName name="rngEntityName" hidden="1">[35]Instructions!$G$6</definedName>
    <definedName name="rngFirstOrNot" localSheetId="17" hidden="1">#REF!</definedName>
    <definedName name="rngFirstOrNot" hidden="1">#REF!</definedName>
    <definedName name="rngFirstSheet" localSheetId="17" hidden="1">#REF!</definedName>
    <definedName name="rngFirstSheet" hidden="1">#REF!</definedName>
    <definedName name="rngFirstUserDefCol" localSheetId="17" hidden="1">#REF!</definedName>
    <definedName name="rngFirstUserDefCol" hidden="1">#REF!</definedName>
    <definedName name="rngForeignTaxesSelection" localSheetId="17" hidden="1">#REF!</definedName>
    <definedName name="rngForeignTaxesSelection" hidden="1">#REF!</definedName>
    <definedName name="rngForm_10Copy" localSheetId="17" hidden="1">#REF!</definedName>
    <definedName name="rngForm_10Copy" hidden="1">#REF!</definedName>
    <definedName name="rngForm_11Copy" localSheetId="17" hidden="1">#REF!</definedName>
    <definedName name="rngForm_11Copy" hidden="1">#REF!</definedName>
    <definedName name="rngForm_15Copy" localSheetId="17" hidden="1">#REF!</definedName>
    <definedName name="rngForm_15Copy" hidden="1">#REF!</definedName>
    <definedName name="rngForm_2Copy" localSheetId="17" hidden="1">#REF!</definedName>
    <definedName name="rngForm_2Copy" hidden="1">#REF!</definedName>
    <definedName name="rngForm_3Copy" localSheetId="17" hidden="1">#REF!</definedName>
    <definedName name="rngForm_3Copy" hidden="1">#REF!</definedName>
    <definedName name="rngForm_6Copy" localSheetId="17" hidden="1">#REF!</definedName>
    <definedName name="rngForm_6Copy" hidden="1">#REF!</definedName>
    <definedName name="rngForm_7Copy" localSheetId="17" hidden="1">#REF!</definedName>
    <definedName name="rngForm_7Copy" hidden="1">#REF!</definedName>
    <definedName name="rngForm_9Copy" localSheetId="17" hidden="1">#REF!</definedName>
    <definedName name="rngForm_9Copy" hidden="1">#REF!</definedName>
    <definedName name="rngForm8621" localSheetId="17" hidden="1">#REF!,#REF!</definedName>
    <definedName name="rngForm8621" hidden="1">#REF!,#REF!</definedName>
    <definedName name="rngFromFN" localSheetId="17" hidden="1">#REF!</definedName>
    <definedName name="rngFromFN" hidden="1">#REF!</definedName>
    <definedName name="rngFromPtr" localSheetId="17" hidden="1">#REF!</definedName>
    <definedName name="rngFromPtr" hidden="1">#REF!</definedName>
    <definedName name="rngFundTool" localSheetId="17" hidden="1">#REF!</definedName>
    <definedName name="rngFundTool" hidden="1">#REF!</definedName>
    <definedName name="rngImageHeader" localSheetId="17" hidden="1">#REF!</definedName>
    <definedName name="rngImageHeader" hidden="1">#REF!</definedName>
    <definedName name="rngImageVer" localSheetId="17" hidden="1">#REF!</definedName>
    <definedName name="rngImageVer" hidden="1">#REF!</definedName>
    <definedName name="rngInitTF" localSheetId="17" hidden="1">#REF!</definedName>
    <definedName name="rngInitTF" hidden="1">#REF!</definedName>
    <definedName name="rngK1Ver" localSheetId="17" hidden="1">#REF!</definedName>
    <definedName name="rngK1Ver" hidden="1">#REF!</definedName>
    <definedName name="rngLinkedAlready" localSheetId="17" hidden="1">#REF!</definedName>
    <definedName name="rngLinkedAlready" hidden="1">#REF!</definedName>
    <definedName name="rngMatrix" localSheetId="17" hidden="1">#REF!</definedName>
    <definedName name="rngMatrix" hidden="1">#REF!</definedName>
    <definedName name="rngMedia" localSheetId="17" hidden="1">#REF!</definedName>
    <definedName name="rngMedia" hidden="1">#REF!</definedName>
    <definedName name="rngNextVersion" localSheetId="17" hidden="1">#REF!</definedName>
    <definedName name="rngNextVersion" hidden="1">#REF!</definedName>
    <definedName name="rngNumToolbarItems" localSheetId="17" hidden="1">#REF!</definedName>
    <definedName name="rngNumToolbarItems" hidden="1">#REF!</definedName>
    <definedName name="rngoffset" localSheetId="17" hidden="1">#REF!</definedName>
    <definedName name="rngoffset" hidden="1">#REF!</definedName>
    <definedName name="rngP_n_T_Option" localSheetId="17" hidden="1">#REF!</definedName>
    <definedName name="rngP_n_T_Option" hidden="1">#REF!</definedName>
    <definedName name="rngPartCountry" localSheetId="17" hidden="1">#REF!</definedName>
    <definedName name="rngPartCountry" hidden="1">#REF!</definedName>
    <definedName name="rngPeriod" hidden="1">[35]Instructions!$G$8</definedName>
    <definedName name="rngPerm" localSheetId="17" hidden="1">#REF!</definedName>
    <definedName name="rngPerm" hidden="1">#REF!</definedName>
    <definedName name="rngPFIC" localSheetId="17" hidden="1">#REF!</definedName>
    <definedName name="rngPFIC" hidden="1">#REF!</definedName>
    <definedName name="rngPT1" localSheetId="17" hidden="1">#REF!</definedName>
    <definedName name="rngPT1" hidden="1">#REF!</definedName>
    <definedName name="rngRefMatrix_1" localSheetId="17" hidden="1">#REF!</definedName>
    <definedName name="rngRefMatrix_1" hidden="1">#REF!</definedName>
    <definedName name="rngRefMatrix_2" localSheetId="17" hidden="1">#REF!</definedName>
    <definedName name="rngRefMatrix_2" hidden="1">#REF!</definedName>
    <definedName name="rngRefMatrix_3" localSheetId="17" hidden="1">#REF!</definedName>
    <definedName name="rngRefMatrix_3" hidden="1">#REF!</definedName>
    <definedName name="rngRoundMe" localSheetId="17" hidden="1">#REF!</definedName>
    <definedName name="rngRoundMe" hidden="1">#REF!</definedName>
    <definedName name="rngRoundRow" localSheetId="17" hidden="1">#REF!</definedName>
    <definedName name="rngRoundRow" hidden="1">#REF!</definedName>
    <definedName name="rngSavePDF" localSheetId="17" hidden="1">#REF!</definedName>
    <definedName name="rngSavePDF" hidden="1">#REF!</definedName>
    <definedName name="rngSheetNameRow" localSheetId="17" hidden="1">#REF!</definedName>
    <definedName name="rngSheetNameRow" hidden="1">#REF!</definedName>
    <definedName name="rngShortName" localSheetId="17" hidden="1">#REF!</definedName>
    <definedName name="rngShortName" hidden="1">#REF!</definedName>
    <definedName name="rngToFN" localSheetId="17" hidden="1">#REF!</definedName>
    <definedName name="rngToFN" hidden="1">#REF!</definedName>
    <definedName name="rngToPtr" localSheetId="17" hidden="1">#REF!</definedName>
    <definedName name="rngToPtr" hidden="1">#REF!</definedName>
    <definedName name="rngTY" localSheetId="17" hidden="1">#REF!</definedName>
    <definedName name="rngTY" hidden="1">#REF!</definedName>
    <definedName name="rngUserDef_PA" localSheetId="17" hidden="1">OFFSET('WP1-ADIT'!rngFirstUserDefCol,5,0,25,6)</definedName>
    <definedName name="rngUserDef_PA" hidden="1">OFFSET(rngFirstUserDefCol,5,0,25,6)</definedName>
    <definedName name="rngViewDR_1" localSheetId="17" hidden="1">#REF!</definedName>
    <definedName name="rngViewDR_1" hidden="1">#REF!</definedName>
    <definedName name="rngViewDR_2" localSheetId="17" hidden="1">#REF!</definedName>
    <definedName name="rngViewDR_2" hidden="1">#REF!</definedName>
    <definedName name="rngViewDR_3" localSheetId="17" hidden="1">#REF!</definedName>
    <definedName name="rngViewDR_3" hidden="1">#REF!</definedName>
    <definedName name="rngViewDR_7" localSheetId="17" hidden="1">#REF!</definedName>
    <definedName name="rngViewDR_7" hidden="1">#REF!</definedName>
    <definedName name="rngViewForm_12" localSheetId="17" hidden="1">#REF!</definedName>
    <definedName name="rngViewForm_12" hidden="1">#REF!</definedName>
    <definedName name="rngViewImageSum" localSheetId="17" hidden="1">#REF!</definedName>
    <definedName name="rngViewImageSum" hidden="1">#REF!</definedName>
    <definedName name="Roof" localSheetId="17" hidden="1">{"Roofs Page 1",#N/A,FALSE,"Roof Outline";"Roofs Page 2",#N/A,FALSE,"Roof Outline"}</definedName>
    <definedName name="Roof" hidden="1">{"Roofs Page 1",#N/A,FALSE,"Roof Outline";"Roofs Page 2",#N/A,FALSE,"Roof Outline"}</definedName>
    <definedName name="rrrr" localSheetId="17" hidden="1">{#N/A,#N/A,FALSE,"O&amp;M by processes";#N/A,#N/A,FALSE,"Elec Act vs Bud";#N/A,#N/A,FALSE,"G&amp;A";#N/A,#N/A,FALSE,"BGS";#N/A,#N/A,FALSE,"Res Cost"}</definedName>
    <definedName name="rrrr" hidden="1">{#N/A,#N/A,FALSE,"O&amp;M by processes";#N/A,#N/A,FALSE,"Elec Act vs Bud";#N/A,#N/A,FALSE,"G&amp;A";#N/A,#N/A,FALSE,"BGS";#N/A,#N/A,FALSE,"Res Cost"}</definedName>
    <definedName name="s_1" localSheetId="17" hidden="1">{"_200",#N/A,FALSE,"ALLOCATIONS";"_80_1",#N/A,FALSE,"ALLOCATIONS";"_80_2",#N/A,FALSE,"ALLOCATIONS";"_80_3",#N/A,FALSE,"ALLOCATIONS";"_80_4",#N/A,FALSE,"ALLOCATIONS";"_80_5",#N/A,FALSE,"ALLOCATIONS"}</definedName>
    <definedName name="s_1" hidden="1">{"_200",#N/A,FALSE,"ALLOCATIONS";"_80_1",#N/A,FALSE,"ALLOCATIONS";"_80_2",#N/A,FALSE,"ALLOCATIONS";"_80_3",#N/A,FALSE,"ALLOCATIONS";"_80_4",#N/A,FALSE,"ALLOCATIONS";"_80_5",#N/A,FALSE,"ALLOCATIONS"}</definedName>
    <definedName name="s_2" localSheetId="17" hidden="1">{"_200",#N/A,FALSE,"ALLOCATIONS";"_80_1",#N/A,FALSE,"ALLOCATIONS";"_80_2",#N/A,FALSE,"ALLOCATIONS";"_80_3",#N/A,FALSE,"ALLOCATIONS";"_80_4",#N/A,FALSE,"ALLOCATIONS";"_80_5",#N/A,FALSE,"ALLOCATIONS"}</definedName>
    <definedName name="s_2" hidden="1">{"_200",#N/A,FALSE,"ALLOCATIONS";"_80_1",#N/A,FALSE,"ALLOCATIONS";"_80_2",#N/A,FALSE,"ALLOCATIONS";"_80_3",#N/A,FALSE,"ALLOCATIONS";"_80_4",#N/A,FALSE,"ALLOCATIONS";"_80_5",#N/A,FALSE,"ALLOCATIONS"}</definedName>
    <definedName name="s_3" localSheetId="17" hidden="1">{"_200",#N/A,FALSE,"ALLOCATIONS";"_80_1",#N/A,FALSE,"ALLOCATIONS";"_80_2",#N/A,FALSE,"ALLOCATIONS";"_80_3",#N/A,FALSE,"ALLOCATIONS";"_80_4",#N/A,FALSE,"ALLOCATIONS";"_80_5",#N/A,FALSE,"ALLOCATIONS"}</definedName>
    <definedName name="s_3" hidden="1">{"_200",#N/A,FALSE,"ALLOCATIONS";"_80_1",#N/A,FALSE,"ALLOCATIONS";"_80_2",#N/A,FALSE,"ALLOCATIONS";"_80_3",#N/A,FALSE,"ALLOCATIONS";"_80_4",#N/A,FALSE,"ALLOCATIONS";"_80_5",#N/A,FALSE,"ALLOCATIONS"}</definedName>
    <definedName name="sd" localSheetId="17" hidden="1">{"balsheet",#N/A,FALSE,"INCOME";"TB3",#N/A,FALSE,"INCOME";"TAJE",#N/A,FALSE,"TAJE";"_200",#N/A,FALSE,"ALLOCATIONS";"_80_1",#N/A,FALSE,"ALLOCATIONS";"_80_2",#N/A,FALSE,"ALLOCATIONS";"_80_3",#N/A,FALSE,"ALLOCATIONS";"_80_4",#N/A,FALSE,"ALLOCATIONS";"_80_5",#N/A,FALSE,"ALLOCATIONS"}</definedName>
    <definedName name="sd" hidden="1">{"balsheet",#N/A,FALSE,"INCOME";"TB3",#N/A,FALSE,"INCOME";"TAJE",#N/A,FALSE,"TAJE";"_200",#N/A,FALSE,"ALLOCATIONS";"_80_1",#N/A,FALSE,"ALLOCATIONS";"_80_2",#N/A,FALSE,"ALLOCATIONS";"_80_3",#N/A,FALSE,"ALLOCATIONS";"_80_4",#N/A,FALSE,"ALLOCATIONS";"_80_5",#N/A,FALSE,"ALLOCATIONS"}</definedName>
    <definedName name="sdggdsdgg" localSheetId="17" hidden="1">{#N/A,#N/A,TRUE,"MAIN FT TERM";#N/A,#N/A,TRUE,"MCI  FT TERM ";#N/A,#N/A,TRUE,"OC12 EQV"}</definedName>
    <definedName name="sdggdsdgg" hidden="1">{#N/A,#N/A,TRUE,"MAIN FT TERM";#N/A,#N/A,TRUE,"MCI  FT TERM ";#N/A,#N/A,TRUE,"OC12 EQV"}</definedName>
    <definedName name="sencount" hidden="1">1</definedName>
    <definedName name="SF" localSheetId="17" hidden="1">{#N/A,#N/A,FALSE,"Aging Summary";#N/A,#N/A,FALSE,"Ratio Analysis";#N/A,#N/A,FALSE,"Test 120 Day Accts";#N/A,#N/A,FALSE,"Tickmarks"}</definedName>
    <definedName name="SF" hidden="1">{#N/A,#N/A,FALSE,"Aging Summary";#N/A,#N/A,FALSE,"Ratio Analysis";#N/A,#N/A,FALSE,"Test 120 Day Accts";#N/A,#N/A,FALSE,"Tickmarks"}</definedName>
    <definedName name="shiva" localSheetId="17"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7" hidden="1">#REF!</definedName>
    <definedName name="solver_adj" hidden="1">#REF!</definedName>
    <definedName name="solver_lin" hidden="1">0</definedName>
    <definedName name="solver_num" hidden="1">0</definedName>
    <definedName name="solver_opt" localSheetId="17" hidden="1">#REF!</definedName>
    <definedName name="solver_opt" hidden="1">#REF!</definedName>
    <definedName name="solver_rel1" hidden="1">2</definedName>
    <definedName name="solver_rhs1" hidden="1">17</definedName>
    <definedName name="solver_typ" hidden="1">3</definedName>
    <definedName name="solver_val" hidden="1">0.6</definedName>
    <definedName name="Sort2" localSheetId="17" hidden="1">#REF!</definedName>
    <definedName name="Sort2" hidden="1">#REF!</definedName>
    <definedName name="ss" localSheetId="17" hidden="1">{#N/A,#N/A,FALSE,"Aging Summary";#N/A,#N/A,FALSE,"Ratio Analysis";#N/A,#N/A,FALSE,"Test 120 Day Accts";#N/A,#N/A,FALSE,"Tickmarks"}</definedName>
    <definedName name="ss" hidden="1">{#N/A,#N/A,FALSE,"Aging Summary";#N/A,#N/A,FALSE,"Ratio Analysis";#N/A,#N/A,FALSE,"Test 120 Day Accts";#N/A,#N/A,FALSE,"Tickmarks"}</definedName>
    <definedName name="SSO" localSheetId="17" hidden="1">{#N/A,#N/A,FALSE,"CF Consolidated 2";#N/A,#N/A,FALSE,"Retail Assump";#N/A,#N/A,FALSE,"CF Retail";#N/A,#N/A,FALSE,"Garage Assumpt 1";#N/A,#N/A,FALSE,"Garage Op Proj";#N/A,#N/A,FALSE,"Hist I&amp;E";#N/A,#N/A,FALSE,"Rent Roll";#N/A,#N/A,FALSE,"RE Taxes";#N/A,#N/A,FALSE,"CAM - BH";#N/A,#N/A,FALSE,"Comm.Condo CAM"}</definedName>
    <definedName name="SSO" hidden="1">{#N/A,#N/A,FALSE,"CF Consolidated 2";#N/A,#N/A,FALSE,"Retail Assump";#N/A,#N/A,FALSE,"CF Retail";#N/A,#N/A,FALSE,"Garage Assumpt 1";#N/A,#N/A,FALSE,"Garage Op Proj";#N/A,#N/A,FALSE,"Hist I&amp;E";#N/A,#N/A,FALSE,"Rent Roll";#N/A,#N/A,FALSE,"RE Taxes";#N/A,#N/A,FALSE,"CAM - BH";#N/A,#N/A,FALSE,"Comm.Condo CAM"}</definedName>
    <definedName name="statsrevised" localSheetId="17" hidden="1">{#N/A,#N/A,FALSE,"O&amp;M by processes";#N/A,#N/A,FALSE,"Elec Act vs Bud";#N/A,#N/A,FALSE,"G&amp;A";#N/A,#N/A,FALSE,"BGS";#N/A,#N/A,FALSE,"Res Cost"}</definedName>
    <definedName name="statsrevised" hidden="1">{#N/A,#N/A,FALSE,"O&amp;M by processes";#N/A,#N/A,FALSE,"Elec Act vs Bud";#N/A,#N/A,FALSE,"G&amp;A";#N/A,#N/A,FALSE,"BGS";#N/A,#N/A,FALSE,"Res Cost"}</definedName>
    <definedName name="storage" localSheetId="17" hidden="1">{#N/A,#N/A,FALSE,"Inv. in cons subs";#N/A,#N/A,FALSE,"Intercomp.";#N/A,#N/A,FALSE,"Common Stock";#N/A,#N/A,FALSE,"Beg. or year re";#N/A,#N/A,FALSE,"Inv. NC sub-undist"}</definedName>
    <definedName name="storage" hidden="1">{#N/A,#N/A,FALSE,"Inv. in cons subs";#N/A,#N/A,FALSE,"Intercomp.";#N/A,#N/A,FALSE,"Common Stock";#N/A,#N/A,FALSE,"Beg. or year re";#N/A,#N/A,FALSE,"Inv. NC sub-undist"}</definedName>
    <definedName name="support" localSheetId="17"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7" hidden="1">{#N/A,#N/A,FALSE,"O&amp;M by processes";#N/A,#N/A,FALSE,"Elec Act vs Bud";#N/A,#N/A,FALSE,"G&amp;A";#N/A,#N/A,FALSE,"BGS";#N/A,#N/A,FALSE,"Res Cost"}</definedName>
    <definedName name="supporti" hidden="1">{#N/A,#N/A,FALSE,"O&amp;M by processes";#N/A,#N/A,FALSE,"Elec Act vs Bud";#N/A,#N/A,FALSE,"G&amp;A";#N/A,#N/A,FALSE,"BGS";#N/A,#N/A,FALSE,"Res Cost"}</definedName>
    <definedName name="test1" localSheetId="17" hidden="1">{#N/A,#N/A,TRUE,"MAIN FT TERM";#N/A,#N/A,TRUE,"MCI  FT TERM ";#N/A,#N/A,TRUE,"OC12 EQV"}</definedName>
    <definedName name="test1" hidden="1">{#N/A,#N/A,TRUE,"MAIN FT TERM";#N/A,#N/A,TRUE,"MCI  FT TERM ";#N/A,#N/A,TRUE,"OC12 EQV"}</definedName>
    <definedName name="test4" localSheetId="17" hidden="1">{#N/A,#N/A,TRUE,"MAIN FT TERM";#N/A,#N/A,TRUE,"MCI  FT TERM ";#N/A,#N/A,TRUE,"OC12 EQV"}</definedName>
    <definedName name="test4" hidden="1">{#N/A,#N/A,TRUE,"MAIN FT TERM";#N/A,#N/A,TRUE,"MCI  FT TERM ";#N/A,#N/A,TRUE,"OC12 EQV"}</definedName>
    <definedName name="test5" localSheetId="17" hidden="1">{#N/A,#N/A,FALSE,"DAOCM 2차 검토"}</definedName>
    <definedName name="test5" hidden="1">{#N/A,#N/A,FALSE,"DAOCM 2차 검토"}</definedName>
    <definedName name="testing" localSheetId="17" hidden="1">{"detail305",#N/A,FALSE,"BI-305"}</definedName>
    <definedName name="testing" hidden="1">{"detail305",#N/A,FALSE,"BI-305"}</definedName>
    <definedName name="TextRefCopyRangeCount" hidden="1">6</definedName>
    <definedName name="toma" localSheetId="17"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7"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7"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7"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7"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7"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7" hidden="1">{#N/A,#N/A,FALSE,"O&amp;M by processes";#N/A,#N/A,FALSE,"Elec Act vs Bud";#N/A,#N/A,FALSE,"G&amp;A";#N/A,#N/A,FALSE,"BGS";#N/A,#N/A,FALSE,"Res Cost"}</definedName>
    <definedName name="tomz" hidden="1">{#N/A,#N/A,FALSE,"O&amp;M by processes";#N/A,#N/A,FALSE,"Elec Act vs Bud";#N/A,#N/A,FALSE,"G&amp;A";#N/A,#N/A,FALSE,"BGS";#N/A,#N/A,FALSE,"Res Cost"}</definedName>
    <definedName name="tt"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7" hidden="1">{"document1",#N/A,FALSE,"Documentation";"document2",#N/A,FALSE,"Documentation"}</definedName>
    <definedName name="v" hidden="1">{"document1",#N/A,FALSE,"Documentation";"document2",#N/A,FALSE,"Documentation"}</definedName>
    <definedName name="v_1" localSheetId="17" hidden="1">{"document1",#N/A,FALSE,"Documentation";"document2",#N/A,FALSE,"Documentation"}</definedName>
    <definedName name="v_1" hidden="1">{"document1",#N/A,FALSE,"Documentation";"document2",#N/A,FALSE,"Documentation"}</definedName>
    <definedName name="VerticalFilter" localSheetId="17" hidden="1">#REF!</definedName>
    <definedName name="VerticalFilter" hidden="1">#REF!</definedName>
    <definedName name="Viastar" localSheetId="17" hidden="1">{#N/A,#N/A,FALSE,"Assumptions",#N/A;#N/A,FALSE,"N-IS-Sum",#N/A,#N/A;FALSE,"N-St-Sum",#N/A,#N/A,FALSE;"Inc Stmt",#N/A,#N/A,FALSE,"Stats"}</definedName>
    <definedName name="Viastar" hidden="1">{#N/A,#N/A,FALSE,"Assumptions",#N/A;#N/A,FALSE,"N-IS-Sum",#N/A,#N/A;FALSE,"N-St-Sum",#N/A,#N/A,FALSE;"Inc Stmt",#N/A,#N/A,FALSE,"Stats"}</definedName>
    <definedName name="vj" localSheetId="17" hidden="1">{#N/A,#N/A,FALSE,"Assumptions";#N/A,#N/A,FALSE,"10-Yr - detail";#N/A,#N/A,FALSE,"Rent Roll";#N/A,#N/A,FALSE,"Historical (2)";#N/A,#N/A,FALSE,"RET's";#N/A,#N/A,FALSE,"Lse-Exp.";#N/A,#N/A,FALSE,"Lease Rollover";#N/A,#N/A,FALSE,"Service Contracts"}</definedName>
    <definedName name="vj" hidden="1">{#N/A,#N/A,FALSE,"Assumptions";#N/A,#N/A,FALSE,"10-Yr - detail";#N/A,#N/A,FALSE,"Rent Roll";#N/A,#N/A,FALSE,"Historical (2)";#N/A,#N/A,FALSE,"RET's";#N/A,#N/A,FALSE,"Lse-Exp.";#N/A,#N/A,FALSE,"Lease Rollover";#N/A,#N/A,FALSE,"Service Contracts"}</definedName>
    <definedName name="w"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e" localSheetId="17" hidden="1">{#N/A,#N/A,FALSE,"Aging Summary";#N/A,#N/A,FALSE,"Ratio Analysis";#N/A,#N/A,FALSE,"Test 120 Day Accts";#N/A,#N/A,FALSE,"Tickmarks"}</definedName>
    <definedName name="we" hidden="1">{#N/A,#N/A,FALSE,"Aging Summary";#N/A,#N/A,FALSE,"Ratio Analysis";#N/A,#N/A,FALSE,"Test 120 Day Accts";#N/A,#N/A,FALSE,"Tickmarks"}</definedName>
    <definedName name="wew" localSheetId="17" hidden="1">{#N/A,#N/A,FALSE,"BreakoutFY95";#N/A,#N/A,FALSE,"BreakoutFY96";#N/A,#N/A,FALSE,"BreakoutFY97";#N/A,#N/A,FALSE,"BreakoutFY98"}</definedName>
    <definedName name="wew" hidden="1">{#N/A,#N/A,FALSE,"BreakoutFY95";#N/A,#N/A,FALSE,"BreakoutFY96";#N/A,#N/A,FALSE,"BreakoutFY97";#N/A,#N/A,FALSE,"BreakoutFY98"}</definedName>
    <definedName name="wh" localSheetId="17"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7"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7"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7"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7"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7"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7"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7" hidden="1">{#N/A,#N/A,FALSE,"O&amp;M by processes";#N/A,#N/A,FALSE,"Elec Act vs Bud";#N/A,#N/A,FALSE,"G&amp;A";#N/A,#N/A,FALSE,"BGS";#N/A,#N/A,FALSE,"Res Cost"}</definedName>
    <definedName name="wrn" hidden="1">{#N/A,#N/A,FALSE,"O&amp;M by processes";#N/A,#N/A,FALSE,"Elec Act vs Bud";#N/A,#N/A,FALSE,"G&amp;A";#N/A,#N/A,FALSE,"BGS";#N/A,#N/A,FALSE,"Res Cost"}</definedName>
    <definedName name="wrn.200CFWD." localSheetId="17" hidden="1">{"_200",#N/A,FALSE,"ALLOCATIONS"}</definedName>
    <definedName name="wrn.200CFWD." hidden="1">{"_200",#N/A,FALSE,"ALLOCATIONS"}</definedName>
    <definedName name="wrn.200CFWD._1" localSheetId="17" hidden="1">{"_200",#N/A,FALSE,"ALLOCATIONS"}</definedName>
    <definedName name="wrn.200CFWD._1" hidden="1">{"_200",#N/A,FALSE,"ALLOCATIONS"}</definedName>
    <definedName name="wrn.200CFWD._2" localSheetId="17" hidden="1">{"_200",#N/A,FALSE,"ALLOCATIONS"}</definedName>
    <definedName name="wrn.200CFWD._2" hidden="1">{"_200",#N/A,FALSE,"ALLOCATIONS"}</definedName>
    <definedName name="wrn.200CFWD._3" localSheetId="17" hidden="1">{"_200",#N/A,FALSE,"ALLOCATIONS"}</definedName>
    <definedName name="wrn.200CFWD._3" hidden="1">{"_200",#N/A,FALSE,"ALLOCATIONS"}</definedName>
    <definedName name="wrn.200SMALL." localSheetId="17" hidden="1">{#N/A,#N/A,FALSE,"ALLOCATIONS"}</definedName>
    <definedName name="wrn.200SMALL." hidden="1">{#N/A,#N/A,FALSE,"ALLOCATIONS"}</definedName>
    <definedName name="wrn.200SMALL._1" localSheetId="17" hidden="1">{#N/A,#N/A,FALSE,"ALLOCATIONS"}</definedName>
    <definedName name="wrn.200SMALL._1" hidden="1">{#N/A,#N/A,FALSE,"ALLOCATIONS"}</definedName>
    <definedName name="wrn.200SMALL._2" localSheetId="17" hidden="1">{#N/A,#N/A,FALSE,"ALLOCATIONS"}</definedName>
    <definedName name="wrn.200SMALL._2" hidden="1">{#N/A,#N/A,FALSE,"ALLOCATIONS"}</definedName>
    <definedName name="wrn.200SMALL._3" localSheetId="17" hidden="1">{#N/A,#N/A,FALSE,"ALLOCATIONS"}</definedName>
    <definedName name="wrn.200SMALL._3" hidden="1">{#N/A,#N/A,FALSE,"ALLOCATIONS"}</definedName>
    <definedName name="wrn.275PricingBook." localSheetId="17" hidden="1">{#N/A,#N/A,FALSE,"Assumptions";#N/A,#N/A,FALSE,"Impact Assumptions";#N/A,#N/A,FALSE,"10-Yr - detail";#N/A,#N/A,FALSE,"1,5,10 yr comp";#N/A,#N/A,FALSE,"Lse-Exp.";#N/A,#N/A,FALSE,"Rent Roll";#N/A,#N/A,FALSE,"Historical (2)";#N/A,#N/A,FALSE,"RET's";#N/A,#N/A,FALSE,"Lease Rollover"}</definedName>
    <definedName name="wrn.275PricingBook." hidden="1">{#N/A,#N/A,FALSE,"Assumptions";#N/A,#N/A,FALSE,"Impact Assumptions";#N/A,#N/A,FALSE,"10-Yr - detail";#N/A,#N/A,FALSE,"1,5,10 yr comp";#N/A,#N/A,FALSE,"Lse-Exp.";#N/A,#N/A,FALSE,"Rent Roll";#N/A,#N/A,FALSE,"Historical (2)";#N/A,#N/A,FALSE,"RET's";#N/A,#N/A,FALSE,"Lease Rollover"}</definedName>
    <definedName name="wrn.275Schedulles." localSheetId="17" hidden="1">{#N/A,#N/A,FALSE,"Assumptions";#N/A,#N/A,FALSE,"10-Yr - detail";#N/A,#N/A,FALSE,"Rent Roll";#N/A,#N/A,FALSE,"Historical (2)";#N/A,#N/A,FALSE,"RET's";#N/A,#N/A,FALSE,"Lse-Exp.";#N/A,#N/A,FALSE,"Lease Rollover";#N/A,#N/A,FALSE,"Service Contracts"}</definedName>
    <definedName name="wrn.275Schedulles." hidden="1">{#N/A,#N/A,FALSE,"Assumptions";#N/A,#N/A,FALSE,"10-Yr - detail";#N/A,#N/A,FALSE,"Rent Roll";#N/A,#N/A,FALSE,"Historical (2)";#N/A,#N/A,FALSE,"RET's";#N/A,#N/A,FALSE,"Lse-Exp.";#N/A,#N/A,FALSE,"Lease Rollover";#N/A,#N/A,FALSE,"Service Contracts"}</definedName>
    <definedName name="wrn.722." localSheetId="17" hidden="1">{#N/A,#N/A,FALSE,"CURRENT"}</definedName>
    <definedName name="wrn.722." hidden="1">{#N/A,#N/A,FALSE,"CURRENT"}</definedName>
    <definedName name="wrn.Accretion." localSheetId="17" hidden="1">{"Accretion";#N/A;FALSE;"Assum"}</definedName>
    <definedName name="wrn.Accretion." hidden="1">{"Accretion";#N/A;FALSE;"Assum"}</definedName>
    <definedName name="wrn.ACCT._.ANALYSIS." localSheetId="17"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RECONS."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17"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localSheetId="17"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localSheetId="17"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N._.MODELS." localSheetId="17" hidden="1">{"QTRINC1",#N/A,FALSE,"QTRINC";"QTRINC2",#N/A,FALSE,"QTRINC";"QTRSALES",#N/A,FALSE,"QTRSALES";"ANNSALES",#N/A,FALSE,"ANNSALES";"CASHFLOW",#N/A,FALSE,"CASHFLOW"}</definedName>
    <definedName name="wrn.AGN._.MODELS." hidden="1">{"QTRINC1",#N/A,FALSE,"QTRINC";"QTRINC2",#N/A,FALSE,"QTRINC";"QTRSALES",#N/A,FALSE,"QTRSALES";"ANNSALES",#N/A,FALSE,"ANNSALES";"CASHFLOW",#N/A,FALSE,"CASHFLOW"}</definedName>
    <definedName name="wrn.AGN._.MODELS._1" localSheetId="17" hidden="1">{"QTRINC1",#N/A,FALSE,"QTRINC";"QTRINC2",#N/A,FALSE,"QTRINC";"QTRSALES",#N/A,FALSE,"QTRSALES";"ANNSALES",#N/A,FALSE,"ANNSALES";"CASHFLOW",#N/A,FALSE,"CASHFLOW"}</definedName>
    <definedName name="wrn.AGN._.MODELS._1" hidden="1">{"QTRINC1",#N/A,FALSE,"QTRINC";"QTRINC2",#N/A,FALSE,"QTRINC";"QTRSALES",#N/A,FALSE,"QTRSALES";"ANNSALES",#N/A,FALSE,"ANNSALES";"CASHFLOW",#N/A,FALSE,"CASHFLOW"}</definedName>
    <definedName name="wrn.AGT." localSheetId="17" hidden="1">{"AGT",#N/A,FALSE,"Revenue"}</definedName>
    <definedName name="wrn.AGT." hidden="1">{"AGT",#N/A,FALSE,"Revenue"}</definedName>
    <definedName name="wrn.ALL."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Exhibits."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First._.Pass._.Schedules." localSheetId="17"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input." localSheetId="17"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17"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localSheetId="17"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17"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Schedules." localSheetId="17" hidden="1">{#N/A,#N/A,FALSE,"CF Consolidated 2";#N/A,#N/A,FALSE,"Retail Assump";#N/A,#N/A,FALSE,"CF Retail";#N/A,#N/A,FALSE,"Garage Assumpt 1";#N/A,#N/A,FALSE,"Garage Op Proj";#N/A,#N/A,FALSE,"Hist I&amp;E";#N/A,#N/A,FALSE,"Rent Roll";#N/A,#N/A,FALSE,"RE Taxes";#N/A,#N/A,FALSE,"CAM - BH";#N/A,#N/A,FALSE,"Comm.Condo CAM"}</definedName>
    <definedName name="wrn.All._.Schedules." hidden="1">{#N/A,#N/A,FALSE,"CF Consolidated 2";#N/A,#N/A,FALSE,"Retail Assump";#N/A,#N/A,FALSE,"CF Retail";#N/A,#N/A,FALSE,"Garage Assumpt 1";#N/A,#N/A,FALSE,"Garage Op Proj";#N/A,#N/A,FALSE,"Hist I&amp;E";#N/A,#N/A,FALSE,"Rent Roll";#N/A,#N/A,FALSE,"RE Taxes";#N/A,#N/A,FALSE,"CAM - BH";#N/A,#N/A,FALSE,"Comm.Condo CAM"}</definedName>
    <definedName name="wrn.All._.Schedules2" localSheetId="17" hidden="1">{#N/A,#N/A,FALSE,"CF Consolidated 2";#N/A,#N/A,FALSE,"Retail Assump";#N/A,#N/A,FALSE,"CF Retail";#N/A,#N/A,FALSE,"Garage Assumpt 1";#N/A,#N/A,FALSE,"Garage Op Proj";#N/A,#N/A,FALSE,"Hist I&amp;E";#N/A,#N/A,FALSE,"Rent Roll";#N/A,#N/A,FALSE,"RE Taxes";#N/A,#N/A,FALSE,"CAM - BH";#N/A,#N/A,FALSE,"Comm.Condo CAM"}</definedName>
    <definedName name="wrn.All._.Schedules2" hidden="1">{#N/A,#N/A,FALSE,"CF Consolidated 2";#N/A,#N/A,FALSE,"Retail Assump";#N/A,#N/A,FALSE,"CF Retail";#N/A,#N/A,FALSE,"Garage Assumpt 1";#N/A,#N/A,FALSE,"Garage Op Proj";#N/A,#N/A,FALSE,"Hist I&amp;E";#N/A,#N/A,FALSE,"Rent Roll";#N/A,#N/A,FALSE,"RE Taxes";#N/A,#N/A,FALSE,"CAM - BH";#N/A,#N/A,FALSE,"Comm.Condo CAM"}</definedName>
    <definedName name="wrn.all._.sheet." localSheetId="17" hidden="1">{#N/A,#N/A,TRUE,"MAIN FT TERM";#N/A,#N/A,TRUE,"MCI  FT TERM ";#N/A,#N/A,TRUE,"OC12 EQV"}</definedName>
    <definedName name="wrn.all._.sheet." hidden="1">{#N/A,#N/A,TRUE,"MAIN FT TERM";#N/A,#N/A,TRUE,"MCI  FT TERM ";#N/A,#N/A,TRUE,"OC12 EQV"}</definedName>
    <definedName name="wrn.all._.sheets." localSheetId="17" hidden="1">{#N/A,#N/A,TRUE,"MAIN FT TERM";#N/A,#N/A,TRUE,"MCI  FT TERM ";#N/A,#N/A,TRUE,"OC12 EQV"}</definedName>
    <definedName name="wrn.all._.sheets." hidden="1">{#N/A,#N/A,TRUE,"MAIN FT TERM";#N/A,#N/A,TRUE,"MCI  FT TERM ";#N/A,#N/A,TRUE,"OC12 EQV"}</definedName>
    <definedName name="wrn.ALL._.STATEMENTS." localSheetId="17" hidden="1">{"BALANCE SHEET",#N/A,FALSE,"Balance Sheet";"INCOME STATEMENT",#N/A,FALSE,"Income Statement";"STMT OF CASH FLOWS",#N/A,FALSE,"Cash Flows Indirect";"PARTNERS CAPITAL STMT",#N/A,FALSE,"Partners Capital"}</definedName>
    <definedName name="wrn.ALL._.STATEMENTS." hidden="1">{"BALANCE SHEET",#N/A,FALSE,"Balance Sheet";"INCOME STATEMENT",#N/A,FALSE,"Income Statement";"STMT OF CASH FLOWS",#N/A,FALSE,"Cash Flows Indirect";"PARTNERS CAPITAL STMT",#N/A,FALSE,"Partners Capital"}</definedName>
    <definedName name="wrn.ALL._.STATEMENTS._1" localSheetId="17" hidden="1">{"BALANCE SHEET",#N/A,FALSE,"Balance Sheet";"INCOME STATEMENT",#N/A,FALSE,"Income Statement";"STMT OF CASH FLOWS",#N/A,FALSE,"Cash Flows Indirect";"PARTNERS CAPITAL STMT",#N/A,FALSE,"Partners Capital"}</definedName>
    <definedName name="wrn.ALL._.STATEMENTS._1" hidden="1">{"BALANCE SHEET",#N/A,FALSE,"Balance Sheet";"INCOME STATEMENT",#N/A,FALSE,"Income Statement";"STMT OF CASH FLOWS",#N/A,FALSE,"Cash Flows Indirect";"PARTNERS CAPITAL STMT",#N/A,FALSE,"Partners Capital"}</definedName>
    <definedName name="wrn.All._.Worksheets." localSheetId="17"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17"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1" localSheetId="17" hidden="1">{#N/A,#N/A,FALSE,"Detail";#N/A,#N/A,FALSE,"10019";#N/A,#N/A,FALSE,"10001 JE";#N/A,#N/A,FALSE,"10004 JE";#N/A,#N/A,FALSE,"10014 JE";#N/A,#N/A,FALSE,"10017 JE";#N/A,#N/A,FALSE,"66101 JE";#N/A,#N/A,FALSE,"21001 JE";#N/A,#N/A,FALSE,"21002 JE";#N/A,#N/A,FALSE,"21003 JE";#N/A,#N/A,FALSE,"21004 JE";#N/A,#N/A,FALSE,"66001 JE"}</definedName>
    <definedName name="wrn.all._1" hidden="1">{#N/A,#N/A,FALSE,"Detail";#N/A,#N/A,FALSE,"10019";#N/A,#N/A,FALSE,"10001 JE";#N/A,#N/A,FALSE,"10004 JE";#N/A,#N/A,FALSE,"10014 JE";#N/A,#N/A,FALSE,"10017 JE";#N/A,#N/A,FALSE,"66101 JE";#N/A,#N/A,FALSE,"21001 JE";#N/A,#N/A,FALSE,"21002 JE";#N/A,#N/A,FALSE,"21003 JE";#N/A,#N/A,FALSE,"21004 JE";#N/A,#N/A,FALSE,"66001 JE"}</definedName>
    <definedName name="wrn.ALLOCATIONS." localSheetId="17" hidden="1">{"_200",#N/A,FALSE,"ALLOCATIONS";"_80_1",#N/A,FALSE,"ALLOCATIONS";"_80_2",#N/A,FALSE,"ALLOCATIONS";"_80_3",#N/A,FALSE,"ALLOCATIONS";"_80_4",#N/A,FALSE,"ALLOCATIONS";"_80_5",#N/A,FALSE,"ALLOCATIONS"}</definedName>
    <definedName name="wrn.ALLOCATIONS." hidden="1">{"_200",#N/A,FALSE,"ALLOCATIONS";"_80_1",#N/A,FALSE,"ALLOCATIONS";"_80_2",#N/A,FALSE,"ALLOCATIONS";"_80_3",#N/A,FALSE,"ALLOCATIONS";"_80_4",#N/A,FALSE,"ALLOCATIONS";"_80_5",#N/A,FALSE,"ALLOCATIONS"}</definedName>
    <definedName name="wrn.ALLOCATIONS._1" localSheetId="17" hidden="1">{"_200",#N/A,FALSE,"ALLOCATIONS";"_80_1",#N/A,FALSE,"ALLOCATIONS";"_80_2",#N/A,FALSE,"ALLOCATIONS";"_80_3",#N/A,FALSE,"ALLOCATIONS";"_80_4",#N/A,FALSE,"ALLOCATIONS";"_80_5",#N/A,FALSE,"ALLOCATIONS"}</definedName>
    <definedName name="wrn.ALLOCATIONS._1" hidden="1">{"_200",#N/A,FALSE,"ALLOCATIONS";"_80_1",#N/A,FALSE,"ALLOCATIONS";"_80_2",#N/A,FALSE,"ALLOCATIONS";"_80_3",#N/A,FALSE,"ALLOCATIONS";"_80_4",#N/A,FALSE,"ALLOCATIONS";"_80_5",#N/A,FALSE,"ALLOCATIONS"}</definedName>
    <definedName name="wrn.ALLOCATIONS._2" localSheetId="17" hidden="1">{"_200",#N/A,FALSE,"ALLOCATIONS";"_80_1",#N/A,FALSE,"ALLOCATIONS";"_80_2",#N/A,FALSE,"ALLOCATIONS";"_80_3",#N/A,FALSE,"ALLOCATIONS";"_80_4",#N/A,FALSE,"ALLOCATIONS";"_80_5",#N/A,FALSE,"ALLOCATIONS"}</definedName>
    <definedName name="wrn.ALLOCATIONS._2" hidden="1">{"_200",#N/A,FALSE,"ALLOCATIONS";"_80_1",#N/A,FALSE,"ALLOCATIONS";"_80_2",#N/A,FALSE,"ALLOCATIONS";"_80_3",#N/A,FALSE,"ALLOCATIONS";"_80_4",#N/A,FALSE,"ALLOCATIONS";"_80_5",#N/A,FALSE,"ALLOCATIONS"}</definedName>
    <definedName name="wrn.ALLOCATIONS._3" localSheetId="17" hidden="1">{"_200",#N/A,FALSE,"ALLOCATIONS";"_80_1",#N/A,FALSE,"ALLOCATIONS";"_80_2",#N/A,FALSE,"ALLOCATIONS";"_80_3",#N/A,FALSE,"ALLOCATIONS";"_80_4",#N/A,FALSE,"ALLOCATIONS";"_80_5",#N/A,FALSE,"ALLOCATIONS"}</definedName>
    <definedName name="wrn.ALLOCATIONS._3" hidden="1">{"_200",#N/A,FALSE,"ALLOCATIONS";"_80_1",#N/A,FALSE,"ALLOCATIONS";"_80_2",#N/A,FALSE,"ALLOCATIONS";"_80_3",#N/A,FALSE,"ALLOCATIONS";"_80_4",#N/A,FALSE,"ALLOCATIONS";"_80_5",#N/A,FALSE,"ALLOCATIONS"}</definedName>
    <definedName name="wrn.Annual._.Cashflows." localSheetId="17" hidden="1">{"Revenues",#N/A,FALSE,"MDU";"Depreciation",#N/A,FALSE,"MDU";"Debt",#N/A,FALSE,"MDU";"Financials",#N/A,FALSE,"MDU";"Accounts",#N/A,FALSE,"MDU"}</definedName>
    <definedName name="wrn.Annual._.Cashflows." hidden="1">{"Revenues",#N/A,FALSE,"MDU";"Depreciation",#N/A,FALSE,"MDU";"Debt",#N/A,FALSE,"MDU";"Financials",#N/A,FALSE,"MDU";"Accounts",#N/A,FALSE,"MDU"}</definedName>
    <definedName name="wrn.Annual._.Cashflows2." localSheetId="17"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ppendix." localSheetId="17"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Arcform1." localSheetId="17" hidden="1">{"One",#N/A,FALSE,"Property";"Rent Analysis",#N/A,FALSE,"Rent &amp; Income";"Market",#N/A,FALSE,"Market";"Environmental",#N/A,FALSE,"Environmental"}</definedName>
    <definedName name="wrn.Arcform1." hidden="1">{"One",#N/A,FALSE,"Property";"Rent Analysis",#N/A,FALSE,"Rent &amp; Income";"Market",#N/A,FALSE,"Market";"Environmental",#N/A,FALSE,"Environmental"}</definedName>
    <definedName name="wrn.Arcform2." localSheetId="17" hidden="1">{"Development Team",#N/A,FALSE,"Team";"Environmental",#N/A,FALSE,"Environmental";"Permanent",#N/A,FALSE,"Perm Mtg";"Soft",#N/A,FALSE,"Soft Mtg"}</definedName>
    <definedName name="wrn.Arcform2." hidden="1">{"Development Team",#N/A,FALSE,"Team";"Environmental",#N/A,FALSE,"Environmental";"Permanent",#N/A,FALSE,"Perm Mtg";"Soft",#N/A,FALSE,"Soft Mtg"}</definedName>
    <definedName name="wrn.Arcform3." localSheetId="17" hidden="1">{"Grant",#N/A,FALSE,"Grant";"GP Developer",#N/A,FALSE,"GP &amp; Dev Loans";"Operating Analysis",#N/A,FALSE,"Operations";"Tax Credit",#N/A,FALSE,"Tax Credits";"Tax Credit Analysis",#N/A,FALSE,"TC Analysis"}</definedName>
    <definedName name="wrn.Arcform3." hidden="1">{"Grant",#N/A,FALSE,"Grant";"GP Developer",#N/A,FALSE,"GP &amp; Dev Loans";"Operating Analysis",#N/A,FALSE,"Operations";"Tax Credit",#N/A,FALSE,"Tax Credits";"Tax Credit Analysis",#N/A,FALSE,"TC Analysis"}</definedName>
    <definedName name="wrn.Arcform4." localSheetId="17" hidden="1">{"Construction Analysis",#N/A,FALSE,"Constr Analysis";"Construction Financing",#N/A,FALSE,"Constr Finan";"Guarantees and Reserves",#N/A,FALSE,"Guar &amp; Reserves"}</definedName>
    <definedName name="wrn.Arcform4." hidden="1">{"Construction Analysis",#N/A,FALSE,"Constr Analysis";"Construction Financing",#N/A,FALSE,"Constr Finan";"Guarantees and Reserves",#N/A,FALSE,"Guar &amp; Reserves"}</definedName>
    <definedName name="wrn.assumptions." localSheetId="17" hidden="1">{"assumptions1",#N/A,FALSE,"Valuation Analysis";"assumptions2",#N/A,FALSE,"Valuation Analysis"}</definedName>
    <definedName name="wrn.assumptions." hidden="1">{"assumptions1",#N/A,FALSE,"Valuation Analysis";"assumptions2",#N/A,FALSE,"Valuation Analysis"}</definedName>
    <definedName name="wrn.assumptions._1" localSheetId="17" hidden="1">{"assumptions1",#N/A,FALSE,"Valuation Analysis";"assumptions2",#N/A,FALSE,"Valuation Analysis"}</definedName>
    <definedName name="wrn.assumptions._1" hidden="1">{"assumptions1",#N/A,FALSE,"Valuation Analysis";"assumptions2",#N/A,FALSE,"Valuation Analysis"}</definedName>
    <definedName name="wrn.August._.1._.2003._.Rate._.Change." localSheetId="17"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to._.Comp." localSheetId="17" hidden="1">{#N/A,#N/A,FALSE,"Sheet1"}</definedName>
    <definedName name="wrn.Auto._.Comp." hidden="1">{#N/A,#N/A,FALSE,"Sheet1"}</definedName>
    <definedName name="wrn.Auto._.Comp._1" localSheetId="17" hidden="1">{#N/A,#N/A,FALSE,"Sheet1"}</definedName>
    <definedName name="wrn.Auto._.Comp._1" hidden="1">{#N/A,#N/A,FALSE,"Sheet1"}</definedName>
    <definedName name="wrn.BALANCE._.SHEET." localSheetId="17" hidden="1">{"BALANCE SHEET",#N/A,FALSE,"Balance Sheet"}</definedName>
    <definedName name="wrn.BALANCE._.SHEET." hidden="1">{"BALANCE SHEET",#N/A,FALSE,"Balance Sheet"}</definedName>
    <definedName name="wrn.BALANCE._.SHEET._1" localSheetId="17" hidden="1">{"BALANCE SHEET",#N/A,FALSE,"Balance Sheet"}</definedName>
    <definedName name="wrn.BALANCE._.SHEET._1" hidden="1">{"BALANCE SHEET",#N/A,FALSE,"Balance Sheet"}</definedName>
    <definedName name="wrn.BALANCE._.SHEET._2" localSheetId="17" hidden="1">{"balsheet",#N/A,FALSE,"INCOME"}</definedName>
    <definedName name="wrn.BALANCE._.SHEET._2" hidden="1">{"balsheet",#N/A,FALSE,"INCOME"}</definedName>
    <definedName name="wrn.BALANCE._.SHEET._3" localSheetId="17" hidden="1">{"balsheet",#N/A,FALSE,"INCOME"}</definedName>
    <definedName name="wrn.BALANCE._.SHEET._3" hidden="1">{"balsheet",#N/A,FALSE,"INCOME"}</definedName>
    <definedName name="wrn.Basic." localSheetId="17" hidden="1">{#N/A,#N/A,FALSE,"Cover";#N/A,#N/A,FALSE,"Assumptions";#N/A,#N/A,FALSE,"Acquirer";#N/A,#N/A,FALSE,"Target";#N/A,#N/A,FALSE,"Income Statement";#N/A,#N/A,FALSE,"Summary Tables"}</definedName>
    <definedName name="wrn.Basic." hidden="1">{#N/A,#N/A,FALSE,"Cover";#N/A,#N/A,FALSE,"Assumptions";#N/A,#N/A,FALSE,"Acquirer";#N/A,#N/A,FALSE,"Target";#N/A,#N/A,FALSE,"Income Statement";#N/A,#N/A,FALSE,"Summary Tables"}</definedName>
    <definedName name="wrn.Basic._1" localSheetId="17" hidden="1">{#N/A,#N/A,FALSE,"Cover";#N/A,#N/A,FALSE,"Assumptions";#N/A,#N/A,FALSE,"Acquirer";#N/A,#N/A,FALSE,"Target";#N/A,#N/A,FALSE,"Income Statement";#N/A,#N/A,FALSE,"Summary Tables"}</definedName>
    <definedName name="wrn.Basic._1" hidden="1">{#N/A,#N/A,FALSE,"Cover";#N/A,#N/A,FALSE,"Assumptions";#N/A,#N/A,FALSE,"Acquirer";#N/A,#N/A,FALSE,"Target";#N/A,#N/A,FALSE,"Income Statement";#N/A,#N/A,FALSE,"Summary Tables"}</definedName>
    <definedName name="wrn.BidCo." localSheetId="17" hidden="1">{#N/A,#N/A,FALSE,"BidCo Assumptions";#N/A,#N/A,FALSE,"Credit Stats";#N/A,#N/A,FALSE,"Bidco Summary";#N/A,#N/A,FALSE,"BIDCO Consolidated"}</definedName>
    <definedName name="wrn.BidCo." hidden="1">{#N/A,#N/A,FALSE,"BidCo Assumptions";#N/A,#N/A,FALSE,"Credit Stats";#N/A,#N/A,FALSE,"Bidco Summary";#N/A,#N/A,FALSE,"BIDCO Consolidated"}</definedName>
    <definedName name="wrn.BidCo._1" localSheetId="17" hidden="1">{#N/A,#N/A,FALSE,"BidCo Assumptions";#N/A,#N/A,FALSE,"Credit Stats";#N/A,#N/A,FALSE,"Bidco Summary";#N/A,#N/A,FALSE,"BIDCO Consolidated"}</definedName>
    <definedName name="wrn.BidCo._1" hidden="1">{#N/A,#N/A,FALSE,"BidCo Assumptions";#N/A,#N/A,FALSE,"Credit Stats";#N/A,#N/A,FALSE,"Bidco Summary";#N/A,#N/A,FALSE,"BIDCO Consolidated"}</definedName>
    <definedName name="wrn.Bonds." localSheetId="17" hidden="1">{#N/A,#N/A,FALSE,"Bonds - Consol";#N/A,#N/A,FALSE,"Bonds - Lakes";#N/A,#N/A,FALSE,"Bonds - Chabot";#N/A,#N/A,FALSE,"Bonds - Diablo"}</definedName>
    <definedName name="wrn.Bonds." hidden="1">{#N/A,#N/A,FALSE,"Bonds - Consol";#N/A,#N/A,FALSE,"Bonds - Lakes";#N/A,#N/A,FALSE,"Bonds - Chabot";#N/A,#N/A,FALSE,"Bonds - Diablo"}</definedName>
    <definedName name="wrn.Breakout." localSheetId="17" hidden="1">{#N/A,#N/A,FALSE,"BreakoutFY95";#N/A,#N/A,FALSE,"BreakoutFY96";#N/A,#N/A,FALSE,"BreakoutFY97";#N/A,#N/A,FALSE,"BreakoutFY98"}</definedName>
    <definedName name="wrn.Breakout." hidden="1">{#N/A,#N/A,FALSE,"BreakoutFY95";#N/A,#N/A,FALSE,"BreakoutFY96";#N/A,#N/A,FALSE,"BreakoutFY97";#N/A,#N/A,FALSE,"BreakoutFY98"}</definedName>
    <definedName name="wrn.Bridge." localSheetId="17"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UDGET." hidden="1">{#N/A,#N/A,FALSE,"COMPLETE";#N/A,#N/A,FALSE,"WARRANTY";#N/A,#N/A,FALSE,"HOUSTON"}</definedName>
    <definedName name="wrn.CAG." localSheetId="17" hidden="1">{#N/A;#N/A;FALSE;"CAG"}</definedName>
    <definedName name="wrn.CAG." hidden="1">{#N/A;#N/A;FALSE;"CAG"}</definedName>
    <definedName name="wrn.calc_all." localSheetId="17"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17"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ulation_Page_Summary." localSheetId="17" hidden="1">{"NewCo_View",#N/A,FALSE,"Calculations"}</definedName>
    <definedName name="wrn.Calculation_Page_Summary." hidden="1">{"NewCo_View",#N/A,FALSE,"Calculations"}</definedName>
    <definedName name="wrn.Capaciy._.Management._.Report." localSheetId="17" hidden="1">{#N/A,#N/A,FALSE,"EXTRNL";#N/A,#N/A,FALSE,"302L";#N/A,#N/A,FALSE,"401CL";#N/A,#N/A,FALSE,"303L";#N/A,#N/A,FALSE,"402CL";#N/A,#N/A,FALSE,"401KL";#N/A,#N/A,FALSE,"402KL"}</definedName>
    <definedName name="wrn.Capaciy._.Management._.Report." hidden="1">{#N/A,#N/A,FALSE,"EXTRNL";#N/A,#N/A,FALSE,"302L";#N/A,#N/A,FALSE,"401CL";#N/A,#N/A,FALSE,"303L";#N/A,#N/A,FALSE,"402CL";#N/A,#N/A,FALSE,"401KL";#N/A,#N/A,FALSE,"402KL"}</definedName>
    <definedName name="wrn.Capaciy._.Management._.Report._1" localSheetId="17" hidden="1">{#N/A,#N/A,FALSE,"EXTRNL";#N/A,#N/A,FALSE,"302L";#N/A,#N/A,FALSE,"401CL";#N/A,#N/A,FALSE,"303L";#N/A,#N/A,FALSE,"402CL";#N/A,#N/A,FALSE,"401KL";#N/A,#N/A,FALSE,"402KL"}</definedName>
    <definedName name="wrn.Capaciy._.Management._.Report._1" hidden="1">{#N/A,#N/A,FALSE,"EXTRNL";#N/A,#N/A,FALSE,"302L";#N/A,#N/A,FALSE,"401CL";#N/A,#N/A,FALSE,"303L";#N/A,#N/A,FALSE,"402CL";#N/A,#N/A,FALSE,"401KL";#N/A,#N/A,FALSE,"402KL"}</definedName>
    <definedName name="wrn.CASH." localSheetId="17"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Flow._.and._.Matrix." localSheetId="17" hidden="1">{#N/A,#N/A,FALSE,"Matrix";#N/A,#N/A,FALSE,"Cash Flow";#N/A,#N/A,FALSE,"10 Year Cost Analysis"}</definedName>
    <definedName name="wrn.Cash._.Flow._.and._.Matrix." hidden="1">{#N/A,#N/A,FALSE,"Matrix";#N/A,#N/A,FALSE,"Cash Flow";#N/A,#N/A,FALSE,"10 Year Cost Analysis"}</definedName>
    <definedName name="wrn.Cash._.Flow._.Statement." localSheetId="17" hidden="1">{"CashPrintArea",#N/A,FALSE,"Cash (c)"}</definedName>
    <definedName name="wrn.Cash._.Flow._.Statement." hidden="1">{"CashPrintArea",#N/A,FALSE,"Cash (c)"}</definedName>
    <definedName name="wrn.CASH._.FLOWS._.ONLY." localSheetId="17" hidden="1">{#N/A,#N/A,FALSE,"Assumptions";#N/A,#N/A,FALSE,"Consol CF";#N/A,#N/A,FALSE,"Hacienda CF";#N/A,#N/A,FALSE,"Chabot CF";#N/A,#N/A,FALSE,"Diablo CF"}</definedName>
    <definedName name="wrn.CASH._.FLOWS._.ONLY." hidden="1">{#N/A,#N/A,FALSE,"Assumptions";#N/A,#N/A,FALSE,"Consol CF";#N/A,#N/A,FALSE,"Hacienda CF";#N/A,#N/A,FALSE,"Chabot CF";#N/A,#N/A,FALSE,"Diablo CF"}</definedName>
    <definedName name="wrn.CASH._1" localSheetId="17"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flow." localSheetId="17" hidden="1">{#N/A,#N/A,TRUE,"Cover";#N/A,#N/A,TRUE,"Inputs";#N/A,#N/A,TRUE,"Results";#N/A,#N/A,TRUE,"Stats";#N/A,#N/A,TRUE,"Capital Cost";#N/A,#N/A,TRUE,"Income Statement";#N/A,#N/A,TRUE,"Cash Flows";#N/A,#N/A,TRUE,"Selldown";#N/A,#N/A,TRUE,"BookDep";#N/A,#N/A,TRUE,"Cash Taxes";#N/A,#N/A,TRUE,"O&amp;M";#N/A,#N/A,TRUE,"Graphs";#N/A,#N/A,TRUE,"Assumptions"}</definedName>
    <definedName name="wrn.Cashflow." hidden="1">{#N/A,#N/A,TRUE,"Cover";#N/A,#N/A,TRUE,"Inputs";#N/A,#N/A,TRUE,"Results";#N/A,#N/A,TRUE,"Stats";#N/A,#N/A,TRUE,"Capital Cost";#N/A,#N/A,TRUE,"Income Statement";#N/A,#N/A,TRUE,"Cash Flows";#N/A,#N/A,TRUE,"Selldown";#N/A,#N/A,TRUE,"BookDep";#N/A,#N/A,TRUE,"Cash Taxes";#N/A,#N/A,TRUE,"O&amp;M";#N/A,#N/A,TRUE,"Graphs";#N/A,#N/A,TRUE,"Assumptions"}</definedName>
    <definedName name="wrn.CF._.Statement." localSheetId="17" hidden="1">{"CashPrintArea",#N/A,FALSE,"Cash (c)"}</definedName>
    <definedName name="wrn.CF._.Statement." hidden="1">{"CashPrintArea",#N/A,FALSE,"Cash (c)"}</definedName>
    <definedName name="wrn.CF._.Statement._.Base._.Case." localSheetId="17" hidden="1">{"CashPrintArea",#N/A,FALSE,"Cash (c)"}</definedName>
    <definedName name="wrn.CF._.Statement._.Base._.Case." hidden="1">{"CashPrintArea",#N/A,FALSE,"Cash (c)"}</definedName>
    <definedName name="wrn.CGE" localSheetId="17"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GE_1" localSheetId="17" hidden="1">{#N/A,#N/A,TRUE,"CIN-11";#N/A,#N/A,TRUE,"CIN-13";#N/A,#N/A,TRUE,"CIN-14";#N/A,#N/A,TRUE,"CIN-16";#N/A,#N/A,TRUE,"CIN-17";#N/A,#N/A,TRUE,"CIN-18";#N/A,#N/A,TRUE,"CIN Earnings To Fixed Charges";#N/A,#N/A,TRUE,"CIN Financial Ratios";#N/A,#N/A,TRUE,"CIN-IS";#N/A,#N/A,TRUE,"CIN-BS";#N/A,#N/A,TRUE,"CIN-CS";#N/A,#N/A,TRUE,"Invest In Unconsol Subs"}</definedName>
    <definedName name="wrn.CGE_1" hidden="1">{#N/A,#N/A,TRUE,"CIN-11";#N/A,#N/A,TRUE,"CIN-13";#N/A,#N/A,TRUE,"CIN-14";#N/A,#N/A,TRUE,"CIN-16";#N/A,#N/A,TRUE,"CIN-17";#N/A,#N/A,TRUE,"CIN-18";#N/A,#N/A,TRUE,"CIN Earnings To Fixed Charges";#N/A,#N/A,TRUE,"CIN Financial Ratios";#N/A,#N/A,TRUE,"CIN-IS";#N/A,#N/A,TRUE,"CIN-BS";#N/A,#N/A,TRUE,"CIN-CS";#N/A,#N/A,TRUE,"Invest In Unconsol Subs"}</definedName>
    <definedName name="wrn.ChartSet." localSheetId="17"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olor._.Pages...change._.printer." localSheetId="17"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lor._.Pages...change._.printer."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mponent._.Analy."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17" hidden="1">{#N/A,#N/A,FALSE,"SUMMARY";#N/A,#N/A,FALSE,"INPUTDATA";#N/A,#N/A,FALSE,"Condenser Performance"}</definedName>
    <definedName name="wrn.Condenser._.Summary." hidden="1">{#N/A,#N/A,FALSE,"SUMMARY";#N/A,#N/A,FALSE,"INPUTDATA";#N/A,#N/A,FALSE,"Condenser Performance"}</definedName>
    <definedName name="wrn.contributory._.asset._.charges." localSheetId="17" hidden="1">{"contributory1",#N/A,FALSE,"Contributory Assets Detail";"contributory2",#N/A,FALSE,"Contributory Assets Detail"}</definedName>
    <definedName name="wrn.contributory._.asset._.charges." hidden="1">{"contributory1",#N/A,FALSE,"Contributory Assets Detail";"contributory2",#N/A,FALSE,"Contributory Assets Detail"}</definedName>
    <definedName name="wrn.contributory._.asset._.charges._1" localSheetId="17" hidden="1">{"contributory1",#N/A,FALSE,"Contributory Assets Detail";"contributory2",#N/A,FALSE,"Contributory Assets Detail"}</definedName>
    <definedName name="wrn.contributory._.asset._.charges._1" hidden="1">{"contributory1",#N/A,FALSE,"Contributory Assets Detail";"contributory2",#N/A,FALSE,"Contributory Assets Detail"}</definedName>
    <definedName name="wrn.COST." localSheetId="17" hidden="1">{#N/A,#N/A,FALSE,"T COST";#N/A,#N/A,FALSE,"COST_FH"}</definedName>
    <definedName name="wrn.COST." hidden="1">{#N/A,#N/A,FALSE,"T COST";#N/A,#N/A,FALSE,"COST_FH"}</definedName>
    <definedName name="wrn.CPB." localSheetId="17" hidden="1">{#N/A;#N/A;FALSE;"CPB"}</definedName>
    <definedName name="wrn.CPB." hidden="1">{#N/A;#N/A;FALSE;"CPB"}</definedName>
    <definedName name="wrn.Credit._.Summary." localSheetId="17" hidden="1">{#N/A;#N/A;FALSE;"Credit Summary"}</definedName>
    <definedName name="wrn.Credit._.Summary." hidden="1">{#N/A;#N/A;FALSE;"Credit Summary"}</definedName>
    <definedName name="wrn.DACOM._.광전송장치._.투찰가._.검토." localSheetId="17" hidden="1">{#N/A,#N/A,FALSE,"DAOCM 2차 검토"}</definedName>
    <definedName name="wrn.DACOM._.광전송장치._.투찰가._.검토." hidden="1">{#N/A,#N/A,FALSE,"DAOCM 2차 검토"}</definedName>
    <definedName name="wrn.Data._.dump." localSheetId="17" hidden="1">{"Input Data",#N/A,FALSE,"Input";"Income and Cash Flow",#N/A,FALSE,"Calculations"}</definedName>
    <definedName name="wrn.Data._.dump." hidden="1">{"Input Data",#N/A,FALSE,"Input";"Income and Cash Flow",#N/A,FALSE,"Calculations"}</definedName>
    <definedName name="wrn.DATABASE." localSheetId="17" hidden="1">{"DBINPUT1",#N/A,FALSE,"Database";"DBINPUT2",#N/A,FALSE,"Database"}</definedName>
    <definedName name="wrn.DATABASE." hidden="1">{"DBINPUT1",#N/A,FALSE,"Database";"DBINPUT2",#N/A,FALSE,"Database"}</definedName>
    <definedName name="wrn.DCF._.Valuation." localSheetId="17" hidden="1">{"value box",#N/A,TRUE,"DPL Inc. Fin Statements";"unlevered free cash flows",#N/A,TRUE,"DPL Inc. Fin Statements"}</definedName>
    <definedName name="wrn.DCF._.Valuation." hidden="1">{"value box",#N/A,TRUE,"DPL Inc. Fin Statements";"unlevered free cash flows",#N/A,TRUE,"DPL Inc. Fin Statements"}</definedName>
    <definedName name="wrn.DCF._.Valuation._1" localSheetId="17" hidden="1">{"value box",#N/A,TRUE,"DPL Inc. Fin Statements";"unlevered free cash flows",#N/A,TRUE,"DPL Inc. Fin Statements"}</definedName>
    <definedName name="wrn.DCF._.Valuation._1" hidden="1">{"value box",#N/A,TRUE,"DPL Inc. Fin Statements";"unlevered free cash flows",#N/A,TRUE,"DPL Inc. Fin Statements"}</definedName>
    <definedName name="wrn.Debt." localSheetId="17" hidden="1">{"debt summary",#N/A,FALSE,"Debt";"loan details",#N/A,FALSE,"Debt"}</definedName>
    <definedName name="wrn.Debt." hidden="1">{"debt summary",#N/A,FALSE,"Debt";"loan details",#N/A,FALSE,"Debt"}</definedName>
    <definedName name="wrn.Debt._1" localSheetId="17" hidden="1">{"debt summary",#N/A,FALSE,"Debt";"loan details",#N/A,FALSE,"Debt"}</definedName>
    <definedName name="wrn.Debt._1" hidden="1">{"debt summary",#N/A,FALSE,"Debt";"loan details",#N/A,FALSE,"Debt"}</definedName>
    <definedName name="wrn.Deferral._.Forecast." localSheetId="17"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ltek._.Upload." localSheetId="17" hidden="1">{#N/A;#N/A;FALSE;"Delt Data"}</definedName>
    <definedName name="wrn.Deltek._.Upload." hidden="1">{#N/A;#N/A;FALSE;"Delt Data"}</definedName>
    <definedName name="wrn.DetailThru2007." localSheetId="1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1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15." localSheetId="17"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17"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ocumentation." localSheetId="17" hidden="1">{"document1",#N/A,FALSE,"Documentation";"document2",#N/A,FALSE,"Documentation"}</definedName>
    <definedName name="wrn.documentation." hidden="1">{"document1",#N/A,FALSE,"Documentation";"document2",#N/A,FALSE,"Documentation"}</definedName>
    <definedName name="wrn.documentation._1" localSheetId="17" hidden="1">{"document1",#N/A,FALSE,"Documentation";"document2",#N/A,FALSE,"Documentation"}</definedName>
    <definedName name="wrn.documentation._1" hidden="1">{"document1",#N/A,FALSE,"Documentation";"document2",#N/A,FALSE,"Documentation"}</definedName>
    <definedName name="wrn.Earnings._.Model." localSheetId="1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1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R." localSheetId="17" hidden="1">{#N/A,#N/A,FALSE,"schA"}</definedName>
    <definedName name="wrn.ECR." hidden="1">{#N/A,#N/A,FALSE,"schA"}</definedName>
    <definedName name="wrn.ECR._1" localSheetId="17" hidden="1">{#N/A,#N/A,FALSE,"schA"}</definedName>
    <definedName name="wrn.ECR._1" hidden="1">{#N/A,#N/A,FALSE,"schA"}</definedName>
    <definedName name="wrn.ECR._1_1" localSheetId="17" hidden="1">{#N/A,#N/A,FALSE,"schA"}</definedName>
    <definedName name="wrn.ECR._1_1" hidden="1">{#N/A,#N/A,FALSE,"schA"}</definedName>
    <definedName name="wrn.ECR._1_2" localSheetId="17" hidden="1">{#N/A,#N/A,FALSE,"schA"}</definedName>
    <definedName name="wrn.ECR._1_2" hidden="1">{#N/A,#N/A,FALSE,"schA"}</definedName>
    <definedName name="wrn.ECR._1_3" localSheetId="17" hidden="1">{#N/A,#N/A,FALSE,"schA"}</definedName>
    <definedName name="wrn.ECR._1_3" hidden="1">{#N/A,#N/A,FALSE,"schA"}</definedName>
    <definedName name="wrn.ECR._2" localSheetId="17" hidden="1">{#N/A,#N/A,FALSE,"schA"}</definedName>
    <definedName name="wrn.ECR._2" hidden="1">{#N/A,#N/A,FALSE,"schA"}</definedName>
    <definedName name="wrn.ECR._2_1" localSheetId="17" hidden="1">{#N/A,#N/A,FALSE,"schA"}</definedName>
    <definedName name="wrn.ECR._2_1" hidden="1">{#N/A,#N/A,FALSE,"schA"}</definedName>
    <definedName name="wrn.ECR._2_2" localSheetId="17" hidden="1">{#N/A,#N/A,FALSE,"schA"}</definedName>
    <definedName name="wrn.ECR._2_2" hidden="1">{#N/A,#N/A,FALSE,"schA"}</definedName>
    <definedName name="wrn.ECR._2_3" localSheetId="17" hidden="1">{#N/A,#N/A,FALSE,"schA"}</definedName>
    <definedName name="wrn.ECR._2_3" hidden="1">{#N/A,#N/A,FALSE,"schA"}</definedName>
    <definedName name="wrn.ECR._3" localSheetId="17" hidden="1">{#N/A,#N/A,FALSE,"schA"}</definedName>
    <definedName name="wrn.ECR._3" hidden="1">{#N/A,#N/A,FALSE,"schA"}</definedName>
    <definedName name="wrn.ECR._3_1" localSheetId="17" hidden="1">{#N/A,#N/A,FALSE,"schA"}</definedName>
    <definedName name="wrn.ECR._3_1" hidden="1">{#N/A,#N/A,FALSE,"schA"}</definedName>
    <definedName name="wrn.ECR._3_2" localSheetId="17" hidden="1">{#N/A,#N/A,FALSE,"schA"}</definedName>
    <definedName name="wrn.ECR._3_2" hidden="1">{#N/A,#N/A,FALSE,"schA"}</definedName>
    <definedName name="wrn.ECR._3_3" localSheetId="17" hidden="1">{#N/A,#N/A,FALSE,"schA"}</definedName>
    <definedName name="wrn.ECR._3_3" hidden="1">{#N/A,#N/A,FALSE,"schA"}</definedName>
    <definedName name="wrn.ECR._4" localSheetId="17" hidden="1">{#N/A,#N/A,FALSE,"schA"}</definedName>
    <definedName name="wrn.ECR._4" hidden="1">{#N/A,#N/A,FALSE,"schA"}</definedName>
    <definedName name="wrn.ECR._4_1" localSheetId="17" hidden="1">{#N/A,#N/A,FALSE,"schA"}</definedName>
    <definedName name="wrn.ECR._4_1" hidden="1">{#N/A,#N/A,FALSE,"schA"}</definedName>
    <definedName name="wrn.ECR._4_2" localSheetId="17" hidden="1">{#N/A,#N/A,FALSE,"schA"}</definedName>
    <definedName name="wrn.ECR._4_2" hidden="1">{#N/A,#N/A,FALSE,"schA"}</definedName>
    <definedName name="wrn.ECR._4_3" localSheetId="17" hidden="1">{#N/A,#N/A,FALSE,"schA"}</definedName>
    <definedName name="wrn.ECR._4_3" hidden="1">{#N/A,#N/A,FALSE,"schA"}</definedName>
    <definedName name="wrn.ECR._5" localSheetId="17" hidden="1">{#N/A,#N/A,FALSE,"schA"}</definedName>
    <definedName name="wrn.ECR._5" hidden="1">{#N/A,#N/A,FALSE,"schA"}</definedName>
    <definedName name="wrn.ECR._5_1" localSheetId="17" hidden="1">{#N/A,#N/A,FALSE,"schA"}</definedName>
    <definedName name="wrn.ECR._5_1" hidden="1">{#N/A,#N/A,FALSE,"schA"}</definedName>
    <definedName name="wrn.ECR._5_2" localSheetId="17" hidden="1">{#N/A,#N/A,FALSE,"schA"}</definedName>
    <definedName name="wrn.ECR._5_2" hidden="1">{#N/A,#N/A,FALSE,"schA"}</definedName>
    <definedName name="wrn.ECR._5_3" localSheetId="17" hidden="1">{#N/A,#N/A,FALSE,"schA"}</definedName>
    <definedName name="wrn.ECR._5_3" hidden="1">{#N/A,#N/A,FALSE,"schA"}</definedName>
    <definedName name="wrn.Engr._.Summary." localSheetId="17"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17" hidden="1">{#N/A,#N/A,FALSE,"INPUTDATA";#N/A,#N/A,FALSE,"SUMMARY"}</definedName>
    <definedName name="wrn.Exec._.Summary." hidden="1">{#N/A,#N/A,FALSE,"INPUTDATA";#N/A,#N/A,FALSE,"SUMMARY"}</definedName>
    <definedName name="wrn.Exec1._.Summary" localSheetId="17" hidden="1">{#N/A,#N/A,FALSE,"INPUTDATA";#N/A,#N/A,FALSE,"SUMMARY"}</definedName>
    <definedName name="wrn.Exec1._.Summary" hidden="1">{#N/A,#N/A,FALSE,"INPUTDATA";#N/A,#N/A,FALSE,"SUMMARY"}</definedName>
    <definedName name="wrn.Exhibit_draft_report." localSheetId="17" hidden="1">{"Historic",#N/A,FALSE,"Historic IS";"BS",#N/A,FALSE,"DCF BS conversion";"Market_summary_2",#N/A,FALSE,"Market summary";"GCM_summary",#N/A,FALSE,"Market approach";"DCF",#N/A,FALSE,"DCF Projected IS unlevered";"DCF_value",#N/A,FALSE,"DCF Indications of value"}</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_draft_report._1" localSheetId="17" hidden="1">{"Historic",#N/A,FALSE,"Historic IS";"BS",#N/A,FALSE,"DCF BS conversion";"Market_summary_2",#N/A,FALSE,"Market summary";"GCM_summary",#N/A,FALSE,"Market approach";"DCF",#N/A,FALSE,"DCF Projected IS unlevered";"DCF_value",#N/A,FALSE,"DCF Indications of value"}</definedName>
    <definedName name="wrn.Exhibit_draft_report._1" hidden="1">{"Historic",#N/A,FALSE,"Historic IS";"BS",#N/A,FALSE,"DCF BS conversion";"Market_summary_2",#N/A,FALSE,"Market summary";"GCM_summary",#N/A,FALSE,"Market approach";"DCF",#N/A,FALSE,"DCF Projected IS unlevered";"DCF_value",#N/A,FALSE,"DCF Indications of value"}</definedName>
    <definedName name="wrn.EXHIBITS."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CB." localSheetId="17" hidden="1">{"FCB_ALL";#N/A;FALSE;"FCB"}</definedName>
    <definedName name="wrn.FCB." hidden="1">{"FCB_ALL";#N/A;FALSE;"FCB"}</definedName>
    <definedName name="wrn.fcb2" localSheetId="17" hidden="1">{"FCB_ALL";#N/A;FALSE;"FCB"}</definedName>
    <definedName name="wrn.fcb2" hidden="1">{"FCB_ALL";#N/A;FALSE;"FCB"}</definedName>
    <definedName name="wrn.Filing." localSheetId="17"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ncials." localSheetId="17" hidden="1">{#N/A,#N/A,TRUE,"Income Statement";#N/A,#N/A,TRUE,"Balance Sheet";#N/A,#N/A,TRUE,"Cash Flow"}</definedName>
    <definedName name="wrn.Financials." hidden="1">{#N/A,#N/A,TRUE,"Income Statement";#N/A,#N/A,TRUE,"Balance Sheet";#N/A,#N/A,TRUE,"Cash Flow"}</definedName>
    <definedName name="wrn.Financials._1" localSheetId="17" hidden="1">{#N/A,#N/A,TRUE,"Income Statement";#N/A,#N/A,TRUE,"Balance Sheet";#N/A,#N/A,TRUE,"Cash Flow"}</definedName>
    <definedName name="wrn.Financials._1" hidden="1">{#N/A,#N/A,TRUE,"Income Statement";#N/A,#N/A,TRUE,"Balance Sheet";#N/A,#N/A,TRUE,"Cash Flow"}</definedName>
    <definedName name="wrn.For._.filling._.out._.assessments." localSheetId="17" hidden="1">{"Print Empty Template",#N/A,FALSE,"Input"}</definedName>
    <definedName name="wrn.For._.filling._.out._.assessments." hidden="1">{"Print Empty Template",#N/A,FALSE,"Input"}</definedName>
    <definedName name="wrn.for._.TenneT."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ECAST._.ONLY." localSheetId="17"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ll._.Report." localSheetId="17" hidden="1">{#N/A,#N/A,FALSE,"Budget";#N/A,#N/A,FALSE,"Balance Sheet";#N/A,#N/A,FALSE,"Cash Flow"}</definedName>
    <definedName name="wrn.Full._.Report." hidden="1">{#N/A,#N/A,FALSE,"Budget";#N/A,#N/A,FALSE,"Balance Sheet";#N/A,#N/A,FALSE,"Cash Flow"}</definedName>
    <definedName name="wrn.Full._.Report._1" localSheetId="17" hidden="1">{#N/A,#N/A,FALSE,"Budget";#N/A,#N/A,FALSE,"Balance Sheet";#N/A,#N/A,FALSE,"Cash Flow"}</definedName>
    <definedName name="wrn.Full._.Report._1" hidden="1">{#N/A,#N/A,FALSE,"Budget";#N/A,#N/A,FALSE,"Balance Sheet";#N/A,#N/A,FALSE,"Cash Flow"}</definedName>
    <definedName name="wrn.FY97SBP." localSheetId="17" hidden="1">{#N/A,#N/A,FALSE,"FY97";#N/A,#N/A,FALSE,"FY98";#N/A,#N/A,FALSE,"FY99";#N/A,#N/A,FALSE,"FY00";#N/A,#N/A,FALSE,"FY01"}</definedName>
    <definedName name="wrn.FY97SBP." hidden="1">{#N/A,#N/A,FALSE,"FY97";#N/A,#N/A,FALSE,"FY98";#N/A,#N/A,FALSE,"FY99";#N/A,#N/A,FALSE,"FY00";#N/A,#N/A,FALSE,"FY01"}</definedName>
    <definedName name="wrn.FY97SBP._1" localSheetId="17" hidden="1">{#N/A,#N/A,FALSE,"FY97";#N/A,#N/A,FALSE,"FY98";#N/A,#N/A,FALSE,"FY99";#N/A,#N/A,FALSE,"FY00";#N/A,#N/A,FALSE,"FY01"}</definedName>
    <definedName name="wrn.FY97SBP._1" hidden="1">{#N/A,#N/A,FALSE,"FY97";#N/A,#N/A,FALSE,"FY98";#N/A,#N/A,FALSE,"FY99";#N/A,#N/A,FALSE,"FY00";#N/A,#N/A,FALSE,"FY01"}</definedName>
    <definedName name="wrn.Garage." localSheetId="17" hidden="1">{#N/A,#N/A,FALSE,"Garage Assumpt 1";#N/A,#N/A,FALSE,"Garage Op Proj";#N/A,#N/A,FALSE,"Hist I&amp;E";#N/A,#N/A,FALSE,"Garage Lease"}</definedName>
    <definedName name="wrn.Garage." hidden="1">{#N/A,#N/A,FALSE,"Garage Assumpt 1";#N/A,#N/A,FALSE,"Garage Op Proj";#N/A,#N/A,FALSE,"Hist I&amp;E";#N/A,#N/A,FALSE,"Garage Lease"}</definedName>
    <definedName name="wrn.General._.Information." localSheetId="17" hidden="1">{#N/A,#N/A,FALSE,"Input 2 - Sources of Funds"}</definedName>
    <definedName name="wrn.General._.Information." hidden="1">{#N/A,#N/A,FALSE,"Input 2 - Sources of Funds"}</definedName>
    <definedName name="wrn.GIS." localSheetId="17" hidden="1">{#N/A;#N/A;FALSE;"GIS"}</definedName>
    <definedName name="wrn.GIS." hidden="1">{#N/A;#N/A;FALSE;"GIS"}</definedName>
    <definedName name="wrn.gross._.margin._.detail." localSheetId="17" hidden="1">{"gross_margin1",#N/A,FALSE,"Gross Margin Detail";"gross_margin2",#N/A,FALSE,"Gross Margin Detail"}</definedName>
    <definedName name="wrn.gross._.margin._.detail." hidden="1">{"gross_margin1",#N/A,FALSE,"Gross Margin Detail";"gross_margin2",#N/A,FALSE,"Gross Margin Detail"}</definedName>
    <definedName name="wrn.gross._.margin._.detail._1" localSheetId="17" hidden="1">{"gross_margin1",#N/A,FALSE,"Gross Margin Detail";"gross_margin2",#N/A,FALSE,"Gross Margin Detail"}</definedName>
    <definedName name="wrn.gross._.margin._.detail._1" hidden="1">{"gross_margin1",#N/A,FALSE,"Gross Margin Detail";"gross_margin2",#N/A,FALSE,"Gross Margin Detail"}</definedName>
    <definedName name="wrn.Hist._.InE." localSheetId="17" hidden="1">{#N/A,#N/A,FALSE,"Hist I&amp;E - Consol";#N/A,#N/A,FALSE,"Hist I&amp;E - Lakes";#N/A,#N/A,FALSE,"Hist I&amp;E - Chabot";#N/A,#N/A,FALSE,"Hist I&amp;E - Diablo"}</definedName>
    <definedName name="wrn.Hist._.InE." hidden="1">{#N/A,#N/A,FALSE,"Hist I&amp;E - Consol";#N/A,#N/A,FALSE,"Hist I&amp;E - Lakes";#N/A,#N/A,FALSE,"Hist I&amp;E - Chabot";#N/A,#N/A,FALSE,"Hist I&amp;E - Diablo"}</definedName>
    <definedName name="wrn.Hist._.InE2." localSheetId="17" hidden="1">{#N/A,#N/A,FALSE,"Hist I&amp;E - #2";#N/A,#N/A,FALSE,"Hist I&amp;E - #3";#N/A,#N/A,FALSE,"Hist I&amp;E - #4";#N/A,#N/A,FALSE,"Hist I&amp;E - #5";#N/A,#N/A,FALSE,"Hist I&amp;E - #6";#N/A,#N/A,FALSE,"Hist I&amp;E - #8";#N/A,#N/A,FALSE,"Hist I&amp;E - #9";#N/A,#N/A,FALSE,"Hist I&amp;E - #10"}</definedName>
    <definedName name="wrn.Hist._.InE2." hidden="1">{#N/A,#N/A,FALSE,"Hist I&amp;E - #2";#N/A,#N/A,FALSE,"Hist I&amp;E - #3";#N/A,#N/A,FALSE,"Hist I&amp;E - #4";#N/A,#N/A,FALSE,"Hist I&amp;E - #5";#N/A,#N/A,FALSE,"Hist I&amp;E - #6";#N/A,#N/A,FALSE,"Hist I&amp;E - #8";#N/A,#N/A,FALSE,"Hist I&amp;E - #9";#N/A,#N/A,FALSE,"Hist I&amp;E - #10"}</definedName>
    <definedName name="wrn.Historical._.Cost._.PWC." localSheetId="17"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17"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ical._.performance." localSheetId="17" hidden="1">{"historical acquirer",#N/A,FALSE,"Historical Performance";"historical target",#N/A,FALSE,"Historical Performance"}</definedName>
    <definedName name="wrn.historical._.performance." hidden="1">{"historical acquirer",#N/A,FALSE,"Historical Performance";"historical target",#N/A,FALSE,"Historical Performance"}</definedName>
    <definedName name="wrn.historical._.performance._1" localSheetId="17" hidden="1">{"historical acquirer",#N/A,FALSE,"Historical Performance";"historical target",#N/A,FALSE,"Historical Performance"}</definedName>
    <definedName name="wrn.historical._.performance._1" hidden="1">{"historical acquirer",#N/A,FALSE,"Historical Performance";"historical target",#N/A,FALSE,"Historical Performance"}</definedName>
    <definedName name="wrn.HLP._.Detail." localSheetId="17"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HNZ." localSheetId="17" hidden="1">{#N/A;#N/A;FALSE;"HNZ"}</definedName>
    <definedName name="wrn.HNZ." hidden="1">{#N/A;#N/A;FALSE;"HNZ"}</definedName>
    <definedName name="wrn.Ilijan._.Print." localSheetId="17"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17"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come." localSheetId="17" hidden="1">{#N/A,#N/A,TRUE,"Income";#N/A,#N/A,TRUE,"IncomeDetail";#N/A,#N/A,TRUE,"Balance";#N/A,#N/A,TRUE,"BalDetail"}</definedName>
    <definedName name="wrn.Income." hidden="1">{#N/A,#N/A,TRUE,"Income";#N/A,#N/A,TRUE,"IncomeDetail";#N/A,#N/A,TRUE,"Balance";#N/A,#N/A,TRUE,"BalDetail"}</definedName>
    <definedName name="wrn.INCOME._.STATEMENT." localSheetId="17" hidden="1">{"INCOME STATEMENT",#N/A,FALSE,"Income Statement"}</definedName>
    <definedName name="wrn.INCOME._.STATEMENT." hidden="1">{"INCOME STATEMENT",#N/A,FALSE,"Income Statement"}</definedName>
    <definedName name="wrn.INCOME._.STATEMENT._1" localSheetId="17" hidden="1">{"INCOME STATEMENT",#N/A,FALSE,"Income Statement"}</definedName>
    <definedName name="wrn.INCOME._.STATEMENT._1" hidden="1">{"INCOME STATEMENT",#N/A,FALSE,"Income Statement"}</definedName>
    <definedName name="wrn.Income._.Statements." localSheetId="17"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ome._.Statements."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r.._.CF._.Statement." localSheetId="17" hidden="1">{"IncrCashPrintArea",#N/A,FALSE,"Incr_CF"}</definedName>
    <definedName name="wrn.Incr.._.CF._.Statement." hidden="1">{"IncrCashPrintArea",#N/A,FALSE,"Incr_CF"}</definedName>
    <definedName name="wrn.Incr.._.Profitability._.Indicators." localSheetId="17" hidden="1">{"IncrProfPrintArea",#N/A,FALSE,"Incr_Prof"}</definedName>
    <definedName name="wrn.Incr.._.Profitability._.Indicators." hidden="1">{"IncrProfPrintArea",#N/A,FALSE,"Incr_Prof"}</definedName>
    <definedName name="wrn.input._.and._.output." localSheetId="17" hidden="1">{"EBITDA",#N/A,TRUE,"P&amp;L Net of Disc Ops";"output net of disc ops",#N/A,TRUE,"Revenue";"input",#N/A,TRUE,"Revenue";"output",#N/A,TRUE,"DC";"Input",#N/A,TRUE,"DC";"MTN and MCN",#N/A,TRUE,"Margin";"output detail line items",#N/A,TRUE,"SGA";"personnel by year",#N/A,TRUE,"Payroll";#N/A,#N/A,TRUE,"CapEx"}</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17" hidden="1">{"EBITDA",#N/A,TRUE,"P&amp;L Net of Disc Ops";"output net of disc ops",#N/A,TRUE,"Revenue";"input",#N/A,TRUE,"Revenue";"output",#N/A,TRUE,"DC";"Input",#N/A,TRUE,"DC";"MTN and MCN",#N/A,TRUE,"Margin";"output detail line items",#N/A,TRUE,"SGA";"personnel by year",#N/A,TRUE,"Payroll";#N/A,#N/A,TRUE,"CapEx"}</definedName>
    <definedName name="wrn.input._.and._.output._1" hidden="1">{"EBITDA",#N/A,TRUE,"P&amp;L Net of Disc Ops";"output net of disc ops",#N/A,TRUE,"Revenue";"input",#N/A,TRUE,"Revenue";"output",#N/A,TRUE,"DC";"Input",#N/A,TRUE,"DC";"MTN and MCN",#N/A,TRUE,"Margin";"output detail line items",#N/A,TRUE,"SGA";"personnel by year",#N/A,TRUE,"Payroll";#N/A,#N/A,TRUE,"CapEx"}</definedName>
    <definedName name="wrn.INPUT._.INFO." localSheetId="17" hidden="1">{"Input",#N/A,FALSE,"INPUT"}</definedName>
    <definedName name="wrn.INPUT._.INFO." hidden="1">{"Input",#N/A,FALSE,"INPUT"}</definedName>
    <definedName name="wrn.input._.sheet." localSheetId="17" hidden="1">{#N/A,#N/A,FALSE,"TICKERS INPUT SHEET"}</definedName>
    <definedName name="wrn.input._.sheet." hidden="1">{#N/A,#N/A,FALSE,"TICKERS INPUT SHEET"}</definedName>
    <definedName name="wrn.input._.sheet._1" localSheetId="17" hidden="1">{#N/A,#N/A,FALSE,"TICKERS INPUT SHEET"}</definedName>
    <definedName name="wrn.input._.sheet._1" hidden="1">{#N/A,#N/A,FALSE,"TICKERS INPUT SHEET"}</definedName>
    <definedName name="wrn.Introduction."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PO._.Valuation." localSheetId="17" hidden="1">{"assumptions",#N/A,FALSE,"Scenario 1";"valuation",#N/A,FALSE,"Scenario 1"}</definedName>
    <definedName name="wrn.IPO._.Valuation." hidden="1">{"assumptions",#N/A,FALSE,"Scenario 1";"valuation",#N/A,FALSE,"Scenario 1"}</definedName>
    <definedName name="wrn.IPO._.Valuation._1" localSheetId="17" hidden="1">{"assumptions",#N/A,FALSE,"Scenario 1";"valuation",#N/A,FALSE,"Scenario 1"}</definedName>
    <definedName name="wrn.IPO._.Valuation._1" hidden="1">{"assumptions",#N/A,FALSE,"Scenario 1";"valuation",#N/A,FALSE,"Scenario 1"}</definedName>
    <definedName name="wrn.IRR." localSheetId="17" hidden="1">{"IRR Benefits",#N/A,FALSE,"IRR";"Tax Credits",#N/A,FALSE,"IRR"}</definedName>
    <definedName name="wrn.IRR." hidden="1">{"IRR Benefits",#N/A,FALSE,"IRR";"Tax Credits",#N/A,FALSE,"IRR"}</definedName>
    <definedName name="wrn.IRR._.CORP._.7." localSheetId="17" hidden="1">{"IRR",#N/A,FALSE,"Corp 7 IRR";"Input",#N/A,FALSE,"Corp 7 IRR"}</definedName>
    <definedName name="wrn.IRR._.CORP._.7." hidden="1">{"IRR",#N/A,FALSE,"Corp 7 IRR";"Input",#N/A,FALSE,"Corp 7 IRR"}</definedName>
    <definedName name="wrn.K." localSheetId="17" hidden="1">{#N/A;#N/A;FALSE;"K"}</definedName>
    <definedName name="wrn.K." hidden="1">{#N/A;#N/A;FALSE;"K"}</definedName>
    <definedName name="wrn.Kristi" localSheetId="17" hidden="1">{#N/A,#N/A,TRUE,"Income";#N/A,#N/A,TRUE,"IncomeDetail";#N/A,#N/A,TRUE,"Balance";#N/A,#N/A,TRUE,"BalDetail"}</definedName>
    <definedName name="wrn.Kristi" hidden="1">{#N/A,#N/A,TRUE,"Income";#N/A,#N/A,TRUE,"IncomeDetail";#N/A,#N/A,TRUE,"Balance";#N/A,#N/A,TRUE,"BalDetail"}</definedName>
    <definedName name="wrn.LBO._.Summary." localSheetId="17" hidden="1">{"LBO Summary",#N/A,FALSE,"Summary"}</definedName>
    <definedName name="wrn.LBO._.Summary." hidden="1">{"LBO Summary",#N/A,FALSE,"Summary"}</definedName>
    <definedName name="wrn.LBO._.Summary._1" localSheetId="17" hidden="1">{"LBO Summary",#N/A,FALSE,"Summary"}</definedName>
    <definedName name="wrn.LBO._.Summary._1" hidden="1">{"LBO Summary",#N/A,FALSE,"Summary"}</definedName>
    <definedName name="wrn.Leases.xls." localSheetId="17" hidden="1">{#N/A,#N/A,FALSE,"Initial Year";#N/A,#N/A,FALSE,"Historical";#N/A,#N/A,FALSE,"balsheet";#N/A,#N/A,FALSE,"incstate";#N/A,#N/A,FALSE,"Fleet"}</definedName>
    <definedName name="wrn.Leases.xls." hidden="1">{#N/A,#N/A,FALSE,"Initial Year";#N/A,#N/A,FALSE,"Historical";#N/A,#N/A,FALSE,"balsheet";#N/A,#N/A,FALSE,"incstate";#N/A,#N/A,FALSE,"Fleet"}</definedName>
    <definedName name="wrn.Leases.xls._1" localSheetId="17" hidden="1">{#N/A,#N/A,FALSE,"Initial Year";#N/A,#N/A,FALSE,"Historical";#N/A,#N/A,FALSE,"balsheet";#N/A,#N/A,FALSE,"incstate";#N/A,#N/A,FALSE,"Fleet"}</definedName>
    <definedName name="wrn.Leases.xls._1" hidden="1">{#N/A,#N/A,FALSE,"Initial Year";#N/A,#N/A,FALSE,"Historical";#N/A,#N/A,FALSE,"balsheet";#N/A,#N/A,FALSE,"incstate";#N/A,#N/A,FALSE,"Fleet"}</definedName>
    <definedName name="wrn.Manulife._.Reinsurance._.Ltd.._.Futures._.Information." localSheetId="17" hidden="1">{#N/A,#N/A,FALSE,"Open_Positions";#N/A,#N/A,FALSE,"Closed_Positions";#N/A,#N/A,FALSE,"Position_at_Dec_02"}</definedName>
    <definedName name="wrn.Manulife._.Reinsurance._.Ltd.._.Futures._.Information." hidden="1">{#N/A,#N/A,FALSE,"Open_Positions";#N/A,#N/A,FALSE,"Closed_Positions";#N/A,#N/A,FALSE,"Position_at_Dec_02"}</definedName>
    <definedName name="wrn.Mason._.Deliverables." localSheetId="17" hidden="1">{#N/A,#N/A,FALSE,"Data &amp; Key Results";#N/A,#N/A,FALSE,"Summary Template";#N/A,#N/A,FALSE,"Budget";#N/A,#N/A,FALSE,"Present Value Comparison";#N/A,#N/A,FALSE,"Cashflow";#N/A,#N/A,FALSE,"Income";#N/A,#N/A,FALSE,"Inputs"}</definedName>
    <definedName name="wrn.Mason._.Deliverables." hidden="1">{#N/A,#N/A,FALSE,"Data &amp; Key Results";#N/A,#N/A,FALSE,"Summary Template";#N/A,#N/A,FALSE,"Budget";#N/A,#N/A,FALSE,"Present Value Comparison";#N/A,#N/A,FALSE,"Cashflow";#N/A,#N/A,FALSE,"Income";#N/A,#N/A,FALSE,"Inputs"}</definedName>
    <definedName name="wrn.Mason._.Deliverables._1" localSheetId="17" hidden="1">{#N/A,#N/A,FALSE,"Data &amp; Key Results";#N/A,#N/A,FALSE,"Summary Template";#N/A,#N/A,FALSE,"Budget";#N/A,#N/A,FALSE,"Present Value Comparison";#N/A,#N/A,FALSE,"Cashflow";#N/A,#N/A,FALSE,"Income";#N/A,#N/A,FALSE,"Inputs"}</definedName>
    <definedName name="wrn.Mason._.Deliverables._1" hidden="1">{#N/A,#N/A,FALSE,"Data &amp; Key Results";#N/A,#N/A,FALSE,"Summary Template";#N/A,#N/A,FALSE,"Budget";#N/A,#N/A,FALSE,"Present Value Comparison";#N/A,#N/A,FALSE,"Cashflow";#N/A,#N/A,FALSE,"Income";#N/A,#N/A,FALSE,"Inputs"}</definedName>
    <definedName name="wrn.MATRICES._.and._.CFs." localSheetId="17" hidden="1">{#N/A,#N/A,FALSE,"Assumptions";#N/A,#N/A,FALSE,"Consol CF";#N/A,#N/A,FALSE,"matx B4 DS";#N/A,#N/A,FALSE,"Hacienda CF";#N/A,#N/A,FALSE,"matx B4 DS Hac";#N/A,#N/A,FALSE,"Chabot CF";#N/A,#N/A,FALSE,"matx B4 DS Chabot";#N/A,#N/A,FALSE,"Diablo CF";#N/A,#N/A,FALSE,"matx B4 DS Diablo"}</definedName>
    <definedName name="wrn.MATRICES._.and._.CFs." hidden="1">{#N/A,#N/A,FALSE,"Assumptions";#N/A,#N/A,FALSE,"Consol CF";#N/A,#N/A,FALSE,"matx B4 DS";#N/A,#N/A,FALSE,"Hacienda CF";#N/A,#N/A,FALSE,"matx B4 DS Hac";#N/A,#N/A,FALSE,"Chabot CF";#N/A,#N/A,FALSE,"matx B4 DS Chabot";#N/A,#N/A,FALSE,"Diablo CF";#N/A,#N/A,FALSE,"matx B4 DS Diablo"}</definedName>
    <definedName name="wrn.MATRICIES._.ONLY." localSheetId="17" hidden="1">{#N/A,#N/A,FALSE,"matx B4 DS";#N/A,#N/A,FALSE,"matx B4 DS Hac";#N/A,#N/A,FALSE,"matx B4 DS Chabot";#N/A,#N/A,FALSE,"matx B4 DS Diablo"}</definedName>
    <definedName name="wrn.MATRICIES._.ONLY." hidden="1">{#N/A,#N/A,FALSE,"matx B4 DS";#N/A,#N/A,FALSE,"matx B4 DS Hac";#N/A,#N/A,FALSE,"matx B4 DS Chabot";#N/A,#N/A,FALSE,"matx B4 DS Diablo"}</definedName>
    <definedName name="wrn.May._.2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localSheetId="17" hidden="1">{#N/A;#N/A;FALSE;"MCCRK"}</definedName>
    <definedName name="wrn.MCCRK." hidden="1">{#N/A;#N/A;FALSE;"MCCRK"}</definedName>
    <definedName name="wrn.Model." localSheetId="17" hidden="1">{#N/A,#N/A,FALSE,"Cover";#N/A,#N/A,FALSE,"LUMI";#N/A,#N/A,FALSE,"COMD";#N/A,#N/A,FALSE,"Valuation";#N/A,#N/A,FALSE,"Assumptions";#N/A,#N/A,FALSE,"Pooling";#N/A,#N/A,FALSE,"BalanceSheet"}</definedName>
    <definedName name="wrn.Model." hidden="1">{#N/A,#N/A,FALSE,"Cover";#N/A,#N/A,FALSE,"LUMI";#N/A,#N/A,FALSE,"COMD";#N/A,#N/A,FALSE,"Valuation";#N/A,#N/A,FALSE,"Assumptions";#N/A,#N/A,FALSE,"Pooling";#N/A,#N/A,FALSE,"BalanceSheet"}</definedName>
    <definedName name="wrn.Model._1" localSheetId="17" hidden="1">{#N/A,#N/A,FALSE,"Cover";#N/A,#N/A,FALSE,"LUMI";#N/A,#N/A,FALSE,"COMD";#N/A,#N/A,FALSE,"Valuation";#N/A,#N/A,FALSE,"Assumptions";#N/A,#N/A,FALSE,"Pooling";#N/A,#N/A,FALSE,"BalanceSheet"}</definedName>
    <definedName name="wrn.Model._1" hidden="1">{#N/A,#N/A,FALSE,"Cover";#N/A,#N/A,FALSE,"LUMI";#N/A,#N/A,FALSE,"COMD";#N/A,#N/A,FALSE,"Valuation";#N/A,#N/A,FALSE,"Assumptions";#N/A,#N/A,FALSE,"Pooling";#N/A,#N/A,FALSE,"BalanceSheet"}</definedName>
    <definedName name="wrn.MODELS." localSheetId="17" hidden="1">{"QTRINC",#N/A,FALSE,"QTRINC";"MARGIN",#N/A,FALSE,"MARGIN";"SALES1",#N/A,FALSE,"SALES";"SALES2",#N/A,FALSE,"SALES";"CASHFLOW",#N/A,FALSE,"CASHFLOW"}</definedName>
    <definedName name="wrn.MODELS." hidden="1">{"QTRINC",#N/A,FALSE,"QTRINC";"MARGIN",#N/A,FALSE,"MARGIN";"SALES1",#N/A,FALSE,"SALES";"SALES2",#N/A,FALSE,"SALES";"CASHFLOW",#N/A,FALSE,"CASHFLOW"}</definedName>
    <definedName name="wrn.MODELS._1" localSheetId="17" hidden="1">{"QTRINC",#N/A,FALSE,"QTRINC";"MARGIN",#N/A,FALSE,"MARGIN";"SALES1",#N/A,FALSE,"SALES";"SALES2",#N/A,FALSE,"SALES";"CASHFLOW",#N/A,FALSE,"CASHFLOW"}</definedName>
    <definedName name="wrn.MODELS._1" hidden="1">{"QTRINC",#N/A,FALSE,"QTRINC";"MARGIN",#N/A,FALSE,"MARGIN";"SALES1",#N/A,FALSE,"SALES";"SALES2",#N/A,FALSE,"SALES";"CASHFLOW",#N/A,FALSE,"CASHFLOW"}</definedName>
    <definedName name="wrn.Monthly._.Report." localSheetId="17" hidden="1">{#N/A,#N/A,FALSE,"Summary Page",#N/A,#N/A;FALSE,"Collections Listing",#N/A,#N/A,FALSE,"Lessee 60 days past due";#N/A,#N/A,FALSE,"Revenues--Lend Base JP Morgan",#N/A,#N/A;FALSE,"JP Morgan Debt Amort Schedule",#N/A,#N/A,FALSE,"Covenant Analysis"}</definedName>
    <definedName name="wrn.Monthly._.Report." hidden="1">{#N/A,#N/A,FALSE,"Summary Page",#N/A,#N/A;FALSE,"Collections Listing",#N/A,#N/A,FALSE,"Lessee 60 days past due";#N/A,#N/A,FALSE,"Revenues--Lend Base JP Morgan",#N/A,#N/A;FALSE,"JP Morgan Debt Amort Schedule",#N/A,#N/A,FALSE,"Covenant Analysis"}</definedName>
    <definedName name="wrn.Multiples._.Calculation." localSheetId="17" hidden="1">{#N/A,#N/A,FALSE,"GCM Data Sum";#N/A,#N/A,FALSE,"TIC-Calculation";#N/A,#N/A,FALSE,"TIC  Multiples";#N/A,#N/A,FALSE,"P-E &amp; Price to Book Multiples";#N/A,#N/A,FALSE,"Margins-EBITDA-to-Growth"}</definedName>
    <definedName name="wrn.Multiples._.Calculation." hidden="1">{#N/A,#N/A,FALSE,"GCM Data Sum";#N/A,#N/A,FALSE,"TIC-Calculation";#N/A,#N/A,FALSE,"TIC  Multiples";#N/A,#N/A,FALSE,"P-E &amp; Price to Book Multiples";#N/A,#N/A,FALSE,"Margins-EBITDA-to-Growth"}</definedName>
    <definedName name="wrn.Multiples._.Calculation._1" localSheetId="17" hidden="1">{#N/A,#N/A,FALSE,"GCM Data Sum";#N/A,#N/A,FALSE,"TIC-Calculation";#N/A,#N/A,FALSE,"TIC  Multiples";#N/A,#N/A,FALSE,"P-E &amp; Price to Book Multiples";#N/A,#N/A,FALSE,"Margins-EBITDA-to-Growth"}</definedName>
    <definedName name="wrn.Multiples._.Calculation._1" hidden="1">{#N/A,#N/A,FALSE,"GCM Data Sum";#N/A,#N/A,FALSE,"TIC-Calculation";#N/A,#N/A,FALSE,"TIC  Multiples";#N/A,#N/A,FALSE,"P-E &amp; Price to Book Multiples";#N/A,#N/A,FALSE,"Margins-EBITDA-to-Growth"}</definedName>
    <definedName name="wrn.NA." localSheetId="17" hidden="1">{#N/A;#N/A;FALSE;"NA"}</definedName>
    <definedName name="wrn.NA." hidden="1">{#N/A;#N/A;FALSE;"NA"}</definedName>
    <definedName name="wrn.NT_T._.Manpower._.by._.Department." localSheetId="17"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ops._.costs." localSheetId="17" hidden="1">{"page1",#N/A,FALSE,"APCI Operations Detail  ";"page2",#N/A,FALSE,"APCI Operations Detail  ";"page3",#N/A,FALSE,"APCI Operations Detail  ";"page4",#N/A,FALSE,"APCI Operations Detail  "}</definedName>
    <definedName name="wrn.ops._.costs." hidden="1">{"page1",#N/A,FALSE,"APCI Operations Detail  ";"page2",#N/A,FALSE,"APCI Operations Detail  ";"page3",#N/A,FALSE,"APCI Operations Detail  ";"page4",#N/A,FALSE,"APCI Operations Detail  "}</definedName>
    <definedName name="wrn.ops._.costs._1" localSheetId="17" hidden="1">{"page1",#N/A,FALSE,"APCI Operations Detail  ";"page2",#N/A,FALSE,"APCI Operations Detail  ";"page3",#N/A,FALSE,"APCI Operations Detail  ";"page4",#N/A,FALSE,"APCI Operations Detail  "}</definedName>
    <definedName name="wrn.ops._.costs._1" hidden="1">{"page1",#N/A,FALSE,"APCI Operations Detail  ";"page2",#N/A,FALSE,"APCI Operations Detail  ";"page3",#N/A,FALSE,"APCI Operations Detail  ";"page4",#N/A,FALSE,"APCI Operations Detail  "}</definedName>
    <definedName name="wrn.Output." localSheetId="17" hidden="1">{"calspreads",#N/A,FALSE,"Sheet1";"curves",#N/A,FALSE,"Sheet1";"libor",#N/A,FALSE,"Sheet1"}</definedName>
    <definedName name="wrn.Output." hidden="1">{"calspreads",#N/A,FALSE,"Sheet1";"curves",#N/A,FALSE,"Sheet1";"libor",#N/A,FALSE,"Sheet1"}</definedName>
    <definedName name="wrn.PARTNERS._.CAPITAL._.STMT." localSheetId="17" hidden="1">{"PARTNERS CAPITAL STMT",#N/A,FALSE,"Partners Capital"}</definedName>
    <definedName name="wrn.PARTNERS._.CAPITAL._.STMT." hidden="1">{"PARTNERS CAPITAL STMT",#N/A,FALSE,"Partners Capital"}</definedName>
    <definedName name="wrn.PARTNERS._.CAPITAL._.STMT._1" localSheetId="17" hidden="1">{"PARTNERS CAPITAL STMT",#N/A,FALSE,"Partners Capital"}</definedName>
    <definedName name="wrn.PARTNERS._.CAPITAL._.STMT._1" hidden="1">{"PARTNERS CAPITAL STMT",#N/A,FALSE,"Partners Capital"}</definedName>
    <definedName name="wrn.print." localSheetId="17" hidden="1">{#N/A,#N/A,FALSE,"Inv. in cons subs";#N/A,#N/A,FALSE,"Intercomp.";#N/A,#N/A,FALSE,"Common Stock";#N/A,#N/A,FALSE,"Beg. or year re";#N/A,#N/A,FALSE,"Inv. NC sub-undist"}</definedName>
    <definedName name="wrn.print." hidden="1">{#N/A,#N/A,FALSE,"Inv. in cons subs";#N/A,#N/A,FALSE,"Intercomp.";#N/A,#N/A,FALSE,"Common Stock";#N/A,#N/A,FALSE,"Beg. or year re";#N/A,#N/A,FALSE,"Inv. NC sub-undist"}</definedName>
    <definedName name="wrn.PRINT._.ALL." localSheetId="17" hidden="1">{"balsheet",#N/A,FALSE,"INCOME";"TB3",#N/A,FALSE,"INCOME";"TAJE",#N/A,FALSE,"TAJE";"_200",#N/A,FALSE,"ALLOCATIONS";"_80_1",#N/A,FALSE,"ALLOCATIONS";"_80_2",#N/A,FALSE,"ALLOCATIONS";"_80_3",#N/A,FALSE,"ALLOCATIONS";"_80_4",#N/A,FALSE,"ALLOCATIONS";"_80_5",#N/A,FALSE,"ALLOCATIONS"}</definedName>
    <definedName name="wrn.PRINT._.ALL." hidden="1">{"balsheet",#N/A,FALSE,"INCOME";"TB3",#N/A,FALSE,"INCOME";"TAJE",#N/A,FALSE,"TAJE";"_200",#N/A,FALSE,"ALLOCATIONS";"_80_1",#N/A,FALSE,"ALLOCATIONS";"_80_2",#N/A,FALSE,"ALLOCATIONS";"_80_3",#N/A,FALSE,"ALLOCATIONS";"_80_4",#N/A,FALSE,"ALLOCATIONS";"_80_5",#N/A,FALSE,"ALLOCATIONS"}</definedName>
    <definedName name="wrn.Print._.All._.Exhibits." localSheetId="17" hidden="1">{"Inc Stmt Dollar",#N/A,FALSE,"IS";"Inc Stmt CS",#N/A,FALSE,"IS";"BS Dollar",#N/A,FALSE,"BS";"BS CS",#N/A,FALSE,"BS";"CF Dollar",#N/A,FALSE,"CF";"Ratio No.1",#N/A,FALSE,"Ratio";"Ratio No.2",#N/A,FALSE,"Ratio"}</definedName>
    <definedName name="wrn.Print._.All._.Exhibits." hidden="1">{"Inc Stmt Dollar",#N/A,FALSE,"IS";"Inc Stmt CS",#N/A,FALSE,"IS";"BS Dollar",#N/A,FALSE,"BS";"BS CS",#N/A,FALSE,"BS";"CF Dollar",#N/A,FALSE,"CF";"Ratio No.1",#N/A,FALSE,"Ratio";"Ratio No.2",#N/A,FALSE,"Ratio"}</definedName>
    <definedName name="wrn.Print._.All._.Exhibits._1" localSheetId="17" hidden="1">{"Inc Stmt Dollar",#N/A,FALSE,"IS";"Inc Stmt CS",#N/A,FALSE,"IS";"BS Dollar",#N/A,FALSE,"BS";"BS CS",#N/A,FALSE,"BS";"CF Dollar",#N/A,FALSE,"CF";"Ratio No.1",#N/A,FALSE,"Ratio";"Ratio No.2",#N/A,FALSE,"Ratio"}</definedName>
    <definedName name="wrn.Print._.All._.Exhibits._1" hidden="1">{"Inc Stmt Dollar",#N/A,FALSE,"IS";"Inc Stmt CS",#N/A,FALSE,"IS";"BS Dollar",#N/A,FALSE,"BS";"BS CS",#N/A,FALSE,"BS";"CF Dollar",#N/A,FALSE,"CF";"Ratio No.1",#N/A,FALSE,"Ratio";"Ratio No.2",#N/A,FALSE,"Ratio"}</definedName>
    <definedName name="wrn.Print._.All._.Imp.._.Sales." localSheetId="17" hidden="1">{#N/A,#N/A,FALSE,"Sale 1";#N/A,#N/A,FALSE,"Sale 2";#N/A,#N/A,FALSE,"Sale 3";#N/A,#N/A,FALSE,"Sale 4";#N/A,#N/A,FALSE,"Sale 5";#N/A,#N/A,FALSE,"Sale 6";#N/A,#N/A,FALSE,"Sale 7";#N/A,#N/A,FALSE,"Sale 8";#N/A,#N/A,FALSE,"Sale 9";#N/A,#N/A,FALSE,"Sale 10";#N/A,#N/A,FALSE,"Sale 11";#N/A,#N/A,FALSE,"Sale 12"}</definedName>
    <definedName name="wrn.Print._.All._.Imp.._.Sales." hidden="1">{#N/A,#N/A,FALSE,"Sale 1";#N/A,#N/A,FALSE,"Sale 2";#N/A,#N/A,FALSE,"Sale 3";#N/A,#N/A,FALSE,"Sale 4";#N/A,#N/A,FALSE,"Sale 5";#N/A,#N/A,FALSE,"Sale 6";#N/A,#N/A,FALSE,"Sale 7";#N/A,#N/A,FALSE,"Sale 8";#N/A,#N/A,FALSE,"Sale 9";#N/A,#N/A,FALSE,"Sale 10";#N/A,#N/A,FALSE,"Sale 11";#N/A,#N/A,FALSE,"Sale 12"}</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_1" hidden="1">{"LBO Summary",#N/A,FALSE,"Summary";"Income Statement",#N/A,FALSE,"Model";"Cash Flow",#N/A,FALSE,"Model";"Balance Sheet",#N/A,FALSE,"Model";"Working Capital",#N/A,FALSE,"Model";"Pro Forma Balance Sheets",#N/A,FALSE,"PFBS";"Debt Balances",#N/A,FALSE,"Model";"Fee Schedules",#N/A,FALSE,"Model"}</definedName>
    <definedName name="wrn.Print._.All._.Rent._.Comps." localSheetId="17" hidden="1">{#N/A,#N/A,FALSE,"Rent 1";#N/A,#N/A,FALSE,"Rent 2";#N/A,#N/A,FALSE,"Rent 3";#N/A,#N/A,FALSE,"Rent 4";#N/A,#N/A,FALSE,"Rent 5";#N/A,#N/A,FALSE,"Rent 6";#N/A,#N/A,FALSE,"Rent 7";#N/A,#N/A,FALSE,"Rent 8";#N/A,#N/A,FALSE,"Rent 9";#N/A,#N/A,FALSE,"Rent 10"}</definedName>
    <definedName name="wrn.Print._.All._.Rent._.Comps." hidden="1">{#N/A,#N/A,FALSE,"Rent 1";#N/A,#N/A,FALSE,"Rent 2";#N/A,#N/A,FALSE,"Rent 3";#N/A,#N/A,FALSE,"Rent 4";#N/A,#N/A,FALSE,"Rent 5";#N/A,#N/A,FALSE,"Rent 6";#N/A,#N/A,FALSE,"Rent 7";#N/A,#N/A,FALSE,"Rent 8";#N/A,#N/A,FALSE,"Rent 9";#N/A,#N/A,FALSE,"Rent 10"}</definedName>
    <definedName name="wrn.Print._.All._.Report._.Pages." localSheetId="17"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Pages."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Sheets." localSheetId="17"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Report._.Sheets."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sheets." localSheetId="17" hidden="1">{"summary",#N/A,FALSE,"Valuation Analysis";"assumptions1",#N/A,FALSE,"Valuation Analysis";"assumptions2",#N/A,FALSE,"Valuation Analysis"}</definedName>
    <definedName name="wrn.print._.all._.sheets." hidden="1">{"summary",#N/A,FALSE,"Valuation Analysis";"assumptions1",#N/A,FALSE,"Valuation Analysis";"assumptions2",#N/A,FALSE,"Valuation Analysis"}</definedName>
    <definedName name="wrn.print._.all._.sheets._1" localSheetId="17" hidden="1">{"summary",#N/A,FALSE,"Valuation Analysis";"assumptions1",#N/A,FALSE,"Valuation Analysis";"assumptions2",#N/A,FALSE,"Valuation Analysis"}</definedName>
    <definedName name="wrn.print._.all._.sheets._1" hidden="1">{"summary",#N/A,FALSE,"Valuation Analysis";"assumptions1",#N/A,FALSE,"Valuation Analysis";"assumptions2",#N/A,FALSE,"Valuation Analysis"}</definedName>
    <definedName name="wrn.PRINT._.ALL._1" localSheetId="17" hidden="1">{"balsheet",#N/A,FALSE,"INCOME";"TB3",#N/A,FALSE,"INCOME";"TAJE",#N/A,FALSE,"TAJE";"_200",#N/A,FALSE,"ALLOCATIONS";"_80_1",#N/A,FALSE,"ALLOCATIONS";"_80_2",#N/A,FALSE,"ALLOCATIONS";"_80_3",#N/A,FALSE,"ALLOCATIONS";"_80_4",#N/A,FALSE,"ALLOCATIONS";"_80_5",#N/A,FALSE,"ALLOCATIONS"}</definedName>
    <definedName name="wrn.PRINT._.ALL._1" hidden="1">{"balsheet",#N/A,FALSE,"INCOME";"TB3",#N/A,FALSE,"INCOME";"TAJE",#N/A,FALSE,"TAJE";"_200",#N/A,FALSE,"ALLOCATIONS";"_80_1",#N/A,FALSE,"ALLOCATIONS";"_80_2",#N/A,FALSE,"ALLOCATIONS";"_80_3",#N/A,FALSE,"ALLOCATIONS";"_80_4",#N/A,FALSE,"ALLOCATIONS";"_80_5",#N/A,FALSE,"ALLOCATIONS"}</definedName>
    <definedName name="wrn.PRINT._.ALL._2" localSheetId="17" hidden="1">{"balsheet",#N/A,FALSE,"INCOME";"TB3",#N/A,FALSE,"INCOME";"TAJE",#N/A,FALSE,"TAJE";"_200",#N/A,FALSE,"ALLOCATIONS";"_80_1",#N/A,FALSE,"ALLOCATIONS";"_80_2",#N/A,FALSE,"ALLOCATIONS";"_80_3",#N/A,FALSE,"ALLOCATIONS";"_80_4",#N/A,FALSE,"ALLOCATIONS";"_80_5",#N/A,FALSE,"ALLOCATIONS"}</definedName>
    <definedName name="wrn.PRINT._.ALL._2" hidden="1">{"balsheet",#N/A,FALSE,"INCOME";"TB3",#N/A,FALSE,"INCOME";"TAJE",#N/A,FALSE,"TAJE";"_200",#N/A,FALSE,"ALLOCATIONS";"_80_1",#N/A,FALSE,"ALLOCATIONS";"_80_2",#N/A,FALSE,"ALLOCATIONS";"_80_3",#N/A,FALSE,"ALLOCATIONS";"_80_4",#N/A,FALSE,"ALLOCATIONS";"_80_5",#N/A,FALSE,"ALLOCATIONS"}</definedName>
    <definedName name="wrn.PRINT._.ALL._3" localSheetId="17" hidden="1">{"balsheet",#N/A,FALSE,"INCOME";"TB3",#N/A,FALSE,"INCOME";"TAJE",#N/A,FALSE,"TAJE";"_200",#N/A,FALSE,"ALLOCATIONS";"_80_1",#N/A,FALSE,"ALLOCATIONS";"_80_2",#N/A,FALSE,"ALLOCATIONS";"_80_3",#N/A,FALSE,"ALLOCATIONS";"_80_4",#N/A,FALSE,"ALLOCATIONS";"_80_5",#N/A,FALSE,"ALLOCATIONS"}</definedName>
    <definedName name="wrn.PRINT._.ALL._3" hidden="1">{"balsheet",#N/A,FALSE,"INCOME";"TB3",#N/A,FALSE,"INCOME";"TAJE",#N/A,FALSE,"TAJE";"_200",#N/A,FALSE,"ALLOCATIONS";"_80_1",#N/A,FALSE,"ALLOCATIONS";"_80_2",#N/A,FALSE,"ALLOCATIONS";"_80_3",#N/A,FALSE,"ALLOCATIONS";"_80_4",#N/A,FALSE,"ALLOCATIONS";"_80_5",#N/A,FALSE,"ALLOCATIONS"}</definedName>
    <definedName name="wrn.Print._.Blank._.Exhibit." localSheetId="17" hidden="1">{"Extra 1",#N/A,FALSE,"Blank"}</definedName>
    <definedName name="wrn.Print._.Blank._.Exhibit." hidden="1">{"Extra 1",#N/A,FALSE,"Blank"}</definedName>
    <definedName name="wrn.Print._.Blank._.Exhibit._1" localSheetId="17" hidden="1">{"Extra 1",#N/A,FALSE,"Blank"}</definedName>
    <definedName name="wrn.Print._.Blank._.Exhibit._1" hidden="1">{"Extra 1",#N/A,FALSE,"Blank"}</definedName>
    <definedName name="wrn.Print._.BS._.Exhibits." localSheetId="17" hidden="1">{"BS Dollar",#N/A,FALSE,"BS";"BS CS",#N/A,FALSE,"BS"}</definedName>
    <definedName name="wrn.Print._.BS._.Exhibits." hidden="1">{"BS Dollar",#N/A,FALSE,"BS";"BS CS",#N/A,FALSE,"BS"}</definedName>
    <definedName name="wrn.Print._.BS._.Exhibits._1" localSheetId="17" hidden="1">{"BS Dollar",#N/A,FALSE,"BS";"BS CS",#N/A,FALSE,"BS"}</definedName>
    <definedName name="wrn.Print._.BS._.Exhibits._1" hidden="1">{"BS Dollar",#N/A,FALSE,"BS";"BS CS",#N/A,FALSE,"BS"}</definedName>
    <definedName name="wrn.Print._.CF._.Exhibit." localSheetId="17" hidden="1">{"CF Dollar",#N/A,FALSE,"CF"}</definedName>
    <definedName name="wrn.Print._.CF._.Exhibit." hidden="1">{"CF Dollar",#N/A,FALSE,"CF"}</definedName>
    <definedName name="wrn.Print._.CF._.Exhibit._1" localSheetId="17" hidden="1">{"CF Dollar",#N/A,FALSE,"CF"}</definedName>
    <definedName name="wrn.Print._.CF._.Exhibit._1" hidden="1">{"CF Dollar",#N/A,FALSE,"CF"}</definedName>
    <definedName name="wrn.Print._.Documents." localSheetId="17" hidden="1">{#N/A,#N/A,TRUE,"Cover Page";#N/A,#N/A,TRUE,"Executive Summary";#N/A,#N/A,TRUE,"Photos";#N/A,#N/A,TRUE,"Area Map";#N/A,#N/A,TRUE,"Descriptions";#N/A,#N/A,TRUE,"SitePlan";#N/A,#N/A,TRUE,"Land Grid";#N/A,#N/A,TRUE,"Land Sales Map";#N/A,#N/A,TRUE,"Cost Approach Schedule";#N/A,#N/A,TRUE,"Certification"}</definedName>
    <definedName name="wrn.Print._.Documents." hidden="1">{#N/A,#N/A,TRUE,"Cover Page";#N/A,#N/A,TRUE,"Executive Summary";#N/A,#N/A,TRUE,"Photos";#N/A,#N/A,TRUE,"Area Map";#N/A,#N/A,TRUE,"Descriptions";#N/A,#N/A,TRUE,"SitePlan";#N/A,#N/A,TRUE,"Land Grid";#N/A,#N/A,TRUE,"Land Sales Map";#N/A,#N/A,TRUE,"Cost Approach Schedule";#N/A,#N/A,TRUE,"Certification"}</definedName>
    <definedName name="wrn.Print._.Full._.Format." localSheetId="17" hidden="1">{#N/A,#N/A,FALSE,"Assumptions";"Model",#N/A,FALSE,"MDU";#N/A,#N/A,FALSE,"Notes"}</definedName>
    <definedName name="wrn.Print._.Full._.Format." hidden="1">{#N/A,#N/A,FALSE,"Assumptions";"Model",#N/A,FALSE,"MDU";#N/A,#N/A,FALSE,"Notes"}</definedName>
    <definedName name="wrn.print._.graphs." localSheetId="17"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graphs._1" localSheetId="17" hidden="1">{"cap_structure",#N/A,FALSE,"Graph-Mkt Cap";"price",#N/A,FALSE,"Graph-Price";"ebit",#N/A,FALSE,"Graph-EBITDA";"ebitda",#N/A,FALSE,"Graph-EBITDA"}</definedName>
    <definedName name="wrn.print._.graphs._1" hidden="1">{"cap_structure",#N/A,FALSE,"Graph-Mkt Cap";"price",#N/A,FALSE,"Graph-Price";"ebit",#N/A,FALSE,"Graph-EBITDA";"ebitda",#N/A,FALSE,"Graph-EBITDA"}</definedName>
    <definedName name="wrn.Print._.Improved._.Sales." localSheetId="17" hidden="1">{#N/A,#N/A,FALSE,"Sale 1";#N/A,#N/A,FALSE,"Sale 2";#N/A,#N/A,FALSE,"Sale 3";#N/A,#N/A,FALSE,"Sale 4";#N/A,#N/A,FALSE,"Sale 5";#N/A,#N/A,FALSE,"Sale 6";#N/A,#N/A,FALSE,"Sale 7";#N/A,#N/A,FALSE,"Sale 8";#N/A,#N/A,FALSE,"Sale 9";#N/A,#N/A,FALSE,"Sale 10";#N/A,#N/A,FALSE,"Sale 11";#N/A,#N/A,FALSE,"Sale 12"}</definedName>
    <definedName name="wrn.Print._.Improved._.Sales." hidden="1">{#N/A,#N/A,FALSE,"Sale 1";#N/A,#N/A,FALSE,"Sale 2";#N/A,#N/A,FALSE,"Sale 3";#N/A,#N/A,FALSE,"Sale 4";#N/A,#N/A,FALSE,"Sale 5";#N/A,#N/A,FALSE,"Sale 6";#N/A,#N/A,FALSE,"Sale 7";#N/A,#N/A,FALSE,"Sale 8";#N/A,#N/A,FALSE,"Sale 9";#N/A,#N/A,FALSE,"Sale 10";#N/A,#N/A,FALSE,"Sale 11";#N/A,#N/A,FALSE,"Sale 12"}</definedName>
    <definedName name="wrn.Print._.IS._.Exhibits." localSheetId="17" hidden="1">{"Inc Stmt Dollar",#N/A,FALSE,"IS";"Inc Stmt CS",#N/A,FALSE,"IS"}</definedName>
    <definedName name="wrn.Print._.IS._.Exhibits." hidden="1">{"Inc Stmt Dollar",#N/A,FALSE,"IS";"Inc Stmt CS",#N/A,FALSE,"IS"}</definedName>
    <definedName name="wrn.Print._.IS._.Exhibits._1" localSheetId="17" hidden="1">{"Inc Stmt Dollar",#N/A,FALSE,"IS";"Inc Stmt CS",#N/A,FALSE,"IS"}</definedName>
    <definedName name="wrn.Print._.IS._.Exhibits._1" hidden="1">{"Inc Stmt Dollar",#N/A,FALSE,"IS";"Inc Stmt CS",#N/A,FALSE,"IS"}</definedName>
    <definedName name="wrn.Print._.PNL._.Download." localSheetId="17" hidden="1">{"PNLProjDL",#N/A,FALSE,"PROJCO";"PNLParDL",#N/A,FALSE,"Parent"}</definedName>
    <definedName name="wrn.Print._.PNL._.Download." hidden="1">{"PNLProjDL",#N/A,FALSE,"PROJCO";"PNLParDL",#N/A,FALSE,"Parent"}</definedName>
    <definedName name="wrn.Print._.PNL._.Download._1" localSheetId="17" hidden="1">{"PNLProjDL",#N/A,FALSE,"PROJCO";"PNLParDL",#N/A,FALSE,"Parent"}</definedName>
    <definedName name="wrn.Print._.PNL._.Download._1" hidden="1">{"PNLProjDL",#N/A,FALSE,"PROJCO";"PNLParDL",#N/A,FALSE,"Parent"}</definedName>
    <definedName name="wrn.Print._.Ratio._.Exhibits." localSheetId="17" hidden="1">{"Ratio No.1",#N/A,FALSE,"Ratio";"Ratio No.2",#N/A,FALSE,"Ratio"}</definedName>
    <definedName name="wrn.Print._.Ratio._.Exhibits." hidden="1">{"Ratio No.1",#N/A,FALSE,"Ratio";"Ratio No.2",#N/A,FALSE,"Ratio"}</definedName>
    <definedName name="wrn.Print._.Ratio._.Exhibits._1" localSheetId="17" hidden="1">{"Ratio No.1",#N/A,FALSE,"Ratio";"Ratio No.2",#N/A,FALSE,"Ratio"}</definedName>
    <definedName name="wrn.Print._.Ratio._.Exhibits._1" hidden="1">{"Ratio No.1",#N/A,FALSE,"Ratio";"Ratio No.2",#N/A,FALSE,"Ratio"}</definedName>
    <definedName name="wrn.print._.raw._.data._.entry." localSheetId="17" hidden="1">{"inputs raw data",#N/A,TRUE,"INPUT"}</definedName>
    <definedName name="wrn.print._.raw._.data._.entry." hidden="1">{"inputs raw data",#N/A,TRUE,"INPUT"}</definedName>
    <definedName name="wrn.print._.raw._.data._.entry._1" localSheetId="17" hidden="1">{"inputs raw data",#N/A,TRUE,"INPUT"}</definedName>
    <definedName name="wrn.print._.raw._.data._.entry._1" hidden="1">{"inputs raw data",#N/A,TRUE,"INPUT"}</definedName>
    <definedName name="wrn.Print._.Rent._.Comps." localSheetId="17" hidden="1">{#N/A,#N/A,FALSE,"Rent 1";#N/A,#N/A,FALSE,"Rent 2";#N/A,#N/A,FALSE,"Rent 3";#N/A,#N/A,FALSE,"Rent 4";#N/A,#N/A,FALSE,"Rent 5";#N/A,#N/A,FALSE,"Rent 6";#N/A,#N/A,FALSE,"Rent 7";#N/A,#N/A,FALSE,"Rent 8"}</definedName>
    <definedName name="wrn.Print._.Rent._.Comps." hidden="1">{#N/A,#N/A,FALSE,"Rent 1";#N/A,#N/A,FALSE,"Rent 2";#N/A,#N/A,FALSE,"Rent 3";#N/A,#N/A,FALSE,"Rent 4";#N/A,#N/A,FALSE,"Rent 5";#N/A,#N/A,FALSE,"Rent 6";#N/A,#N/A,FALSE,"Rent 7";#N/A,#N/A,FALSE,"Rent 8"}</definedName>
    <definedName name="wrn.Print._.Report." localSheetId="17"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Report."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summary._.sheets." localSheetId="17" hidden="1">{"summary1",#N/A,TRUE,"Comps";"summary2",#N/A,TRUE,"Comps";"summary3",#N/A,TRUE,"Comps"}</definedName>
    <definedName name="wrn.print._.summary._.sheets." hidden="1">{"summary1",#N/A,TRUE,"Comps";"summary2",#N/A,TRUE,"Comps";"summary3",#N/A,TRUE,"Comps"}</definedName>
    <definedName name="wrn.print._.summary._.sheets._1" localSheetId="17" hidden="1">{"summary1",#N/A,TRUE,"Comps";"summary2",#N/A,TRUE,"Comps";"summary3",#N/A,TRUE,"Comps"}</definedName>
    <definedName name="wrn.print._.summary._.sheets._1" hidden="1">{"summary1",#N/A,TRUE,"Comps";"summary2",#N/A,TRUE,"Comps";"summary3",#N/A,TRUE,"Comps"}</definedName>
    <definedName name="wrn.print._.summary._.sheets.2" localSheetId="17" hidden="1">{"summary1",#N/A,TRUE;"Comps","summary2",#N/A;TRUE,"Comps","summary3";#N/A,TRUE,"Comps"}</definedName>
    <definedName name="wrn.print._.summary._.sheets.2" hidden="1">{"summary1",#N/A,TRUE;"Comps","summary2",#N/A;TRUE,"Comps","summary3";#N/A,TRUE,"Comps"}</definedName>
    <definedName name="wrn.print._1" localSheetId="17" hidden="1">{#N/A,#N/A,FALSE,"Inv. in cons subs";#N/A,#N/A,FALSE,"Intercomp.";#N/A,#N/A,FALSE,"Common Stock";#N/A,#N/A,FALSE,"Beg. or year re";#N/A,#N/A,FALSE,"Inv. NC sub-undist"}</definedName>
    <definedName name="wrn.print._1" hidden="1">{#N/A,#N/A,FALSE,"Inv. in cons subs";#N/A,#N/A,FALSE,"Intercomp.";#N/A,#N/A,FALSE,"Common Stock";#N/A,#N/A,FALSE,"Beg. or year re";#N/A,#N/A,FALSE,"Inv. NC sub-undist"}</definedName>
    <definedName name="wrn.Print_Buyer." localSheetId="17"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Earnings_template." localSheetId="17" hidden="1">{"by_month",#N/A,TRUE,"template";"destec_month",#N/A,TRUE,"template";"by_quarter",#N/A,TRUE,"template";"destec_quarter",#N/A,TRUE,"template";"by_year",#N/A,TRUE,"template";"destec_annual",#N/A,TRUE,"template"}</definedName>
    <definedName name="wrn.Print_Earnings_template." hidden="1">{"by_month",#N/A,TRUE,"template";"destec_month",#N/A,TRUE,"template";"by_quarter",#N/A,TRUE,"template";"destec_quarter",#N/A,TRUE,"template";"by_year",#N/A,TRUE,"template";"destec_annual",#N/A,TRUE,"template"}</definedName>
    <definedName name="wrn.Print_Earnings_template._1" localSheetId="17" hidden="1">{"by_month",#N/A,TRUE,"template";"destec_month",#N/A,TRUE,"template";"by_quarter",#N/A,TRUE,"template";"destec_quarter",#N/A,TRUE,"template";"by_year",#N/A,TRUE,"template";"destec_annual",#N/A,TRUE,"template"}</definedName>
    <definedName name="wrn.Print_Earnings_template._1" hidden="1">{"by_month",#N/A,TRUE,"template";"destec_month",#N/A,TRUE,"template";"by_quarter",#N/A,TRUE,"template";"destec_quarter",#N/A,TRUE,"template";"by_year",#N/A,TRUE,"template";"destec_annual",#N/A,TRUE,"template"}</definedName>
    <definedName name="wrn.Print_Target."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Var_page." localSheetId="17" hidden="1">{"var_page",#N/A,FALSE,"template"}</definedName>
    <definedName name="wrn.Print_Var_page." hidden="1">{"var_page",#N/A,FALSE,"template"}</definedName>
    <definedName name="wrn.Print_Var_page._1" localSheetId="17" hidden="1">{"var_page",#N/A,FALSE,"template"}</definedName>
    <definedName name="wrn.Print_Var_page._1" hidden="1">{"var_page",#N/A,FALSE,"template"}</definedName>
    <definedName name="wrn.print_variance." localSheetId="17" hidden="1">{"var_report",#N/A,FALSE,"template"}</definedName>
    <definedName name="wrn.print_variance." hidden="1">{"var_report",#N/A,FALSE,"template"}</definedName>
    <definedName name="wrn.print_variance._1" localSheetId="17" hidden="1">{"var_report",#N/A,FALSE,"template"}</definedName>
    <definedName name="wrn.print_variance._1" hidden="1">{"var_report",#N/A,FALSE,"template"}</definedName>
    <definedName name="wrn.Print_Variance_Page." localSheetId="17" hidden="1">{"variance_page",#N/A,FALSE,"template"}</definedName>
    <definedName name="wrn.Print_Variance_Page." hidden="1">{"variance_page",#N/A,FALSE,"template"}</definedName>
    <definedName name="wrn.Print_Variance_Page._1" localSheetId="17" hidden="1">{"variance_page",#N/A,FALSE,"template"}</definedName>
    <definedName name="wrn.Print_Variance_Page._1" hidden="1">{"variance_page",#N/A,FALSE,"template"}</definedName>
    <definedName name="wrn.print1." localSheetId="17" hidden="1">{"assumption1",#N/A,FALSE,"Assumptions";"assumption2",#N/A,FALSE,"Assumptions";"assumption3",#N/A,FALSE,"Assumptions";"prod",#N/A,FALSE,"Financials";"prod2",#N/A,FALSE,"Financials";"pnl",#N/A,FALSE,"Financials";"pnl2",#N/A,FALSE,"Financials";"cash",#N/A,FALSE,"Financials";"cash2",#N/A,FALSE,"Financials"}</definedName>
    <definedName name="wrn.print1." hidden="1">{"assumption1",#N/A,FALSE,"Assumptions";"assumption2",#N/A,FALSE,"Assumptions";"assumption3",#N/A,FALSE,"Assumptions";"prod",#N/A,FALSE,"Financials";"prod2",#N/A,FALSE,"Financials";"pnl",#N/A,FALSE,"Financials";"pnl2",#N/A,FALSE,"Financials";"cash",#N/A,FALSE,"Financials";"cash2",#N/A,FALSE,"Financials"}</definedName>
    <definedName name="wrn.print1._1" localSheetId="17" hidden="1">{"assumption1",#N/A,FALSE,"Assumptions";"assumption2",#N/A,FALSE,"Assumptions";"assumption3",#N/A,FALSE,"Assumptions";"prod",#N/A,FALSE,"Financials";"prod2",#N/A,FALSE,"Financials";"pnl",#N/A,FALSE,"Financials";"pnl2",#N/A,FALSE,"Financials";"cash",#N/A,FALSE,"Financials";"cash2",#N/A,FALSE,"Financials"}</definedName>
    <definedName name="wrn.print1._1" hidden="1">{"assumption1",#N/A,FALSE,"Assumptions";"assumption2",#N/A,FALSE,"Assumptions";"assumption3",#N/A,FALSE,"Assumptions";"prod",#N/A,FALSE,"Financials";"prod2",#N/A,FALSE,"Financials";"pnl",#N/A,FALSE,"Financials";"pnl2",#N/A,FALSE,"Financials";"cash",#N/A,FALSE,"Financials";"cash2",#N/A,FALSE,"Financials"}</definedName>
    <definedName name="wrn.print1._1_1" localSheetId="17" hidden="1">{"assumption1",#N/A,FALSE,"Assumptions";"assumption2",#N/A,FALSE,"Assumptions";"assumption3",#N/A,FALSE,"Assumptions";"prod",#N/A,FALSE,"Financials";"prod2",#N/A,FALSE,"Financials";"pnl",#N/A,FALSE,"Financials";"pnl2",#N/A,FALSE,"Financials";"cash",#N/A,FALSE,"Financials";"cash2",#N/A,FALSE,"Financials"}</definedName>
    <definedName name="wrn.print1._1_1" hidden="1">{"assumption1",#N/A,FALSE,"Assumptions";"assumption2",#N/A,FALSE,"Assumptions";"assumption3",#N/A,FALSE,"Assumptions";"prod",#N/A,FALSE,"Financials";"prod2",#N/A,FALSE,"Financials";"pnl",#N/A,FALSE,"Financials";"pnl2",#N/A,FALSE,"Financials";"cash",#N/A,FALSE,"Financials";"cash2",#N/A,FALSE,"Financials"}</definedName>
    <definedName name="wrn.print1._1_2" localSheetId="17" hidden="1">{"assumption1",#N/A,FALSE,"Assumptions";"assumption2",#N/A,FALSE,"Assumptions";"assumption3",#N/A,FALSE,"Assumptions";"prod",#N/A,FALSE,"Financials";"prod2",#N/A,FALSE,"Financials";"pnl",#N/A,FALSE,"Financials";"pnl2",#N/A,FALSE,"Financials";"cash",#N/A,FALSE,"Financials";"cash2",#N/A,FALSE,"Financials"}</definedName>
    <definedName name="wrn.print1._1_2" hidden="1">{"assumption1",#N/A,FALSE,"Assumptions";"assumption2",#N/A,FALSE,"Assumptions";"assumption3",#N/A,FALSE,"Assumptions";"prod",#N/A,FALSE,"Financials";"prod2",#N/A,FALSE,"Financials";"pnl",#N/A,FALSE,"Financials";"pnl2",#N/A,FALSE,"Financials";"cash",#N/A,FALSE,"Financials";"cash2",#N/A,FALSE,"Financials"}</definedName>
    <definedName name="wrn.print1._1_3" localSheetId="17" hidden="1">{"assumption1",#N/A,FALSE,"Assumptions";"assumption2",#N/A,FALSE,"Assumptions";"assumption3",#N/A,FALSE,"Assumptions";"prod",#N/A,FALSE,"Financials";"prod2",#N/A,FALSE,"Financials";"pnl",#N/A,FALSE,"Financials";"pnl2",#N/A,FALSE,"Financials";"cash",#N/A,FALSE,"Financials";"cash2",#N/A,FALSE,"Financials"}</definedName>
    <definedName name="wrn.print1._1_3" hidden="1">{"assumption1",#N/A,FALSE,"Assumptions";"assumption2",#N/A,FALSE,"Assumptions";"assumption3",#N/A,FALSE,"Assumptions";"prod",#N/A,FALSE,"Financials";"prod2",#N/A,FALSE,"Financials";"pnl",#N/A,FALSE,"Financials";"pnl2",#N/A,FALSE,"Financials";"cash",#N/A,FALSE,"Financials";"cash2",#N/A,FALSE,"Financials"}</definedName>
    <definedName name="wrn.print1._2" localSheetId="17" hidden="1">{"assumption1",#N/A,FALSE,"Assumptions";"assumption2",#N/A,FALSE,"Assumptions";"assumption3",#N/A,FALSE,"Assumptions";"prod",#N/A,FALSE,"Financials";"prod2",#N/A,FALSE,"Financials";"pnl",#N/A,FALSE,"Financials";"pnl2",#N/A,FALSE,"Financials";"cash",#N/A,FALSE,"Financials";"cash2",#N/A,FALSE,"Financials"}</definedName>
    <definedName name="wrn.print1._2" hidden="1">{"assumption1",#N/A,FALSE,"Assumptions";"assumption2",#N/A,FALSE,"Assumptions";"assumption3",#N/A,FALSE,"Assumptions";"prod",#N/A,FALSE,"Financials";"prod2",#N/A,FALSE,"Financials";"pnl",#N/A,FALSE,"Financials";"pnl2",#N/A,FALSE,"Financials";"cash",#N/A,FALSE,"Financials";"cash2",#N/A,FALSE,"Financials"}</definedName>
    <definedName name="wrn.print1._2_1" localSheetId="17" hidden="1">{"assumption1",#N/A,FALSE,"Assumptions";"assumption2",#N/A,FALSE,"Assumptions";"assumption3",#N/A,FALSE,"Assumptions";"prod",#N/A,FALSE,"Financials";"prod2",#N/A,FALSE,"Financials";"pnl",#N/A,FALSE,"Financials";"pnl2",#N/A,FALSE,"Financials";"cash",#N/A,FALSE,"Financials";"cash2",#N/A,FALSE,"Financials"}</definedName>
    <definedName name="wrn.print1._2_1" hidden="1">{"assumption1",#N/A,FALSE,"Assumptions";"assumption2",#N/A,FALSE,"Assumptions";"assumption3",#N/A,FALSE,"Assumptions";"prod",#N/A,FALSE,"Financials";"prod2",#N/A,FALSE,"Financials";"pnl",#N/A,FALSE,"Financials";"pnl2",#N/A,FALSE,"Financials";"cash",#N/A,FALSE,"Financials";"cash2",#N/A,FALSE,"Financials"}</definedName>
    <definedName name="wrn.print1._2_2" localSheetId="17" hidden="1">{"assumption1",#N/A,FALSE,"Assumptions";"assumption2",#N/A,FALSE,"Assumptions";"assumption3",#N/A,FALSE,"Assumptions";"prod",#N/A,FALSE,"Financials";"prod2",#N/A,FALSE,"Financials";"pnl",#N/A,FALSE,"Financials";"pnl2",#N/A,FALSE,"Financials";"cash",#N/A,FALSE,"Financials";"cash2",#N/A,FALSE,"Financials"}</definedName>
    <definedName name="wrn.print1._2_2" hidden="1">{"assumption1",#N/A,FALSE,"Assumptions";"assumption2",#N/A,FALSE,"Assumptions";"assumption3",#N/A,FALSE,"Assumptions";"prod",#N/A,FALSE,"Financials";"prod2",#N/A,FALSE,"Financials";"pnl",#N/A,FALSE,"Financials";"pnl2",#N/A,FALSE,"Financials";"cash",#N/A,FALSE,"Financials";"cash2",#N/A,FALSE,"Financials"}</definedName>
    <definedName name="wrn.print1._2_3" localSheetId="17" hidden="1">{"assumption1",#N/A,FALSE,"Assumptions";"assumption2",#N/A,FALSE,"Assumptions";"assumption3",#N/A,FALSE,"Assumptions";"prod",#N/A,FALSE,"Financials";"prod2",#N/A,FALSE,"Financials";"pnl",#N/A,FALSE,"Financials";"pnl2",#N/A,FALSE,"Financials";"cash",#N/A,FALSE,"Financials";"cash2",#N/A,FALSE,"Financials"}</definedName>
    <definedName name="wrn.print1._2_3" hidden="1">{"assumption1",#N/A,FALSE,"Assumptions";"assumption2",#N/A,FALSE,"Assumptions";"assumption3",#N/A,FALSE,"Assumptions";"prod",#N/A,FALSE,"Financials";"prod2",#N/A,FALSE,"Financials";"pnl",#N/A,FALSE,"Financials";"pnl2",#N/A,FALSE,"Financials";"cash",#N/A,FALSE,"Financials";"cash2",#N/A,FALSE,"Financials"}</definedName>
    <definedName name="wrn.print1._3" localSheetId="17" hidden="1">{"assumption1",#N/A,FALSE,"Assumptions";"assumption2",#N/A,FALSE,"Assumptions";"assumption3",#N/A,FALSE,"Assumptions";"prod",#N/A,FALSE,"Financials";"prod2",#N/A,FALSE,"Financials";"pnl",#N/A,FALSE,"Financials";"pnl2",#N/A,FALSE,"Financials";"cash",#N/A,FALSE,"Financials";"cash2",#N/A,FALSE,"Financials"}</definedName>
    <definedName name="wrn.print1._3" hidden="1">{"assumption1",#N/A,FALSE,"Assumptions";"assumption2",#N/A,FALSE,"Assumptions";"assumption3",#N/A,FALSE,"Assumptions";"prod",#N/A,FALSE,"Financials";"prod2",#N/A,FALSE,"Financials";"pnl",#N/A,FALSE,"Financials";"pnl2",#N/A,FALSE,"Financials";"cash",#N/A,FALSE,"Financials";"cash2",#N/A,FALSE,"Financials"}</definedName>
    <definedName name="wrn.print1._3_1" localSheetId="17" hidden="1">{"assumption1",#N/A,FALSE,"Assumptions";"assumption2",#N/A,FALSE,"Assumptions";"assumption3",#N/A,FALSE,"Assumptions";"prod",#N/A,FALSE,"Financials";"prod2",#N/A,FALSE,"Financials";"pnl",#N/A,FALSE,"Financials";"pnl2",#N/A,FALSE,"Financials";"cash",#N/A,FALSE,"Financials";"cash2",#N/A,FALSE,"Financials"}</definedName>
    <definedName name="wrn.print1._3_1" hidden="1">{"assumption1",#N/A,FALSE,"Assumptions";"assumption2",#N/A,FALSE,"Assumptions";"assumption3",#N/A,FALSE,"Assumptions";"prod",#N/A,FALSE,"Financials";"prod2",#N/A,FALSE,"Financials";"pnl",#N/A,FALSE,"Financials";"pnl2",#N/A,FALSE,"Financials";"cash",#N/A,FALSE,"Financials";"cash2",#N/A,FALSE,"Financials"}</definedName>
    <definedName name="wrn.print1._3_2" localSheetId="17" hidden="1">{"assumption1",#N/A,FALSE,"Assumptions";"assumption2",#N/A,FALSE,"Assumptions";"assumption3",#N/A,FALSE,"Assumptions";"prod",#N/A,FALSE,"Financials";"prod2",#N/A,FALSE,"Financials";"pnl",#N/A,FALSE,"Financials";"pnl2",#N/A,FALSE,"Financials";"cash",#N/A,FALSE,"Financials";"cash2",#N/A,FALSE,"Financials"}</definedName>
    <definedName name="wrn.print1._3_2" hidden="1">{"assumption1",#N/A,FALSE,"Assumptions";"assumption2",#N/A,FALSE,"Assumptions";"assumption3",#N/A,FALSE,"Assumptions";"prod",#N/A,FALSE,"Financials";"prod2",#N/A,FALSE,"Financials";"pnl",#N/A,FALSE,"Financials";"pnl2",#N/A,FALSE,"Financials";"cash",#N/A,FALSE,"Financials";"cash2",#N/A,FALSE,"Financials"}</definedName>
    <definedName name="wrn.print1._3_3" localSheetId="17" hidden="1">{"assumption1",#N/A,FALSE,"Assumptions";"assumption2",#N/A,FALSE,"Assumptions";"assumption3",#N/A,FALSE,"Assumptions";"prod",#N/A,FALSE,"Financials";"prod2",#N/A,FALSE,"Financials";"pnl",#N/A,FALSE,"Financials";"pnl2",#N/A,FALSE,"Financials";"cash",#N/A,FALSE,"Financials";"cash2",#N/A,FALSE,"Financials"}</definedName>
    <definedName name="wrn.print1._3_3" hidden="1">{"assumption1",#N/A,FALSE,"Assumptions";"assumption2",#N/A,FALSE,"Assumptions";"assumption3",#N/A,FALSE,"Assumptions";"prod",#N/A,FALSE,"Financials";"prod2",#N/A,FALSE,"Financials";"pnl",#N/A,FALSE,"Financials";"pnl2",#N/A,FALSE,"Financials";"cash",#N/A,FALSE,"Financials";"cash2",#N/A,FALSE,"Financials"}</definedName>
    <definedName name="wrn.print1._4" localSheetId="17" hidden="1">{"assumption1",#N/A,FALSE,"Assumptions";"assumption2",#N/A,FALSE,"Assumptions";"assumption3",#N/A,FALSE,"Assumptions";"prod",#N/A,FALSE,"Financials";"prod2",#N/A,FALSE,"Financials";"pnl",#N/A,FALSE,"Financials";"pnl2",#N/A,FALSE,"Financials";"cash",#N/A,FALSE,"Financials";"cash2",#N/A,FALSE,"Financials"}</definedName>
    <definedName name="wrn.print1._4" hidden="1">{"assumption1",#N/A,FALSE,"Assumptions";"assumption2",#N/A,FALSE,"Assumptions";"assumption3",#N/A,FALSE,"Assumptions";"prod",#N/A,FALSE,"Financials";"prod2",#N/A,FALSE,"Financials";"pnl",#N/A,FALSE,"Financials";"pnl2",#N/A,FALSE,"Financials";"cash",#N/A,FALSE,"Financials";"cash2",#N/A,FALSE,"Financials"}</definedName>
    <definedName name="wrn.print1._4_1" localSheetId="17" hidden="1">{"assumption1",#N/A,FALSE,"Assumptions";"assumption2",#N/A,FALSE,"Assumptions";"assumption3",#N/A,FALSE,"Assumptions";"prod",#N/A,FALSE,"Financials";"prod2",#N/A,FALSE,"Financials";"pnl",#N/A,FALSE,"Financials";"pnl2",#N/A,FALSE,"Financials";"cash",#N/A,FALSE,"Financials";"cash2",#N/A,FALSE,"Financials"}</definedName>
    <definedName name="wrn.print1._4_1" hidden="1">{"assumption1",#N/A,FALSE,"Assumptions";"assumption2",#N/A,FALSE,"Assumptions";"assumption3",#N/A,FALSE,"Assumptions";"prod",#N/A,FALSE,"Financials";"prod2",#N/A,FALSE,"Financials";"pnl",#N/A,FALSE,"Financials";"pnl2",#N/A,FALSE,"Financials";"cash",#N/A,FALSE,"Financials";"cash2",#N/A,FALSE,"Financials"}</definedName>
    <definedName name="wrn.print1._4_2" localSheetId="17" hidden="1">{"assumption1",#N/A,FALSE,"Assumptions";"assumption2",#N/A,FALSE,"Assumptions";"assumption3",#N/A,FALSE,"Assumptions";"prod",#N/A,FALSE,"Financials";"prod2",#N/A,FALSE,"Financials";"pnl",#N/A,FALSE,"Financials";"pnl2",#N/A,FALSE,"Financials";"cash",#N/A,FALSE,"Financials";"cash2",#N/A,FALSE,"Financials"}</definedName>
    <definedName name="wrn.print1._4_2" hidden="1">{"assumption1",#N/A,FALSE,"Assumptions";"assumption2",#N/A,FALSE,"Assumptions";"assumption3",#N/A,FALSE,"Assumptions";"prod",#N/A,FALSE,"Financials";"prod2",#N/A,FALSE,"Financials";"pnl",#N/A,FALSE,"Financials";"pnl2",#N/A,FALSE,"Financials";"cash",#N/A,FALSE,"Financials";"cash2",#N/A,FALSE,"Financials"}</definedName>
    <definedName name="wrn.print1._4_3" localSheetId="17" hidden="1">{"assumption1",#N/A,FALSE,"Assumptions";"assumption2",#N/A,FALSE,"Assumptions";"assumption3",#N/A,FALSE,"Assumptions";"prod",#N/A,FALSE,"Financials";"prod2",#N/A,FALSE,"Financials";"pnl",#N/A,FALSE,"Financials";"pnl2",#N/A,FALSE,"Financials";"cash",#N/A,FALSE,"Financials";"cash2",#N/A,FALSE,"Financials"}</definedName>
    <definedName name="wrn.print1._4_3" hidden="1">{"assumption1",#N/A,FALSE,"Assumptions";"assumption2",#N/A,FALSE,"Assumptions";"assumption3",#N/A,FALSE,"Assumptions";"prod",#N/A,FALSE,"Financials";"prod2",#N/A,FALSE,"Financials";"pnl",#N/A,FALSE,"Financials";"pnl2",#N/A,FALSE,"Financials";"cash",#N/A,FALSE,"Financials";"cash2",#N/A,FALSE,"Financials"}</definedName>
    <definedName name="wrn.print1._5" localSheetId="17" hidden="1">{"assumption1",#N/A,FALSE,"Assumptions";"assumption2",#N/A,FALSE,"Assumptions";"assumption3",#N/A,FALSE,"Assumptions";"prod",#N/A,FALSE,"Financials";"prod2",#N/A,FALSE,"Financials";"pnl",#N/A,FALSE,"Financials";"pnl2",#N/A,FALSE,"Financials";"cash",#N/A,FALSE,"Financials";"cash2",#N/A,FALSE,"Financials"}</definedName>
    <definedName name="wrn.print1._5" hidden="1">{"assumption1",#N/A,FALSE,"Assumptions";"assumption2",#N/A,FALSE,"Assumptions";"assumption3",#N/A,FALSE,"Assumptions";"prod",#N/A,FALSE,"Financials";"prod2",#N/A,FALSE,"Financials";"pnl",#N/A,FALSE,"Financials";"pnl2",#N/A,FALSE,"Financials";"cash",#N/A,FALSE,"Financials";"cash2",#N/A,FALSE,"Financials"}</definedName>
    <definedName name="wrn.print1._5_1" localSheetId="17" hidden="1">{"assumption1",#N/A,FALSE,"Assumptions";"assumption2",#N/A,FALSE,"Assumptions";"assumption3",#N/A,FALSE,"Assumptions";"prod",#N/A,FALSE,"Financials";"prod2",#N/A,FALSE,"Financials";"pnl",#N/A,FALSE,"Financials";"pnl2",#N/A,FALSE,"Financials";"cash",#N/A,FALSE,"Financials";"cash2",#N/A,FALSE,"Financials"}</definedName>
    <definedName name="wrn.print1._5_1" hidden="1">{"assumption1",#N/A,FALSE,"Assumptions";"assumption2",#N/A,FALSE,"Assumptions";"assumption3",#N/A,FALSE,"Assumptions";"prod",#N/A,FALSE,"Financials";"prod2",#N/A,FALSE,"Financials";"pnl",#N/A,FALSE,"Financials";"pnl2",#N/A,FALSE,"Financials";"cash",#N/A,FALSE,"Financials";"cash2",#N/A,FALSE,"Financials"}</definedName>
    <definedName name="wrn.print1._5_2" localSheetId="17" hidden="1">{"assumption1",#N/A,FALSE,"Assumptions";"assumption2",#N/A,FALSE,"Assumptions";"assumption3",#N/A,FALSE,"Assumptions";"prod",#N/A,FALSE,"Financials";"prod2",#N/A,FALSE,"Financials";"pnl",#N/A,FALSE,"Financials";"pnl2",#N/A,FALSE,"Financials";"cash",#N/A,FALSE,"Financials";"cash2",#N/A,FALSE,"Financials"}</definedName>
    <definedName name="wrn.print1._5_2" hidden="1">{"assumption1",#N/A,FALSE,"Assumptions";"assumption2",#N/A,FALSE,"Assumptions";"assumption3",#N/A,FALSE,"Assumptions";"prod",#N/A,FALSE,"Financials";"prod2",#N/A,FALSE,"Financials";"pnl",#N/A,FALSE,"Financials";"pnl2",#N/A,FALSE,"Financials";"cash",#N/A,FALSE,"Financials";"cash2",#N/A,FALSE,"Financials"}</definedName>
    <definedName name="wrn.print1._5_3" localSheetId="17" hidden="1">{"assumption1",#N/A,FALSE,"Assumptions";"assumption2",#N/A,FALSE,"Assumptions";"assumption3",#N/A,FALSE,"Assumptions";"prod",#N/A,FALSE,"Financials";"prod2",#N/A,FALSE,"Financials";"pnl",#N/A,FALSE,"Financials";"pnl2",#N/A,FALSE,"Financials";"cash",#N/A,FALSE,"Financials";"cash2",#N/A,FALSE,"Financials"}</definedName>
    <definedName name="wrn.print1._5_3" hidden="1">{"assumption1",#N/A,FALSE,"Assumptions";"assumption2",#N/A,FALSE,"Assumptions";"assumption3",#N/A,FALSE,"Assumptions";"prod",#N/A,FALSE,"Financials";"prod2",#N/A,FALSE,"Financials";"pnl",#N/A,FALSE,"Financials";"pnl2",#N/A,FALSE,"Financials";"cash",#N/A,FALSE,"Financials";"cash2",#N/A,FALSE,"Financials"}</definedName>
    <definedName name="wrn.PrintAll." localSheetId="17" hidden="1">{"PA1",#N/A,TRUE,"BORDMW";"pa2",#N/A,TRUE,"BORDMW";"PA3",#N/A,TRUE,"BORDMW";"PA4",#N/A,TRUE,"BORDMW"}</definedName>
    <definedName name="wrn.PrintAll." hidden="1">{"PA1",#N/A,TRUE,"BORDMW";"pa2",#N/A,TRUE,"BORDMW";"PA3",#N/A,TRUE,"BORDMW";"PA4",#N/A,TRUE,"BORDMW"}</definedName>
    <definedName name="wrn.PrintAll._1" localSheetId="17" hidden="1">{"PA1",#N/A,TRUE,"BORDMW";"pa2",#N/A,TRUE,"BORDMW";"PA3",#N/A,TRUE,"BORDMW";"PA4",#N/A,TRUE,"BORDMW"}</definedName>
    <definedName name="wrn.PrintAll._1" hidden="1">{"PA1",#N/A,TRUE,"BORDMW";"pa2",#N/A,TRUE,"BORDMW";"PA3",#N/A,TRUE,"BORDMW";"PA4",#N/A,TRUE,"BORDMW"}</definedName>
    <definedName name="wrn.Printout." localSheetId="17"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Workbook." localSheetId="17" hidden="1">{"Index",#N/A,FALSE,"Index"}</definedName>
    <definedName name="wrn.PrintWorkbook." hidden="1">{"Index",#N/A,FALSE,"Index"}</definedName>
    <definedName name="wrn.Profitability._.Indicators." localSheetId="17" hidden="1">{"ProfPrintArea",#N/A,FALSE,"Prof (c)"}</definedName>
    <definedName name="wrn.Profitability._.Indicators." hidden="1">{"ProfPrintArea",#N/A,FALSE,"Prof (c)"}</definedName>
    <definedName name="wrn.Profitability._.Indicators._.Base._.Case." localSheetId="17" hidden="1">{"ProfPrintArea",#N/A,FALSE,"Prof (c)"}</definedName>
    <definedName name="wrn.Profitability._.Indicators._.Base._.Case." hidden="1">{"ProfPrintArea",#N/A,FALSE,"Prof (c)"}</definedName>
    <definedName name="wrn.Project._.Summary." localSheetId="17" hidden="1">{"Summary",#N/A,FALSE,"MICMULT";"Income Statement",#N/A,FALSE,"MICMULT";"Cash Flows",#N/A,FALSE,"MICMULT"}</definedName>
    <definedName name="wrn.Project._.Summary." hidden="1">{"Summary",#N/A,FALSE,"MICMULT";"Income Statement",#N/A,FALSE,"MICMULT";"Cash Flows",#N/A,FALSE,"MICMULT"}</definedName>
    <definedName name="wrn.Project._.Summary._1" localSheetId="17" hidden="1">{"Summary",#N/A,FALSE,"MICMULT";"Income Statement",#N/A,FALSE,"MICMULT";"Cash Flows",#N/A,FALSE,"MICMULT"}</definedName>
    <definedName name="wrn.Project._.Summary._1" hidden="1">{"Summary",#N/A,FALSE,"MICMULT";"Income Statement",#N/A,FALSE,"MICMULT";"Cash Flows",#N/A,FALSE,"MICMULT"}</definedName>
    <definedName name="wrn.Projected._.Data._.and._.Subject._.Company._.Data." localSheetId="17" hidden="1">{#N/A,#N/A,FALSE,"Projected Data &amp; SUBJECT-INPUTS"}</definedName>
    <definedName name="wrn.Projected._.Data._.and._.Subject._.Company._.Data." hidden="1">{#N/A,#N/A,FALSE,"Projected Data &amp; SUBJECT-INPUTS"}</definedName>
    <definedName name="wrn.Projected._.Data._.and._.Subject._.Company._.Data._1" localSheetId="17" hidden="1">{#N/A,#N/A,FALSE,"Projected Data &amp; SUBJECT-INPUTS"}</definedName>
    <definedName name="wrn.Projected._.Data._.and._.Subject._.Company._.Data._1" hidden="1">{#N/A,#N/A,FALSE,"Projected Data &amp; SUBJECT-INPUTS"}</definedName>
    <definedName name="wrn.QUICK." localSheetId="17"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localSheetId="17"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RECON." localSheetId="17" hidden="1">{"RECON",#N/A,FALSE,"Allocations"}</definedName>
    <definedName name="wrn.RECON." hidden="1">{"RECON",#N/A,FALSE,"Allocations"}</definedName>
    <definedName name="wrn.RECON._1" localSheetId="17" hidden="1">{"RECON",#N/A,FALSE,"Allocations"}</definedName>
    <definedName name="wrn.RECON._1" hidden="1">{"RECON",#N/A,FALSE,"Allocations"}</definedName>
    <definedName name="wrn.RECON._2" localSheetId="17" hidden="1">{"RECON",#N/A,FALSE,"Allocations"}</definedName>
    <definedName name="wrn.RECON._2" hidden="1">{"RECON",#N/A,FALSE,"Allocations"}</definedName>
    <definedName name="wrn.RECON._3" localSheetId="17" hidden="1">{"RECON",#N/A,FALSE,"Allocations"}</definedName>
    <definedName name="wrn.RECON._3" hidden="1">{"RECON",#N/A,FALSE,"Allocations"}</definedName>
    <definedName name="wrn.red_take." localSheetId="17" hidden="1">{"red_take_pg1",#N/A,FALSE,"reduced_take";"red_take_pg2",#N/A,FALSE,"reduced_take";"red_take_pg3",#N/A,FALSE,"reduced_take";"red_take_pg4",#N/A,FALSE,"reduced_take";"red_take_pg5",#N/A,FALSE,"reduced_take";"red_take_pg6",#N/A,FALSE,"reduced_take"}</definedName>
    <definedName name="wrn.red_take." hidden="1">{"red_take_pg1",#N/A,FALSE,"reduced_take";"red_take_pg2",#N/A,FALSE,"reduced_take";"red_take_pg3",#N/A,FALSE,"reduced_take";"red_take_pg4",#N/A,FALSE,"reduced_take";"red_take_pg5",#N/A,FALSE,"reduced_take";"red_take_pg6",#N/A,FALSE,"reduced_take"}</definedName>
    <definedName name="wrn.red_take._1" localSheetId="17" hidden="1">{"red_take_pg1",#N/A,FALSE,"reduced_take";"red_take_pg2",#N/A,FALSE,"reduced_take";"red_take_pg3",#N/A,FALSE,"reduced_take";"red_take_pg4",#N/A,FALSE,"reduced_take";"red_take_pg5",#N/A,FALSE,"reduced_take";"red_take_pg6",#N/A,FALSE,"reduced_take"}</definedName>
    <definedName name="wrn.red_take._1" hidden="1">{"red_take_pg1",#N/A,FALSE,"reduced_take";"red_take_pg2",#N/A,FALSE,"reduced_take";"red_take_pg3",#N/A,FALSE,"reduced_take";"red_take_pg4",#N/A,FALSE,"reduced_take";"red_take_pg5",#N/A,FALSE,"reduced_take";"red_take_pg6",#N/A,FALSE,"reduced_take"}</definedName>
    <definedName name="wrn.Reforcast._.Print." localSheetId="17" hidden="1">{#N/A,#N/A,FALSE;"RF Inc Stmt",#N/A,#N/A;FALSE,"RF-IS-1",#N/A;#N/A,FALSE,"RF-IS-2"}</definedName>
    <definedName name="wrn.Reforcast._.Print." hidden="1">{#N/A,#N/A,FALSE;"RF Inc Stmt",#N/A,#N/A;FALSE,"RF-IS-1",#N/A;#N/A,FALSE,"RF-IS-2"}</definedName>
    <definedName name="wrn.Reforcast._.Print1" localSheetId="17" hidden="1">{#N/A,#N/A,FALSE;"RF Inc Stmt",#N/A,#N/A;FALSE,"RF-IS-1",#N/A;#N/A,FALSE,"RF-IS-2"}</definedName>
    <definedName name="wrn.Reforcast._.Print1" hidden="1">{#N/A,#N/A,FALSE;"RF Inc Stmt",#N/A,#N/A;FALSE,"RF-IS-1",#N/A;#N/A,FALSE,"RF-IS-2"}</definedName>
    <definedName name="wrn.Reforecast." localSheetId="17"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URBISHMENT._.COSTS." hidden="1">{#N/A,#N/A,FALSE,"COMPLETE";#N/A,#N/A,FALSE,"WARRANTY";#N/A,#N/A,FALSE,"HOUSTON";#N/A,#N/A,FALSE,"CAPITAL";#N/A,#N/A,FALSE,"PROJECTIONS"}</definedName>
    <definedName name="wrn.Replacement._.Cost." localSheetId="17"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Report." localSheetId="17" hidden="1">{#N/A,#N/A,FALSE,"Work performed";#N/A,#N/A,FALSE,"Resources"}</definedName>
    <definedName name="wrn.Report." hidden="1">{#N/A,#N/A,FALSE,"Work performed";#N/A,#N/A,FALSE,"Resources"}</definedName>
    <definedName name="wrn.Report._.Exhibits." localSheetId="17" hidden="1">{"Inc Stmt Exhibit",#N/A,FALSE,"IS";"BS Exhibit",#N/A,FALSE,"BS";"Ratio No.1",#N/A,FALSE,"Ratio";"Ratio No.2",#N/A,FALSE,"Ratio"}</definedName>
    <definedName name="wrn.Report._.Exhibits." hidden="1">{"Inc Stmt Exhibit",#N/A,FALSE,"IS";"BS Exhibit",#N/A,FALSE,"BS";"Ratio No.1",#N/A,FALSE,"Ratio";"Ratio No.2",#N/A,FALSE,"Ratio"}</definedName>
    <definedName name="wrn.Report._.Exhibits._1" localSheetId="17" hidden="1">{"Inc Stmt Exhibit",#N/A,FALSE,"IS";"BS Exhibit",#N/A,FALSE,"BS";"Ratio No.1",#N/A,FALSE,"Ratio";"Ratio No.2",#N/A,FALSE,"Ratio"}</definedName>
    <definedName name="wrn.Report._.Exhibits._1" hidden="1">{"Inc Stmt Exhibit",#N/A,FALSE,"IS";"BS Exhibit",#N/A,FALSE,"BS";"Ratio No.1",#N/A,FALSE,"Ratio";"Ratio No.2",#N/A,FALSE,"Ratio"}</definedName>
    <definedName name="wrn.REPORT._.FOR._.CCA." localSheetId="17" hidden="1">{"CCA",#N/A,FALSE,"INPUT";"Pricing","CCA",FALSE,"Pricing";"Rent","CCA",FALSE,"Rent,Exp";"Fund Flow",#N/A,FALSE,"Fund Flow"}</definedName>
    <definedName name="wrn.REPORT._.FOR._.CCA." hidden="1">{"CCA",#N/A,FALSE,"INPUT";"Pricing","CCA",FALSE,"Pricing";"Rent","CCA",FALSE,"Rent,Exp";"Fund Flow",#N/A,FALSE,"Fund Flow"}</definedName>
    <definedName name="wrn.REPORT._.FOR._.FA." localSheetId="17" hidden="1">{"Report for FA","FA",FALSE,"Benefits"}</definedName>
    <definedName name="wrn.REPORT._.FOR._.FA." hidden="1">{"Report for FA","FA",FALSE,"Benefits"}</definedName>
    <definedName name="wrn.REPORT._.FOR._.LUS." localSheetId="17" hidden="1">{#N/A,#N/A,FALSE,"LeaseData";"Rent",#N/A,FALSE,"Rent,Exp"}</definedName>
    <definedName name="wrn.REPORT._.FOR._.LUS." hidden="1">{#N/A,#N/A,FALSE,"LeaseData";"Rent",#N/A,FALSE,"Rent,Exp"}</definedName>
    <definedName name="wrn.Revenue._.Analysis." localSheetId="17"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detail." localSheetId="17" hidden="1">{"revenue detail 1",#N/A,FALSE,"Revenue Detail";"revenue detail 2",#N/A,FALSE,"Revenue Detail";"revenue detail 3",#N/A,FALSE,"Revenue Detail";"revenue detail 4",#N/A,FALSE,"Revenue Detail"}</definedName>
    <definedName name="wrn.revenue._.detail." hidden="1">{"revenue detail 1",#N/A,FALSE,"Revenue Detail";"revenue detail 2",#N/A,FALSE,"Revenue Detail";"revenue detail 3",#N/A,FALSE,"Revenue Detail";"revenue detail 4",#N/A,FALSE,"Revenue Detail"}</definedName>
    <definedName name="wrn.revenue._.detail._1" localSheetId="17" hidden="1">{"revenue detail 1",#N/A,FALSE,"Revenue Detail";"revenue detail 2",#N/A,FALSE,"Revenue Detail";"revenue detail 3",#N/A,FALSE,"Revenue Detail";"revenue detail 4",#N/A,FALSE,"Revenue Detail"}</definedName>
    <definedName name="wrn.revenue._.detail._1" hidden="1">{"revenue detail 1",#N/A,FALSE,"Revenue Detail";"revenue detail 2",#N/A,FALSE,"Revenue Detail";"revenue detail 3",#N/A,FALSE,"Revenue Detail";"revenue detail 4",#N/A,FALSE,"Revenue Detail"}</definedName>
    <definedName name="wrn.revenue._.graph." localSheetId="17" hidden="1">{"revenue graph",#N/A,FALSE,"Revenue Graph"}</definedName>
    <definedName name="wrn.revenue._.graph." hidden="1">{"revenue graph",#N/A,FALSE,"Revenue Graph"}</definedName>
    <definedName name="wrn.revenue._.graph._1" localSheetId="17" hidden="1">{"revenue graph",#N/A,FALSE,"Revenue Graph"}</definedName>
    <definedName name="wrn.revenue._.graph._1" hidden="1">{"revenue graph",#N/A,FALSE,"Revenue Graph"}</definedName>
    <definedName name="wrn.rollup." localSheetId="17" hidden="1">{"page1",#N/A,FALSE,"rollup"}</definedName>
    <definedName name="wrn.rollup." hidden="1">{"page1",#N/A,FALSE,"rollup"}</definedName>
    <definedName name="wrn.Roof._.Report." localSheetId="17" hidden="1">{"Roofs Page 1",#N/A,FALSE,"Roof Outline";"Roofs Page 2",#N/A,FALSE,"Roof Outline"}</definedName>
    <definedName name="wrn.Roof._.Report." hidden="1">{"Roofs Page 1",#N/A,FALSE,"Roof Outline";"Roofs Page 2",#N/A,FALSE,"Roof Outline"}</definedName>
    <definedName name="wrn.RustyPresentation." localSheetId="17" hidden="1">{#N/A,#N/A,TRUE,"TransCore Summary",#N/A,#N/A,TRUE,"TransCore IS";#N/A,#N/A,TRUE,"TransCore Balance",#N/A,#N/A,TRUE,"TransCore Backlog";#N/A,#N/A,TRUE,"Syntonic IS",#N/A,#N/A,TRUE,"Syntonic Bal";#N/A,#N/A,TRUE,"Systems IS",#N/A,#N/A,TRUE,"Systems Bal"}</definedName>
    <definedName name="wrn.RustyPresentation." hidden="1">{#N/A,#N/A,TRUE,"TransCore Summary",#N/A,#N/A,TRUE,"TransCore IS";#N/A,#N/A,TRUE,"TransCore Balance",#N/A,#N/A,TRUE,"TransCore Backlog";#N/A,#N/A,TRUE,"Syntonic IS",#N/A,#N/A,TRUE,"Syntonic Bal";#N/A,#N/A,TRUE,"Systems IS",#N/A,#N/A,TRUE,"Systems Bal"}</definedName>
    <definedName name="wrn.sales." localSheetId="17" hidden="1">{"sales",#N/A,FALSE,"Sales";"sales existing",#N/A,FALSE,"Sales";"sales rd1",#N/A,FALSE,"Sales";"sales rd2",#N/A,FALSE,"Sales"}</definedName>
    <definedName name="wrn.sales." hidden="1">{"sales",#N/A,FALSE,"Sales";"sales existing",#N/A,FALSE,"Sales";"sales rd1",#N/A,FALSE,"Sales";"sales rd2",#N/A,FALSE,"Sales"}</definedName>
    <definedName name="wrn.Sales._.Information." localSheetId="17" hidden="1">{#N/A,#N/A,FALSE,"Cover Page";#N/A,#N/A,FALSE,"Table of Contents";#N/A,#N/A,FALSE,"Investment-Acquisition Costs";#N/A,#N/A,FALSE,"Financing Assumptions";#N/A,#N/A,FALSE,"Proforma Assumptions";#N/A,#N/A,FALSE,"Rent Roll";#N/A,#N/A,FALSE,"Taxes and Assessments"}</definedName>
    <definedName name="wrn.Sales._.Information." hidden="1">{#N/A,#N/A,FALSE,"Cover Page";#N/A,#N/A,FALSE,"Table of Contents";#N/A,#N/A,FALSE,"Investment-Acquisition Costs";#N/A,#N/A,FALSE,"Financing Assumptions";#N/A,#N/A,FALSE,"Proforma Assumptions";#N/A,#N/A,FALSE,"Rent Roll";#N/A,#N/A,FALSE,"Taxes and Assessments"}</definedName>
    <definedName name="wrn.Sales._.Package._.MPS._.01." localSheetId="17" hidden="1">{#N/A,#N/A,FALSE,"Cover Page";#N/A,#N/A,FALSE,"Table of Contents";#N/A,#N/A,FALSE,"Executive Summary";#N/A,#N/A,FALSE,"Investment-Acquisition Costs";#N/A,#N/A,FALSE,"Financing Assumptions";#N/A,#N/A,FALSE,"Rent Roll";#N/A,#N/A,FALSE,"Taxes and Assessments"}</definedName>
    <definedName name="wrn.Sales._.Package._.MPS._.01." hidden="1">{#N/A,#N/A,FALSE,"Cover Page";#N/A,#N/A,FALSE,"Table of Contents";#N/A,#N/A,FALSE,"Executive Summary";#N/A,#N/A,FALSE,"Investment-Acquisition Costs";#N/A,#N/A,FALSE,"Financing Assumptions";#N/A,#N/A,FALSE,"Rent Roll";#N/A,#N/A,FALSE,"Taxes and Assessments"}</definedName>
    <definedName name="wrn.sales._1" localSheetId="17" hidden="1">{"sales",#N/A,FALSE,"Sales";"sales existing",#N/A,FALSE,"Sales";"sales rd1",#N/A,FALSE,"Sales";"sales rd2",#N/A,FALSE,"Sales"}</definedName>
    <definedName name="wrn.sales._1" hidden="1">{"sales",#N/A,FALSE,"Sales";"sales existing",#N/A,FALSE,"Sales";"sales rd1",#N/A,FALSE,"Sales";"sales rd2",#N/A,FALSE,"Sales"}</definedName>
    <definedName name="wrn.sample." localSheetId="17" hidden="1">{"sample",#N/A,FALSE,"Client Input Sheet"}</definedName>
    <definedName name="wrn.sample." hidden="1">{"sample",#N/A,FALSE,"Client Input Sheet"}</definedName>
    <definedName name="wrn.sample._1" localSheetId="17" hidden="1">{"sample",#N/A,FALSE,"Client Input Sheet"}</definedName>
    <definedName name="wrn.sample._1" hidden="1">{"sample",#N/A,FALSE,"Client Input Sheet"}</definedName>
    <definedName name="wrn.Schedules." localSheetId="17" hidden="1">{#N/A,#N/A,FALSE,"Lse-ex";#N/A,#N/A,FALSE,"Rollover";#N/A,#N/A,FALSE,"Hist Sales";#N/A,#N/A,FALSE,"97 Occup Cst";#N/A,#N/A,FALSE,"Breakpoint";#N/A,#N/A,FALSE,"Rentroll";#N/A,#N/A,FALSE,"Hst I&amp;E";#N/A,#N/A,FALSE,"Owners";#N/A,#N/A,FALSE,"PROPS96";#N/A,#N/A,FALSE,"Props on mkt";#N/A,#N/A,FALSE,"Portfolios on mkt"}</definedName>
    <definedName name="wrn.Schedules." hidden="1">{#N/A,#N/A,FALSE,"Lse-ex";#N/A,#N/A,FALSE,"Rollover";#N/A,#N/A,FALSE,"Hist Sales";#N/A,#N/A,FALSE,"97 Occup Cst";#N/A,#N/A,FALSE,"Breakpoint";#N/A,#N/A,FALSE,"Rentroll";#N/A,#N/A,FALSE,"Hst I&amp;E";#N/A,#N/A,FALSE,"Owners";#N/A,#N/A,FALSE,"PROPS96";#N/A,#N/A,FALSE,"Props on mkt";#N/A,#N/A,FALSE,"Portfolios on mkt"}</definedName>
    <definedName name="wrn.Shorten._.Version." localSheetId="17" hidden="1">{#N/A,#N/A,FALSE,"changes";#N/A,#N/A,FALSE,"Assumptions";"view1",#N/A,FALSE,"BE Analysis";"view2",#N/A,FALSE,"BE Analysis";#N/A,#N/A,FALSE,"DCF Calculation - Scenario 1";"Dollar",#N/A,FALSE,"Consolidated - Scenario 1";"CS",#N/A,FALSE,"Consolidated - Scenario 1"}</definedName>
    <definedName name="wrn.Shorten._.Version." hidden="1">{#N/A,#N/A,FALSE,"changes";#N/A,#N/A,FALSE,"Assumptions";"view1",#N/A,FALSE,"BE Analysis";"view2",#N/A,FALSE,"BE Analysis";#N/A,#N/A,FALSE,"DCF Calculation - Scenario 1";"Dollar",#N/A,FALSE,"Consolidated - Scenario 1";"CS",#N/A,FALSE,"Consolidated - Scenario 1"}</definedName>
    <definedName name="wrn.Shorten._.Version._1" localSheetId="17" hidden="1">{#N/A,#N/A,FALSE,"changes";#N/A,#N/A,FALSE,"Assumptions";"view1",#N/A,FALSE,"BE Analysis";"view2",#N/A,FALSE,"BE Analysis";#N/A,#N/A,FALSE,"DCF Calculation - Scenario 1";"Dollar",#N/A,FALSE,"Consolidated - Scenario 1";"CS",#N/A,FALSE,"Consolidated - Scenario 1"}</definedName>
    <definedName name="wrn.Shorten._.Version._1" hidden="1">{#N/A,#N/A,FALSE,"changes";#N/A,#N/A,FALSE,"Assumptions";"view1",#N/A,FALSE,"BE Analysis";"view2",#N/A,FALSE,"BE Analysis";#N/A,#N/A,FALSE,"DCF Calculation - Scenario 1";"Dollar",#N/A,FALSE,"Consolidated - Scenario 1";"CS",#N/A,FALSE,"Consolidated - Scenario 1"}</definedName>
    <definedName name="wrn.STAND_ALONE_BOTH." localSheetId="17" hidden="1">{"FCB_ALL",#N/A;FALSE,"FCB";"GREY_ALL",#N/A;FALSE,"GREY"}</definedName>
    <definedName name="wrn.STAND_ALONE_BOTH." hidden="1">{"FCB_ALL",#N/A;FALSE,"FCB";"GREY_ALL",#N/A;FALSE,"GREY"}</definedName>
    <definedName name="wrn.STMT._.OF._.CASH._.FLOWS." localSheetId="17" hidden="1">{"STMT OF CASH FLOWS",#N/A,FALSE,"Cash Flows Indirect"}</definedName>
    <definedName name="wrn.STMT._.OF._.CASH._.FLOWS." hidden="1">{"STMT OF CASH FLOWS",#N/A,FALSE,"Cash Flows Indirect"}</definedName>
    <definedName name="wrn.STMT._.OF._.CASH._.FLOWS._1" localSheetId="17" hidden="1">{"STMT OF CASH FLOWS",#N/A,FALSE,"Cash Flows Indirect"}</definedName>
    <definedName name="wrn.STMT._.OF._.CASH._.FLOWS._1" hidden="1">{"STMT OF CASH FLOWS",#N/A,FALSE,"Cash Flows Indirect"}</definedName>
    <definedName name="wrn.SUM._.OF._.UNIT._.3." localSheetId="17"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17" hidden="1">{"summary",#N/A,FALSE,"Valuation Analysis"}</definedName>
    <definedName name="wrn.summary." hidden="1">{"summary",#N/A,FALSE,"Valuation Analysis"}</definedName>
    <definedName name="wrn.summary._.schedules." localSheetId="17" hidden="1">{"summary1",#N/A,FALSE,"Summary of Values";"summary2",#N/A,FALSE,"Summary of Values"}</definedName>
    <definedName name="wrn.summary._.schedules." hidden="1">{"summary1",#N/A,FALSE,"Summary of Values";"summary2",#N/A,FALSE,"Summary of Values"}</definedName>
    <definedName name="wrn.summary._.schedules._1" localSheetId="17" hidden="1">{"summary1",#N/A,FALSE,"Summary of Values";"summary2",#N/A,FALSE,"Summary of Values"}</definedName>
    <definedName name="wrn.summary._.schedules._1" hidden="1">{"summary1",#N/A,FALSE,"Summary of Values";"summary2",#N/A,FALSE,"Summary of Values"}</definedName>
    <definedName name="wrn.summary._1" localSheetId="17" hidden="1">{"summary",#N/A,FALSE,"Valuation Analysis"}</definedName>
    <definedName name="wrn.summary._1" hidden="1">{"summary",#N/A,FALSE,"Valuation Analysis"}</definedName>
    <definedName name="wrn.Supporting._.Calculations." localSheetId="17" hidden="1">{#N/A,#N/A,FALSE,"Work performed";#N/A,#N/A,FALSE,"Resources"}</definedName>
    <definedName name="wrn.Supporting._.Calculations." hidden="1">{#N/A,#N/A,FALSE,"Work performed";#N/A,#N/A,FALSE,"Resources"}</definedName>
    <definedName name="wrn.TAJE." localSheetId="17" hidden="1">{"TAJE",#N/A,FALSE,"TAJE"}</definedName>
    <definedName name="wrn.TAJE." hidden="1">{"TAJE",#N/A,FALSE,"TAJE"}</definedName>
    <definedName name="wrn.TAJE._1" localSheetId="17" hidden="1">{"TAJE",#N/A,FALSE,"TAJE"}</definedName>
    <definedName name="wrn.TAJE._1" hidden="1">{"TAJE",#N/A,FALSE,"TAJE"}</definedName>
    <definedName name="wrn.TAJE._2" localSheetId="17" hidden="1">{"TAJE",#N/A,FALSE,"TAJE"}</definedName>
    <definedName name="wrn.TAJE._2" hidden="1">{"TAJE",#N/A,FALSE,"TAJE"}</definedName>
    <definedName name="wrn.TAJE._3" localSheetId="17" hidden="1">{"TAJE",#N/A,FALSE,"TAJE"}</definedName>
    <definedName name="wrn.TAJE._3" hidden="1">{"TAJE",#N/A,FALSE,"TAJE"}</definedName>
    <definedName name="wrn.Tax._.Accrual." localSheetId="17" hidden="1">{#N/A,#N/A,TRUE,"TAXPROV";#N/A,#N/A,TRUE,"FLOWTHRU";#N/A,#N/A,TRUE,"SCHEDULE M'S";#N/A,#N/A,TRUE,"PLANT M'S";#N/A,#N/A,TRUE,"TAXJE"}</definedName>
    <definedName name="wrn.Tax._.Accrual." hidden="1">{#N/A,#N/A,TRUE,"TAXPROV";#N/A,#N/A,TRUE,"FLOWTHRU";#N/A,#N/A,TRUE,"SCHEDULE M'S";#N/A,#N/A,TRUE,"PLANT M'S";#N/A,#N/A,TRUE,"TAXJE"}</definedName>
    <definedName name="wrn.TB._.ALL._.ACCTS." localSheetId="17" hidden="1">{"BALANCE SHEET ACCTS",#N/A,TRUE,"Working Trial Balance";"INCOME STMT ACCTS",#N/A,TRUE,"Working Trial Balance"}</definedName>
    <definedName name="wrn.TB._.ALL._.ACCTS." hidden="1">{"BALANCE SHEET ACCTS",#N/A,TRUE,"Working Trial Balance";"INCOME STMT ACCTS",#N/A,TRUE,"Working Trial Balance"}</definedName>
    <definedName name="wrn.TB._.ALL._.ACCTS._1" localSheetId="17" hidden="1">{"BALANCE SHEET ACCTS",#N/A,TRUE,"Working Trial Balance";"INCOME STMT ACCTS",#N/A,TRUE,"Working Trial Balance"}</definedName>
    <definedName name="wrn.TB._.ALL._.ACCTS._1" hidden="1">{"BALANCE SHEET ACCTS",#N/A,TRUE,"Working Trial Balance";"INCOME STMT ACCTS",#N/A,TRUE,"Working Trial Balance"}</definedName>
    <definedName name="wrn.TB._.BALANCE._.SHEET." localSheetId="17" hidden="1">{"BALANCE SHEET ACCTS",#N/A,FALSE,"Working Trial Balance"}</definedName>
    <definedName name="wrn.TB._.BALANCE._.SHEET." hidden="1">{"BALANCE SHEET ACCTS",#N/A,FALSE,"Working Trial Balance"}</definedName>
    <definedName name="wrn.TB._.BALANCE._.SHEET._1" localSheetId="17" hidden="1">{"BALANCE SHEET ACCTS",#N/A,FALSE,"Working Trial Balance"}</definedName>
    <definedName name="wrn.TB._.BALANCE._.SHEET._1" hidden="1">{"BALANCE SHEET ACCTS",#N/A,FALSE,"Working Trial Balance"}</definedName>
    <definedName name="wrn.TB._.EXPLANATIONS." localSheetId="17" hidden="1">{"EXPLANATIONS",#N/A,FALSE,"Working Trial Balance"}</definedName>
    <definedName name="wrn.TB._.EXPLANATIONS." hidden="1">{"EXPLANATIONS",#N/A,FALSE,"Working Trial Balance"}</definedName>
    <definedName name="wrn.TB._.EXPLANATIONS._1" localSheetId="17" hidden="1">{"EXPLANATIONS",#N/A,FALSE,"Working Trial Balance"}</definedName>
    <definedName name="wrn.TB._.EXPLANATIONS._1" hidden="1">{"EXPLANATIONS",#N/A,FALSE,"Working Trial Balance"}</definedName>
    <definedName name="wrn.TB._.INCOME._.STMT." localSheetId="17" hidden="1">{"INCOME STMT ACCTS",#N/A,FALSE,"Working Trial Balance"}</definedName>
    <definedName name="wrn.TB._.INCOME._.STMT." hidden="1">{"INCOME STMT ACCTS",#N/A,FALSE,"Working Trial Balance"}</definedName>
    <definedName name="wrn.TB._.INCOME._.STMT._1" localSheetId="17" hidden="1">{"INCOME STMT ACCTS",#N/A,FALSE,"Working Trial Balance"}</definedName>
    <definedName name="wrn.TB._.INCOME._.STMT._1" hidden="1">{"INCOME STMT ACCTS",#N/A,FALSE,"Working Trial Balance"}</definedName>
    <definedName name="wrn.TB3." localSheetId="17" hidden="1">{"TB3",#N/A,FALSE,"INCOME"}</definedName>
    <definedName name="wrn.TB3." hidden="1">{"TB3",#N/A,FALSE,"INCOME"}</definedName>
    <definedName name="wrn.TB3._1" localSheetId="17" hidden="1">{"TB3",#N/A,FALSE,"INCOME"}</definedName>
    <definedName name="wrn.TB3._1" hidden="1">{"TB3",#N/A,FALSE,"INCOME"}</definedName>
    <definedName name="wrn.TB3._2" localSheetId="17" hidden="1">{"TB3",#N/A,FALSE,"INCOME"}</definedName>
    <definedName name="wrn.TB3._2" hidden="1">{"TB3",#N/A,FALSE,"INCOME"}</definedName>
    <definedName name="wrn.TB3._3" localSheetId="17" hidden="1">{"TB3",#N/A,FALSE,"INCOME"}</definedName>
    <definedName name="wrn.TB3._3" hidden="1">{"TB3",#N/A,FALSE,"INCOME"}</definedName>
    <definedName name="wrn.technology." localSheetId="17" hidden="1">{"developed valuation",#N/A,FALSE,"Valuation Analysis";"developed income statement",#N/A,FALSE,"Abbreviated Income Statement";"inprocess valuation",#N/A,FALSE,"Valuation Analysis";"inprocess income statement",#N/A,FALSE,"Abbreviated Income Statement"}</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echnology._1" localSheetId="17" hidden="1">{"developed valuation",#N/A,FALSE,"Valuation Analysis";"developed income statement",#N/A,FALSE,"Abbreviated Income Statement";"inprocess valuation",#N/A,FALSE,"Valuation Analysis";"inprocess income statement",#N/A,FALSE,"Abbreviated Income Statement"}</definedName>
    <definedName name="wrn.technology._1" hidden="1">{"developed valuation",#N/A,FALSE,"Valuation Analysis";"developed income statement",#N/A,FALSE,"Abbreviated Income Statement";"inprocess valuation",#N/A,FALSE,"Valuation Analysis";"inprocess income statement",#N/A,FALSE,"Abbreviated Income Statement"}</definedName>
    <definedName name="wrn.TEST." localSheetId="17" hidden="1">{"acc1",#N/A,TRUE,"Accrual";"ACC2",#N/A,TRUE,"Accrual"}</definedName>
    <definedName name="wrn.TEST." hidden="1">{"acc1",#N/A,TRUE,"Accrual";"ACC2",#N/A,TRUE,"Accrual"}</definedName>
    <definedName name="wrn.test1." localSheetId="17" hidden="1">{"Income Statement",#N/A,FALSE,"CFMODEL";"Balance Sheet",#N/A,FALSE,"CFMODEL"}</definedName>
    <definedName name="wrn.test1." hidden="1">{"Income Statement",#N/A,FALSE,"CFMODEL";"Balance Sheet",#N/A,FALSE,"CFMODEL"}</definedName>
    <definedName name="wrn.test1._1" localSheetId="17" hidden="1">{"Income Statement",#N/A,FALSE,"CFMODEL";"Balance Sheet",#N/A,FALSE,"CFMODEL"}</definedName>
    <definedName name="wrn.test1._1" hidden="1">{"Income Statement",#N/A,FALSE,"CFMODEL";"Balance Sheet",#N/A,FALSE,"CFMODEL"}</definedName>
    <definedName name="wrn.test2." localSheetId="17" hidden="1">{"SourcesUses",#N/A,TRUE,"CFMODEL";"TransOverview",#N/A,TRUE,"CFMODEL"}</definedName>
    <definedName name="wrn.test2." hidden="1">{"SourcesUses",#N/A,TRUE,"CFMODEL";"TransOverview",#N/A,TRUE,"CFMODEL"}</definedName>
    <definedName name="wrn.test2._1" localSheetId="17" hidden="1">{"SourcesUses",#N/A,TRUE,"CFMODEL";"TransOverview",#N/A,TRUE,"CFMODEL"}</definedName>
    <definedName name="wrn.test2._1" hidden="1">{"SourcesUses",#N/A,TRUE,"CFMODEL";"TransOverview",#N/A,TRUE,"CFMODEL"}</definedName>
    <definedName name="wrn.test3." localSheetId="17" hidden="1">{"SourcesUses",#N/A,TRUE,#N/A;"TransOverview",#N/A,TRUE,"CFMODEL"}</definedName>
    <definedName name="wrn.test3." hidden="1">{"SourcesUses",#N/A,TRUE,#N/A;"TransOverview",#N/A,TRUE,"CFMODEL"}</definedName>
    <definedName name="wrn.test3._1" localSheetId="17" hidden="1">{"SourcesUses",#N/A,TRUE,#N/A;"TransOverview",#N/A,TRUE,"CFMODEL"}</definedName>
    <definedName name="wrn.test3._1" hidden="1">{"SourcesUses",#N/A,TRUE,#N/A;"TransOverview",#N/A,TRUE,"CFMODEL"}</definedName>
    <definedName name="wrn.test4." localSheetId="17" hidden="1">{"SourcesUses",#N/A,TRUE,"FundsFlow";"TransOverview",#N/A,TRUE,"FundsFlow"}</definedName>
    <definedName name="wrn.test4." hidden="1">{"SourcesUses",#N/A,TRUE,"FundsFlow";"TransOverview",#N/A,TRUE,"FundsFlow"}</definedName>
    <definedName name="wrn.test4._1" localSheetId="17" hidden="1">{"SourcesUses",#N/A,TRUE,"FundsFlow";"TransOverview",#N/A,TRUE,"FundsFlow"}</definedName>
    <definedName name="wrn.test4._1" hidden="1">{"SourcesUses",#N/A,TRUE,"FundsFlow";"TransOverview",#N/A,TRUE,"FundsFlow"}</definedName>
    <definedName name="wrn.TESTS." localSheetId="17" hidden="1">{"PAGE_1",#N/A,FALSE,"MONTH"}</definedName>
    <definedName name="wrn.TESTS." hidden="1">{"PAGE_1",#N/A,FALSE,"MONTH"}</definedName>
    <definedName name="wrn.Total._.Company._.Reforecast._.Print." localSheetId="17"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Printout." localSheetId="17" hidden="1">{#N/A,#N/A,FALSE,"System Totals";#N/A,#N/A,FALSE,"SegA";#N/A,#N/A,FALSE,"SegB";#N/A,#N/A,FALSE,"SegC";#N/A,#N/A,FALSE,"SegD";#N/A,#N/A,FALSE,"SegE";#N/A,#N/A,FALSE,"SegF";#N/A,#N/A,FALSE,"SegG"}</definedName>
    <definedName name="wrn.Total._.Printout." hidden="1">{#N/A,#N/A,FALSE,"System Totals";#N/A,#N/A,FALSE,"SegA";#N/A,#N/A,FALSE,"SegB";#N/A,#N/A,FALSE,"SegC";#N/A,#N/A,FALSE,"SegD";#N/A,#N/A,FALSE,"SegE";#N/A,#N/A,FALSE,"SegF";#N/A,#N/A,FALSE,"SegG"}</definedName>
    <definedName name="wrn.Track." localSheetId="17" hidden="1">{#N/A,#N/A,FALSE;"Inc Stmt",#N/A,#N/A;FALSE,"Indirect Costs",#N/A;#N/A,FALSE,"Capital"}</definedName>
    <definedName name="wrn.Track." hidden="1">{#N/A,#N/A,FALSE;"Inc Stmt",#N/A,#N/A;FALSE,"Indirect Costs",#N/A;#N/A,FALSE,"Capital"}</definedName>
    <definedName name="wrn.trademark._.and._.trade._.name." localSheetId="17" hidden="1">{"trademark1",#N/A,FALSE,"Trademark(s) and Trade Name(s)"}</definedName>
    <definedName name="wrn.trademark._.and._.trade._.name." hidden="1">{"trademark1",#N/A,FALSE,"Trademark(s) and Trade Name(s)"}</definedName>
    <definedName name="wrn.trademark._.and._.trade._.name._1" localSheetId="17" hidden="1">{"trademark1",#N/A,FALSE,"Trademark(s) and Trade Name(s)"}</definedName>
    <definedName name="wrn.trademark._.and._.trade._.name._1" hidden="1">{"trademark1",#N/A,FALSE,"Trademark(s) and Trade Name(s)"}</definedName>
    <definedName name="wrn.Trading._.Summary." localSheetId="17" hidden="1">{#N/A;#N/A;FALSE;"Trading Summary"}</definedName>
    <definedName name="wrn.Trading._.Summary." hidden="1">{#N/A;#N/A;FALSE;"Trading Summary"}</definedName>
    <definedName name="wrn.Unit._.Financials." localSheetId="17"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17"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SIM_Data."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7"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_1" localSheetId="17" hidden="1">{#N/A,#N/A,FALSE,"Expenditures";#N/A,#N/A,FALSE,"Property Placed In-Service";#N/A,#N/A,FALSE,"Removals";#N/A,#N/A,FALSE,"Retirements";#N/A,#N/A,FALSE,"CWIP Balances";#N/A,#N/A,FALSE,"CWIP_Expend_Ratios";#N/A,#N/A,FALSE,"CWIP_Yr_End"}</definedName>
    <definedName name="wrn.USIM_Data_Abbrev._1" hidden="1">{#N/A,#N/A,FALSE,"Expenditures";#N/A,#N/A,FALSE,"Property Placed In-Service";#N/A,#N/A,FALSE,"Removals";#N/A,#N/A,FALSE,"Retirements";#N/A,#N/A,FALSE,"CWIP Balances";#N/A,#N/A,FALSE,"CWIP_Expend_Ratios";#N/A,#N/A,FALSE,"CWIP_Yr_End"}</definedName>
    <definedName name="wrn.USIM_Data_Abbrev._1_1" localSheetId="17" hidden="1">{#N/A,#N/A,FALSE,"Expenditures";#N/A,#N/A,FALSE,"Property Placed In-Service";#N/A,#N/A,FALSE,"Removals";#N/A,#N/A,FALSE,"Retirements";#N/A,#N/A,FALSE,"CWIP Balances";#N/A,#N/A,FALSE,"CWIP_Expend_Ratios";#N/A,#N/A,FALSE,"CWIP_Yr_End"}</definedName>
    <definedName name="wrn.USIM_Data_Abbrev._1_1" hidden="1">{#N/A,#N/A,FALSE,"Expenditures";#N/A,#N/A,FALSE,"Property Placed In-Service";#N/A,#N/A,FALSE,"Removals";#N/A,#N/A,FALSE,"Retirements";#N/A,#N/A,FALSE,"CWIP Balances";#N/A,#N/A,FALSE,"CWIP_Expend_Ratios";#N/A,#N/A,FALSE,"CWIP_Yr_End"}</definedName>
    <definedName name="wrn.USIM_Data_Abbrev._1_2" localSheetId="17" hidden="1">{#N/A,#N/A,FALSE,"Expenditures";#N/A,#N/A,FALSE,"Property Placed In-Service";#N/A,#N/A,FALSE,"Removals";#N/A,#N/A,FALSE,"Retirements";#N/A,#N/A,FALSE,"CWIP Balances";#N/A,#N/A,FALSE,"CWIP_Expend_Ratios";#N/A,#N/A,FALSE,"CWIP_Yr_End"}</definedName>
    <definedName name="wrn.USIM_Data_Abbrev._1_2" hidden="1">{#N/A,#N/A,FALSE,"Expenditures";#N/A,#N/A,FALSE,"Property Placed In-Service";#N/A,#N/A,FALSE,"Removals";#N/A,#N/A,FALSE,"Retirements";#N/A,#N/A,FALSE,"CWIP Balances";#N/A,#N/A,FALSE,"CWIP_Expend_Ratios";#N/A,#N/A,FALSE,"CWIP_Yr_End"}</definedName>
    <definedName name="wrn.USIM_Data_Abbrev._1_3" localSheetId="17" hidden="1">{#N/A,#N/A,FALSE,"Expenditures";#N/A,#N/A,FALSE,"Property Placed In-Service";#N/A,#N/A,FALSE,"Removals";#N/A,#N/A,FALSE,"Retirements";#N/A,#N/A,FALSE,"CWIP Balances";#N/A,#N/A,FALSE,"CWIP_Expend_Ratios";#N/A,#N/A,FALSE,"CWIP_Yr_End"}</definedName>
    <definedName name="wrn.USIM_Data_Abbrev._1_3" hidden="1">{#N/A,#N/A,FALSE,"Expenditures";#N/A,#N/A,FALSE,"Property Placed In-Service";#N/A,#N/A,FALSE,"Removals";#N/A,#N/A,FALSE,"Retirements";#N/A,#N/A,FALSE,"CWIP Balances";#N/A,#N/A,FALSE,"CWIP_Expend_Ratios";#N/A,#N/A,FALSE,"CWIP_Yr_End"}</definedName>
    <definedName name="wrn.USIM_Data_Abbrev._2" localSheetId="17" hidden="1">{#N/A,#N/A,FALSE,"Expenditures";#N/A,#N/A,FALSE,"Property Placed In-Service";#N/A,#N/A,FALSE,"Removals";#N/A,#N/A,FALSE,"Retirements";#N/A,#N/A,FALSE,"CWIP Balances";#N/A,#N/A,FALSE,"CWIP_Expend_Ratios";#N/A,#N/A,FALSE,"CWIP_Yr_End"}</definedName>
    <definedName name="wrn.USIM_Data_Abbrev._2" hidden="1">{#N/A,#N/A,FALSE,"Expenditures";#N/A,#N/A,FALSE,"Property Placed In-Service";#N/A,#N/A,FALSE,"Removals";#N/A,#N/A,FALSE,"Retirements";#N/A,#N/A,FALSE,"CWIP Balances";#N/A,#N/A,FALSE,"CWIP_Expend_Ratios";#N/A,#N/A,FALSE,"CWIP_Yr_End"}</definedName>
    <definedName name="wrn.USIM_Data_Abbrev._2_1" localSheetId="17" hidden="1">{#N/A,#N/A,FALSE,"Expenditures";#N/A,#N/A,FALSE,"Property Placed In-Service";#N/A,#N/A,FALSE,"Removals";#N/A,#N/A,FALSE,"Retirements";#N/A,#N/A,FALSE,"CWIP Balances";#N/A,#N/A,FALSE,"CWIP_Expend_Ratios";#N/A,#N/A,FALSE,"CWIP_Yr_End"}</definedName>
    <definedName name="wrn.USIM_Data_Abbrev._2_1" hidden="1">{#N/A,#N/A,FALSE,"Expenditures";#N/A,#N/A,FALSE,"Property Placed In-Service";#N/A,#N/A,FALSE,"Removals";#N/A,#N/A,FALSE,"Retirements";#N/A,#N/A,FALSE,"CWIP Balances";#N/A,#N/A,FALSE,"CWIP_Expend_Ratios";#N/A,#N/A,FALSE,"CWIP_Yr_End"}</definedName>
    <definedName name="wrn.USIM_Data_Abbrev._2_2" localSheetId="17" hidden="1">{#N/A,#N/A,FALSE,"Expenditures";#N/A,#N/A,FALSE,"Property Placed In-Service";#N/A,#N/A,FALSE,"Removals";#N/A,#N/A,FALSE,"Retirements";#N/A,#N/A,FALSE,"CWIP Balances";#N/A,#N/A,FALSE,"CWIP_Expend_Ratios";#N/A,#N/A,FALSE,"CWIP_Yr_End"}</definedName>
    <definedName name="wrn.USIM_Data_Abbrev._2_2" hidden="1">{#N/A,#N/A,FALSE,"Expenditures";#N/A,#N/A,FALSE,"Property Placed In-Service";#N/A,#N/A,FALSE,"Removals";#N/A,#N/A,FALSE,"Retirements";#N/A,#N/A,FALSE,"CWIP Balances";#N/A,#N/A,FALSE,"CWIP_Expend_Ratios";#N/A,#N/A,FALSE,"CWIP_Yr_End"}</definedName>
    <definedName name="wrn.USIM_Data_Abbrev._2_3" localSheetId="17" hidden="1">{#N/A,#N/A,FALSE,"Expenditures";#N/A,#N/A,FALSE,"Property Placed In-Service";#N/A,#N/A,FALSE,"Removals";#N/A,#N/A,FALSE,"Retirements";#N/A,#N/A,FALSE,"CWIP Balances";#N/A,#N/A,FALSE,"CWIP_Expend_Ratios";#N/A,#N/A,FALSE,"CWIP_Yr_End"}</definedName>
    <definedName name="wrn.USIM_Data_Abbrev._2_3" hidden="1">{#N/A,#N/A,FALSE,"Expenditures";#N/A,#N/A,FALSE,"Property Placed In-Service";#N/A,#N/A,FALSE,"Removals";#N/A,#N/A,FALSE,"Retirements";#N/A,#N/A,FALSE,"CWIP Balances";#N/A,#N/A,FALSE,"CWIP_Expend_Ratios";#N/A,#N/A,FALSE,"CWIP_Yr_End"}</definedName>
    <definedName name="wrn.USIM_Data_Abbrev._3" localSheetId="17" hidden="1">{#N/A,#N/A,FALSE,"Expenditures";#N/A,#N/A,FALSE,"Property Placed In-Service";#N/A,#N/A,FALSE,"Removals";#N/A,#N/A,FALSE,"Retirements";#N/A,#N/A,FALSE,"CWIP Balances";#N/A,#N/A,FALSE,"CWIP_Expend_Ratios";#N/A,#N/A,FALSE,"CWIP_Yr_End"}</definedName>
    <definedName name="wrn.USIM_Data_Abbrev._3" hidden="1">{#N/A,#N/A,FALSE,"Expenditures";#N/A,#N/A,FALSE,"Property Placed In-Service";#N/A,#N/A,FALSE,"Removals";#N/A,#N/A,FALSE,"Retirements";#N/A,#N/A,FALSE,"CWIP Balances";#N/A,#N/A,FALSE,"CWIP_Expend_Ratios";#N/A,#N/A,FALSE,"CWIP_Yr_End"}</definedName>
    <definedName name="wrn.USIM_Data_Abbrev._3_1" localSheetId="17" hidden="1">{#N/A,#N/A,FALSE,"Expenditures";#N/A,#N/A,FALSE,"Property Placed In-Service";#N/A,#N/A,FALSE,"Removals";#N/A,#N/A,FALSE,"Retirements";#N/A,#N/A,FALSE,"CWIP Balances";#N/A,#N/A,FALSE,"CWIP_Expend_Ratios";#N/A,#N/A,FALSE,"CWIP_Yr_End"}</definedName>
    <definedName name="wrn.USIM_Data_Abbrev._3_1" hidden="1">{#N/A,#N/A,FALSE,"Expenditures";#N/A,#N/A,FALSE,"Property Placed In-Service";#N/A,#N/A,FALSE,"Removals";#N/A,#N/A,FALSE,"Retirements";#N/A,#N/A,FALSE,"CWIP Balances";#N/A,#N/A,FALSE,"CWIP_Expend_Ratios";#N/A,#N/A,FALSE,"CWIP_Yr_End"}</definedName>
    <definedName name="wrn.USIM_Data_Abbrev._3_2" localSheetId="17" hidden="1">{#N/A,#N/A,FALSE,"Expenditures";#N/A,#N/A,FALSE,"Property Placed In-Service";#N/A,#N/A,FALSE,"Removals";#N/A,#N/A,FALSE,"Retirements";#N/A,#N/A,FALSE,"CWIP Balances";#N/A,#N/A,FALSE,"CWIP_Expend_Ratios";#N/A,#N/A,FALSE,"CWIP_Yr_End"}</definedName>
    <definedName name="wrn.USIM_Data_Abbrev._3_2" hidden="1">{#N/A,#N/A,FALSE,"Expenditures";#N/A,#N/A,FALSE,"Property Placed In-Service";#N/A,#N/A,FALSE,"Removals";#N/A,#N/A,FALSE,"Retirements";#N/A,#N/A,FALSE,"CWIP Balances";#N/A,#N/A,FALSE,"CWIP_Expend_Ratios";#N/A,#N/A,FALSE,"CWIP_Yr_End"}</definedName>
    <definedName name="wrn.USIM_Data_Abbrev._3_3" localSheetId="17" hidden="1">{#N/A,#N/A,FALSE,"Expenditures";#N/A,#N/A,FALSE,"Property Placed In-Service";#N/A,#N/A,FALSE,"Removals";#N/A,#N/A,FALSE,"Retirements";#N/A,#N/A,FALSE,"CWIP Balances";#N/A,#N/A,FALSE,"CWIP_Expend_Ratios";#N/A,#N/A,FALSE,"CWIP_Yr_End"}</definedName>
    <definedName name="wrn.USIM_Data_Abbrev._3_3" hidden="1">{#N/A,#N/A,FALSE,"Expenditures";#N/A,#N/A,FALSE,"Property Placed In-Service";#N/A,#N/A,FALSE,"Removals";#N/A,#N/A,FALSE,"Retirements";#N/A,#N/A,FALSE,"CWIP Balances";#N/A,#N/A,FALSE,"CWIP_Expend_Ratios";#N/A,#N/A,FALSE,"CWIP_Yr_End"}</definedName>
    <definedName name="wrn.USIM_Data_Abbrev._4" localSheetId="17" hidden="1">{#N/A,#N/A,FALSE,"Expenditures";#N/A,#N/A,FALSE,"Property Placed In-Service";#N/A,#N/A,FALSE,"Removals";#N/A,#N/A,FALSE,"Retirements";#N/A,#N/A,FALSE,"CWIP Balances";#N/A,#N/A,FALSE,"CWIP_Expend_Ratios";#N/A,#N/A,FALSE,"CWIP_Yr_End"}</definedName>
    <definedName name="wrn.USIM_Data_Abbrev._4" hidden="1">{#N/A,#N/A,FALSE,"Expenditures";#N/A,#N/A,FALSE,"Property Placed In-Service";#N/A,#N/A,FALSE,"Removals";#N/A,#N/A,FALSE,"Retirements";#N/A,#N/A,FALSE,"CWIP Balances";#N/A,#N/A,FALSE,"CWIP_Expend_Ratios";#N/A,#N/A,FALSE,"CWIP_Yr_End"}</definedName>
    <definedName name="wrn.USIM_Data_Abbrev._4_1" localSheetId="17" hidden="1">{#N/A,#N/A,FALSE,"Expenditures";#N/A,#N/A,FALSE,"Property Placed In-Service";#N/A,#N/A,FALSE,"Removals";#N/A,#N/A,FALSE,"Retirements";#N/A,#N/A,FALSE,"CWIP Balances";#N/A,#N/A,FALSE,"CWIP_Expend_Ratios";#N/A,#N/A,FALSE,"CWIP_Yr_End"}</definedName>
    <definedName name="wrn.USIM_Data_Abbrev._4_1" hidden="1">{#N/A,#N/A,FALSE,"Expenditures";#N/A,#N/A,FALSE,"Property Placed In-Service";#N/A,#N/A,FALSE,"Removals";#N/A,#N/A,FALSE,"Retirements";#N/A,#N/A,FALSE,"CWIP Balances";#N/A,#N/A,FALSE,"CWIP_Expend_Ratios";#N/A,#N/A,FALSE,"CWIP_Yr_End"}</definedName>
    <definedName name="wrn.USIM_Data_Abbrev._4_2" localSheetId="17" hidden="1">{#N/A,#N/A,FALSE,"Expenditures";#N/A,#N/A,FALSE,"Property Placed In-Service";#N/A,#N/A,FALSE,"Removals";#N/A,#N/A,FALSE,"Retirements";#N/A,#N/A,FALSE,"CWIP Balances";#N/A,#N/A,FALSE,"CWIP_Expend_Ratios";#N/A,#N/A,FALSE,"CWIP_Yr_End"}</definedName>
    <definedName name="wrn.USIM_Data_Abbrev._4_2" hidden="1">{#N/A,#N/A,FALSE,"Expenditures";#N/A,#N/A,FALSE,"Property Placed In-Service";#N/A,#N/A,FALSE,"Removals";#N/A,#N/A,FALSE,"Retirements";#N/A,#N/A,FALSE,"CWIP Balances";#N/A,#N/A,FALSE,"CWIP_Expend_Ratios";#N/A,#N/A,FALSE,"CWIP_Yr_End"}</definedName>
    <definedName name="wrn.USIM_Data_Abbrev._4_3" localSheetId="17" hidden="1">{#N/A,#N/A,FALSE,"Expenditures";#N/A,#N/A,FALSE,"Property Placed In-Service";#N/A,#N/A,FALSE,"Removals";#N/A,#N/A,FALSE,"Retirements";#N/A,#N/A,FALSE,"CWIP Balances";#N/A,#N/A,FALSE,"CWIP_Expend_Ratios";#N/A,#N/A,FALSE,"CWIP_Yr_End"}</definedName>
    <definedName name="wrn.USIM_Data_Abbrev._4_3" hidden="1">{#N/A,#N/A,FALSE,"Expenditures";#N/A,#N/A,FALSE,"Property Placed In-Service";#N/A,#N/A,FALSE,"Removals";#N/A,#N/A,FALSE,"Retirements";#N/A,#N/A,FALSE,"CWIP Balances";#N/A,#N/A,FALSE,"CWIP_Expend_Ratios";#N/A,#N/A,FALSE,"CWIP_Yr_End"}</definedName>
    <definedName name="wrn.USIM_Data_Abbrev._5" localSheetId="17" hidden="1">{#N/A,#N/A,FALSE,"Expenditures";#N/A,#N/A,FALSE,"Property Placed In-Service";#N/A,#N/A,FALSE,"Removals";#N/A,#N/A,FALSE,"Retirements";#N/A,#N/A,FALSE,"CWIP Balances";#N/A,#N/A,FALSE,"CWIP_Expend_Ratios";#N/A,#N/A,FALSE,"CWIP_Yr_End"}</definedName>
    <definedName name="wrn.USIM_Data_Abbrev._5" hidden="1">{#N/A,#N/A,FALSE,"Expenditures";#N/A,#N/A,FALSE,"Property Placed In-Service";#N/A,#N/A,FALSE,"Removals";#N/A,#N/A,FALSE,"Retirements";#N/A,#N/A,FALSE,"CWIP Balances";#N/A,#N/A,FALSE,"CWIP_Expend_Ratios";#N/A,#N/A,FALSE,"CWIP_Yr_End"}</definedName>
    <definedName name="wrn.USIM_Data_Abbrev._5_1" localSheetId="17" hidden="1">{#N/A,#N/A,FALSE,"Expenditures";#N/A,#N/A,FALSE,"Property Placed In-Service";#N/A,#N/A,FALSE,"Removals";#N/A,#N/A,FALSE,"Retirements";#N/A,#N/A,FALSE,"CWIP Balances";#N/A,#N/A,FALSE,"CWIP_Expend_Ratios";#N/A,#N/A,FALSE,"CWIP_Yr_End"}</definedName>
    <definedName name="wrn.USIM_Data_Abbrev._5_1" hidden="1">{#N/A,#N/A,FALSE,"Expenditures";#N/A,#N/A,FALSE,"Property Placed In-Service";#N/A,#N/A,FALSE,"Removals";#N/A,#N/A,FALSE,"Retirements";#N/A,#N/A,FALSE,"CWIP Balances";#N/A,#N/A,FALSE,"CWIP_Expend_Ratios";#N/A,#N/A,FALSE,"CWIP_Yr_End"}</definedName>
    <definedName name="wrn.USIM_Data_Abbrev._5_2" localSheetId="17" hidden="1">{#N/A,#N/A,FALSE,"Expenditures";#N/A,#N/A,FALSE,"Property Placed In-Service";#N/A,#N/A,FALSE,"Removals";#N/A,#N/A,FALSE,"Retirements";#N/A,#N/A,FALSE,"CWIP Balances";#N/A,#N/A,FALSE,"CWIP_Expend_Ratios";#N/A,#N/A,FALSE,"CWIP_Yr_End"}</definedName>
    <definedName name="wrn.USIM_Data_Abbrev._5_2" hidden="1">{#N/A,#N/A,FALSE,"Expenditures";#N/A,#N/A,FALSE,"Property Placed In-Service";#N/A,#N/A,FALSE,"Removals";#N/A,#N/A,FALSE,"Retirements";#N/A,#N/A,FALSE,"CWIP Balances";#N/A,#N/A,FALSE,"CWIP_Expend_Ratios";#N/A,#N/A,FALSE,"CWIP_Yr_End"}</definedName>
    <definedName name="wrn.USIM_Data_Abbrev._5_3" localSheetId="17" hidden="1">{#N/A,#N/A,FALSE,"Expenditures";#N/A,#N/A,FALSE,"Property Placed In-Service";#N/A,#N/A,FALSE,"Removals";#N/A,#N/A,FALSE,"Retirements";#N/A,#N/A,FALSE,"CWIP Balances";#N/A,#N/A,FALSE,"CWIP_Expend_Ratios";#N/A,#N/A,FALSE,"CWIP_Yr_End"}</definedName>
    <definedName name="wrn.USIM_Data_Abbrev._5_3" hidden="1">{#N/A,#N/A,FALSE,"Expenditures";#N/A,#N/A,FALSE,"Property Placed In-Service";#N/A,#N/A,FALSE,"Removals";#N/A,#N/A,FALSE,"Retirements";#N/A,#N/A,FALSE,"CWIP Balances";#N/A,#N/A,FALSE,"CWIP_Expend_Ratios";#N/A,#N/A,FALSE,"CWIP_Yr_End"}</definedName>
    <definedName name="wrn.USIM_Data_Abbrev3." localSheetId="17" hidden="1">{#N/A,#N/A,FALSE,"Expenditures";#N/A,#N/A,FALSE,"Property Placed In-Service";#N/A,#N/A,FALSE,"CWIP Balances"}</definedName>
    <definedName name="wrn.USIM_Data_Abbrev3." hidden="1">{#N/A,#N/A,FALSE,"Expenditures";#N/A,#N/A,FALSE,"Property Placed In-Service";#N/A,#N/A,FALSE,"CWIP Balances"}</definedName>
    <definedName name="wrn.USIM_Data_Abbrev3._1" localSheetId="17" hidden="1">{#N/A,#N/A,FALSE,"Expenditures";#N/A,#N/A,FALSE,"Property Placed In-Service";#N/A,#N/A,FALSE,"CWIP Balances"}</definedName>
    <definedName name="wrn.USIM_Data_Abbrev3._1" hidden="1">{#N/A,#N/A,FALSE,"Expenditures";#N/A,#N/A,FALSE,"Property Placed In-Service";#N/A,#N/A,FALSE,"CWIP Balances"}</definedName>
    <definedName name="wrn.USIM_Data_Abbrev3._1_1" localSheetId="17" hidden="1">{#N/A,#N/A,FALSE,"Expenditures";#N/A,#N/A,FALSE,"Property Placed In-Service";#N/A,#N/A,FALSE,"CWIP Balances"}</definedName>
    <definedName name="wrn.USIM_Data_Abbrev3._1_1" hidden="1">{#N/A,#N/A,FALSE,"Expenditures";#N/A,#N/A,FALSE,"Property Placed In-Service";#N/A,#N/A,FALSE,"CWIP Balances"}</definedName>
    <definedName name="wrn.USIM_Data_Abbrev3._1_2" localSheetId="17" hidden="1">{#N/A,#N/A,FALSE,"Expenditures";#N/A,#N/A,FALSE,"Property Placed In-Service";#N/A,#N/A,FALSE,"CWIP Balances"}</definedName>
    <definedName name="wrn.USIM_Data_Abbrev3._1_2" hidden="1">{#N/A,#N/A,FALSE,"Expenditures";#N/A,#N/A,FALSE,"Property Placed In-Service";#N/A,#N/A,FALSE,"CWIP Balances"}</definedName>
    <definedName name="wrn.USIM_Data_Abbrev3._1_3" localSheetId="17" hidden="1">{#N/A,#N/A,FALSE,"Expenditures";#N/A,#N/A,FALSE,"Property Placed In-Service";#N/A,#N/A,FALSE,"CWIP Balances"}</definedName>
    <definedName name="wrn.USIM_Data_Abbrev3._1_3" hidden="1">{#N/A,#N/A,FALSE,"Expenditures";#N/A,#N/A,FALSE,"Property Placed In-Service";#N/A,#N/A,FALSE,"CWIP Balances"}</definedName>
    <definedName name="wrn.USIM_Data_Abbrev3._2" localSheetId="17" hidden="1">{#N/A,#N/A,FALSE,"Expenditures";#N/A,#N/A,FALSE,"Property Placed In-Service";#N/A,#N/A,FALSE,"CWIP Balances"}</definedName>
    <definedName name="wrn.USIM_Data_Abbrev3._2" hidden="1">{#N/A,#N/A,FALSE,"Expenditures";#N/A,#N/A,FALSE,"Property Placed In-Service";#N/A,#N/A,FALSE,"CWIP Balances"}</definedName>
    <definedName name="wrn.USIM_Data_Abbrev3._2_1" localSheetId="17" hidden="1">{#N/A,#N/A,FALSE,"Expenditures";#N/A,#N/A,FALSE,"Property Placed In-Service";#N/A,#N/A,FALSE,"CWIP Balances"}</definedName>
    <definedName name="wrn.USIM_Data_Abbrev3._2_1" hidden="1">{#N/A,#N/A,FALSE,"Expenditures";#N/A,#N/A,FALSE,"Property Placed In-Service";#N/A,#N/A,FALSE,"CWIP Balances"}</definedName>
    <definedName name="wrn.USIM_Data_Abbrev3._2_2" localSheetId="17" hidden="1">{#N/A,#N/A,FALSE,"Expenditures";#N/A,#N/A,FALSE,"Property Placed In-Service";#N/A,#N/A,FALSE,"CWIP Balances"}</definedName>
    <definedName name="wrn.USIM_Data_Abbrev3._2_2" hidden="1">{#N/A,#N/A,FALSE,"Expenditures";#N/A,#N/A,FALSE,"Property Placed In-Service";#N/A,#N/A,FALSE,"CWIP Balances"}</definedName>
    <definedName name="wrn.USIM_Data_Abbrev3._2_3" localSheetId="17" hidden="1">{#N/A,#N/A,FALSE,"Expenditures";#N/A,#N/A,FALSE,"Property Placed In-Service";#N/A,#N/A,FALSE,"CWIP Balances"}</definedName>
    <definedName name="wrn.USIM_Data_Abbrev3._2_3" hidden="1">{#N/A,#N/A,FALSE,"Expenditures";#N/A,#N/A,FALSE,"Property Placed In-Service";#N/A,#N/A,FALSE,"CWIP Balances"}</definedName>
    <definedName name="wrn.USIM_Data_Abbrev3._3" localSheetId="17" hidden="1">{#N/A,#N/A,FALSE,"Expenditures";#N/A,#N/A,FALSE,"Property Placed In-Service";#N/A,#N/A,FALSE,"CWIP Balances"}</definedName>
    <definedName name="wrn.USIM_Data_Abbrev3._3" hidden="1">{#N/A,#N/A,FALSE,"Expenditures";#N/A,#N/A,FALSE,"Property Placed In-Service";#N/A,#N/A,FALSE,"CWIP Balances"}</definedName>
    <definedName name="wrn.USIM_Data_Abbrev3._3_1" localSheetId="17" hidden="1">{#N/A,#N/A,FALSE,"Expenditures";#N/A,#N/A,FALSE,"Property Placed In-Service";#N/A,#N/A,FALSE,"CWIP Balances"}</definedName>
    <definedName name="wrn.USIM_Data_Abbrev3._3_1" hidden="1">{#N/A,#N/A,FALSE,"Expenditures";#N/A,#N/A,FALSE,"Property Placed In-Service";#N/A,#N/A,FALSE,"CWIP Balances"}</definedName>
    <definedName name="wrn.USIM_Data_Abbrev3._3_2" localSheetId="17" hidden="1">{#N/A,#N/A,FALSE,"Expenditures";#N/A,#N/A,FALSE,"Property Placed In-Service";#N/A,#N/A,FALSE,"CWIP Balances"}</definedName>
    <definedName name="wrn.USIM_Data_Abbrev3._3_2" hidden="1">{#N/A,#N/A,FALSE,"Expenditures";#N/A,#N/A,FALSE,"Property Placed In-Service";#N/A,#N/A,FALSE,"CWIP Balances"}</definedName>
    <definedName name="wrn.USIM_Data_Abbrev3._3_3" localSheetId="17" hidden="1">{#N/A,#N/A,FALSE,"Expenditures";#N/A,#N/A,FALSE,"Property Placed In-Service";#N/A,#N/A,FALSE,"CWIP Balances"}</definedName>
    <definedName name="wrn.USIM_Data_Abbrev3._3_3" hidden="1">{#N/A,#N/A,FALSE,"Expenditures";#N/A,#N/A,FALSE,"Property Placed In-Service";#N/A,#N/A,FALSE,"CWIP Balances"}</definedName>
    <definedName name="wrn.USIM_Data_Abbrev3._4" localSheetId="17" hidden="1">{#N/A,#N/A,FALSE,"Expenditures";#N/A,#N/A,FALSE,"Property Placed In-Service";#N/A,#N/A,FALSE,"CWIP Balances"}</definedName>
    <definedName name="wrn.USIM_Data_Abbrev3._4" hidden="1">{#N/A,#N/A,FALSE,"Expenditures";#N/A,#N/A,FALSE,"Property Placed In-Service";#N/A,#N/A,FALSE,"CWIP Balances"}</definedName>
    <definedName name="wrn.USIM_Data_Abbrev3._4_1" localSheetId="17" hidden="1">{#N/A,#N/A,FALSE,"Expenditures";#N/A,#N/A,FALSE,"Property Placed In-Service";#N/A,#N/A,FALSE,"CWIP Balances"}</definedName>
    <definedName name="wrn.USIM_Data_Abbrev3._4_1" hidden="1">{#N/A,#N/A,FALSE,"Expenditures";#N/A,#N/A,FALSE,"Property Placed In-Service";#N/A,#N/A,FALSE,"CWIP Balances"}</definedName>
    <definedName name="wrn.USIM_Data_Abbrev3._4_2" localSheetId="17" hidden="1">{#N/A,#N/A,FALSE,"Expenditures";#N/A,#N/A,FALSE,"Property Placed In-Service";#N/A,#N/A,FALSE,"CWIP Balances"}</definedName>
    <definedName name="wrn.USIM_Data_Abbrev3._4_2" hidden="1">{#N/A,#N/A,FALSE,"Expenditures";#N/A,#N/A,FALSE,"Property Placed In-Service";#N/A,#N/A,FALSE,"CWIP Balances"}</definedName>
    <definedName name="wrn.USIM_Data_Abbrev3._4_3" localSheetId="17" hidden="1">{#N/A,#N/A,FALSE,"Expenditures";#N/A,#N/A,FALSE,"Property Placed In-Service";#N/A,#N/A,FALSE,"CWIP Balances"}</definedName>
    <definedName name="wrn.USIM_Data_Abbrev3._4_3" hidden="1">{#N/A,#N/A,FALSE,"Expenditures";#N/A,#N/A,FALSE,"Property Placed In-Service";#N/A,#N/A,FALSE,"CWIP Balances"}</definedName>
    <definedName name="wrn.USIM_Data_Abbrev3._5" localSheetId="17" hidden="1">{#N/A,#N/A,FALSE,"Expenditures";#N/A,#N/A,FALSE,"Property Placed In-Service";#N/A,#N/A,FALSE,"CWIP Balances"}</definedName>
    <definedName name="wrn.USIM_Data_Abbrev3._5" hidden="1">{#N/A,#N/A,FALSE,"Expenditures";#N/A,#N/A,FALSE,"Property Placed In-Service";#N/A,#N/A,FALSE,"CWIP Balances"}</definedName>
    <definedName name="wrn.USIM_Data_Abbrev3._5_1" localSheetId="17" hidden="1">{#N/A,#N/A,FALSE,"Expenditures";#N/A,#N/A,FALSE,"Property Placed In-Service";#N/A,#N/A,FALSE,"CWIP Balances"}</definedName>
    <definedName name="wrn.USIM_Data_Abbrev3._5_1" hidden="1">{#N/A,#N/A,FALSE,"Expenditures";#N/A,#N/A,FALSE,"Property Placed In-Service";#N/A,#N/A,FALSE,"CWIP Balances"}</definedName>
    <definedName name="wrn.USIM_Data_Abbrev3._5_2" localSheetId="17" hidden="1">{#N/A,#N/A,FALSE,"Expenditures";#N/A,#N/A,FALSE,"Property Placed In-Service";#N/A,#N/A,FALSE,"CWIP Balances"}</definedName>
    <definedName name="wrn.USIM_Data_Abbrev3._5_2" hidden="1">{#N/A,#N/A,FALSE,"Expenditures";#N/A,#N/A,FALSE,"Property Placed In-Service";#N/A,#N/A,FALSE,"CWIP Balances"}</definedName>
    <definedName name="wrn.USIM_Data_Abbrev3._5_3" localSheetId="17" hidden="1">{#N/A,#N/A,FALSE,"Expenditures";#N/A,#N/A,FALSE,"Property Placed In-Service";#N/A,#N/A,FALSE,"CWIP Balances"}</definedName>
    <definedName name="wrn.USIM_Data_Abbrev3._5_3" hidden="1">{#N/A,#N/A,FALSE,"Expenditures";#N/A,#N/A,FALSE,"Property Placed In-Service";#N/A,#N/A,FALSE,"CWIP Balances"}</definedName>
    <definedName name="wrn.Valuation._.Committee."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irg._.Worksheets." localSheetId="17"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17"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hidden="1">{#N/A,#N/A,FALSE,"1F";#N/A,#N/A,FALSE,"2Aand2B";#N/A,#N/A,FALSE,"2Cand2D";#N/A,#N/A,FALSE,"2F";#N/A,#N/A,FALSE,"2G";#N/A,#N/A,FALSE,"2H";#N/A,#N/A,FALSE,"2Land2M";#N/A,#N/A,FALSE,"2N";#N/A,#N/A,FALSE,"2T";#N/A,#N/A,FALSE,"2Uand2Ui";#N/A,#N/A,FALSE,"2V";#N/A,#N/A,FALSE,"2Xand2X1";#N/A,#N/A,FALSE,"2Y";#N/A,#N/A,FALSE,"2Z";#N/A,#N/A,FALSE,"2AA";#N/A,#N/A,FALSE,"2CCand2CC1";#N/A,#N/A,FALSE,"2LL1"}</definedName>
    <definedName name="wrn.Wacc." localSheetId="17" hidden="1">{"Area1",#N/A,FALSE,"OREWACC";"Area2",#N/A,FALSE,"OREWACC"}</definedName>
    <definedName name="wrn.Wacc." hidden="1">{"Area1",#N/A,FALSE,"OREWACC";"Area2",#N/A,FALSE,"OREWACC"}</definedName>
    <definedName name="wrn.Wacc._1" localSheetId="17" hidden="1">{"Area1",#N/A,FALSE,"OREWACC";"Area2",#N/A,FALSE,"OREWACC"}</definedName>
    <definedName name="wrn.Wacc._1" hidden="1">{"Area1",#N/A,FALSE,"OREWACC";"Area2",#N/A,FALSE,"OREWACC"}</definedName>
    <definedName name="wrn.work._.paper._.shcedules." localSheetId="17" hidden="1">{"summary1",#N/A,FALSE,"Summary of Values";"summary2",#N/A,FALSE,"Summary of Values";"weighted average returns",#N/A,FALSE,"WACC and WARA";"fixed asset detail",#N/A,FALSE,"Fixed Asset Detail"}</definedName>
    <definedName name="wrn.work._.paper._.shcedules." hidden="1">{"summary1",#N/A,FALSE,"Summary of Values";"summary2",#N/A,FALSE,"Summary of Values";"weighted average returns",#N/A,FALSE,"WACC and WARA";"fixed asset detail",#N/A,FALSE,"Fixed Asset Detail"}</definedName>
    <definedName name="wrn.work._.paper._.shcedules._1" localSheetId="17" hidden="1">{"summary1",#N/A,FALSE,"Summary of Values";"summary2",#N/A,FALSE,"Summary of Values";"weighted average returns",#N/A,FALSE,"WACC and WARA";"fixed asset detail",#N/A,FALSE,"Fixed Asset Detail"}</definedName>
    <definedName name="wrn.work._.paper._.shcedules._1" hidden="1">{"summary1",#N/A,FALSE,"Summary of Values";"summary2",#N/A,FALSE,"Summary of Values";"weighted average returns",#N/A,FALSE,"WACC and WARA";"fixed asset detail",#N/A,FALSE,"Fixed Asset Detail"}</definedName>
    <definedName name="wrn.WWY." localSheetId="17" hidden="1">{#N/A;#N/A;FALSE;"WWY"}</definedName>
    <definedName name="wrn.WWY." hidden="1">{#N/A;#N/A;FALSE;"WWY"}</definedName>
    <definedName name="wvu.inputs._.raw._.data."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17" hidden="1">{#N/A,#N/A,FALSE,"schA"}</definedName>
    <definedName name="www" hidden="1">{#N/A,#N/A,FALSE,"schA"}</definedName>
    <definedName name="www_1" localSheetId="17" hidden="1">{#N/A,#N/A,FALSE,"schA"}</definedName>
    <definedName name="www_1" hidden="1">{#N/A,#N/A,FALSE,"schA"}</definedName>
    <definedName name="www_1_1" localSheetId="17" hidden="1">{#N/A,#N/A,FALSE,"schA"}</definedName>
    <definedName name="www_1_1" hidden="1">{#N/A,#N/A,FALSE,"schA"}</definedName>
    <definedName name="www_1_2" localSheetId="17" hidden="1">{#N/A,#N/A,FALSE,"schA"}</definedName>
    <definedName name="www_1_2" hidden="1">{#N/A,#N/A,FALSE,"schA"}</definedName>
    <definedName name="www_1_3" localSheetId="17" hidden="1">{#N/A,#N/A,FALSE,"schA"}</definedName>
    <definedName name="www_1_3" hidden="1">{#N/A,#N/A,FALSE,"schA"}</definedName>
    <definedName name="www_2" localSheetId="17" hidden="1">{#N/A,#N/A,FALSE,"schA"}</definedName>
    <definedName name="www_2" hidden="1">{#N/A,#N/A,FALSE,"schA"}</definedName>
    <definedName name="www_2_1" localSheetId="17" hidden="1">{#N/A,#N/A,FALSE,"schA"}</definedName>
    <definedName name="www_2_1" hidden="1">{#N/A,#N/A,FALSE,"schA"}</definedName>
    <definedName name="www_2_2" localSheetId="17" hidden="1">{#N/A,#N/A,FALSE,"schA"}</definedName>
    <definedName name="www_2_2" hidden="1">{#N/A,#N/A,FALSE,"schA"}</definedName>
    <definedName name="www_2_3" localSheetId="17" hidden="1">{#N/A,#N/A,FALSE,"schA"}</definedName>
    <definedName name="www_2_3" hidden="1">{#N/A,#N/A,FALSE,"schA"}</definedName>
    <definedName name="www_3" localSheetId="17" hidden="1">{#N/A,#N/A,FALSE,"schA"}</definedName>
    <definedName name="www_3" hidden="1">{#N/A,#N/A,FALSE,"schA"}</definedName>
    <definedName name="www_3_1" localSheetId="17" hidden="1">{#N/A,#N/A,FALSE,"schA"}</definedName>
    <definedName name="www_3_1" hidden="1">{#N/A,#N/A,FALSE,"schA"}</definedName>
    <definedName name="www_3_2" localSheetId="17" hidden="1">{#N/A,#N/A,FALSE,"schA"}</definedName>
    <definedName name="www_3_2" hidden="1">{#N/A,#N/A,FALSE,"schA"}</definedName>
    <definedName name="www_3_3" localSheetId="17" hidden="1">{#N/A,#N/A,FALSE,"schA"}</definedName>
    <definedName name="www_3_3" hidden="1">{#N/A,#N/A,FALSE,"schA"}</definedName>
    <definedName name="www_4" localSheetId="17" hidden="1">{#N/A,#N/A,FALSE,"schA"}</definedName>
    <definedName name="www_4" hidden="1">{#N/A,#N/A,FALSE,"schA"}</definedName>
    <definedName name="www_4_1" localSheetId="17" hidden="1">{#N/A,#N/A,FALSE,"schA"}</definedName>
    <definedName name="www_4_1" hidden="1">{#N/A,#N/A,FALSE,"schA"}</definedName>
    <definedName name="www_4_2" localSheetId="17" hidden="1">{#N/A,#N/A,FALSE,"schA"}</definedName>
    <definedName name="www_4_2" hidden="1">{#N/A,#N/A,FALSE,"schA"}</definedName>
    <definedName name="www_4_3" localSheetId="17" hidden="1">{#N/A,#N/A,FALSE,"schA"}</definedName>
    <definedName name="www_4_3" hidden="1">{#N/A,#N/A,FALSE,"schA"}</definedName>
    <definedName name="www_5" localSheetId="17" hidden="1">{#N/A,#N/A,FALSE,"schA"}</definedName>
    <definedName name="www_5" hidden="1">{#N/A,#N/A,FALSE,"schA"}</definedName>
    <definedName name="www_5_1" localSheetId="17" hidden="1">{#N/A,#N/A,FALSE,"schA"}</definedName>
    <definedName name="www_5_1" hidden="1">{#N/A,#N/A,FALSE,"schA"}</definedName>
    <definedName name="www_5_2" localSheetId="17" hidden="1">{#N/A,#N/A,FALSE,"schA"}</definedName>
    <definedName name="www_5_2" hidden="1">{#N/A,#N/A,FALSE,"schA"}</definedName>
    <definedName name="www_5_3" localSheetId="17" hidden="1">{#N/A,#N/A,FALSE,"schA"}</definedName>
    <definedName name="www_5_3" hidden="1">{#N/A,#N/A,FALSE,"schA"}</definedName>
    <definedName name="wwww" localSheetId="17" hidden="1">{#N/A,#N/A,FALSE,"schA"}</definedName>
    <definedName name="wwww" hidden="1">{#N/A,#N/A,FALSE,"schA"}</definedName>
    <definedName name="wwww_1" localSheetId="17" hidden="1">{#N/A,#N/A,FALSE,"schA"}</definedName>
    <definedName name="wwww_1" hidden="1">{#N/A,#N/A,FALSE,"schA"}</definedName>
    <definedName name="wwww_1_1" localSheetId="17" hidden="1">{#N/A,#N/A,FALSE,"schA"}</definedName>
    <definedName name="wwww_1_1" hidden="1">{#N/A,#N/A,FALSE,"schA"}</definedName>
    <definedName name="wwww_1_2" localSheetId="17" hidden="1">{#N/A,#N/A,FALSE,"schA"}</definedName>
    <definedName name="wwww_1_2" hidden="1">{#N/A,#N/A,FALSE,"schA"}</definedName>
    <definedName name="wwww_1_3" localSheetId="17" hidden="1">{#N/A,#N/A,FALSE,"schA"}</definedName>
    <definedName name="wwww_1_3" hidden="1">{#N/A,#N/A,FALSE,"schA"}</definedName>
    <definedName name="wwww_2" localSheetId="17" hidden="1">{#N/A,#N/A,FALSE,"schA"}</definedName>
    <definedName name="wwww_2" hidden="1">{#N/A,#N/A,FALSE,"schA"}</definedName>
    <definedName name="wwww_2_1" localSheetId="17" hidden="1">{#N/A,#N/A,FALSE,"schA"}</definedName>
    <definedName name="wwww_2_1" hidden="1">{#N/A,#N/A,FALSE,"schA"}</definedName>
    <definedName name="wwww_2_2" localSheetId="17" hidden="1">{#N/A,#N/A,FALSE,"schA"}</definedName>
    <definedName name="wwww_2_2" hidden="1">{#N/A,#N/A,FALSE,"schA"}</definedName>
    <definedName name="wwww_2_3" localSheetId="17" hidden="1">{#N/A,#N/A,FALSE,"schA"}</definedName>
    <definedName name="wwww_2_3" hidden="1">{#N/A,#N/A,FALSE,"schA"}</definedName>
    <definedName name="wwww_3" localSheetId="17" hidden="1">{#N/A,#N/A,FALSE,"schA"}</definedName>
    <definedName name="wwww_3" hidden="1">{#N/A,#N/A,FALSE,"schA"}</definedName>
    <definedName name="wwww_3_1" localSheetId="17" hidden="1">{#N/A,#N/A,FALSE,"schA"}</definedName>
    <definedName name="wwww_3_1" hidden="1">{#N/A,#N/A,FALSE,"schA"}</definedName>
    <definedName name="wwww_3_2" localSheetId="17" hidden="1">{#N/A,#N/A,FALSE,"schA"}</definedName>
    <definedName name="wwww_3_2" hidden="1">{#N/A,#N/A,FALSE,"schA"}</definedName>
    <definedName name="wwww_3_3" localSheetId="17" hidden="1">{#N/A,#N/A,FALSE,"schA"}</definedName>
    <definedName name="wwww_3_3" hidden="1">{#N/A,#N/A,FALSE,"schA"}</definedName>
    <definedName name="wwww_4" localSheetId="17" hidden="1">{#N/A,#N/A,FALSE,"schA"}</definedName>
    <definedName name="wwww_4" hidden="1">{#N/A,#N/A,FALSE,"schA"}</definedName>
    <definedName name="wwww_4_1" localSheetId="17" hidden="1">{#N/A,#N/A,FALSE,"schA"}</definedName>
    <definedName name="wwww_4_1" hidden="1">{#N/A,#N/A,FALSE,"schA"}</definedName>
    <definedName name="wwww_4_2" localSheetId="17" hidden="1">{#N/A,#N/A,FALSE,"schA"}</definedName>
    <definedName name="wwww_4_2" hidden="1">{#N/A,#N/A,FALSE,"schA"}</definedName>
    <definedName name="wwww_4_3" localSheetId="17" hidden="1">{#N/A,#N/A,FALSE,"schA"}</definedName>
    <definedName name="wwww_4_3" hidden="1">{#N/A,#N/A,FALSE,"schA"}</definedName>
    <definedName name="wwww_5" localSheetId="17" hidden="1">{#N/A,#N/A,FALSE,"schA"}</definedName>
    <definedName name="wwww_5" hidden="1">{#N/A,#N/A,FALSE,"schA"}</definedName>
    <definedName name="wwww_5_1" localSheetId="17" hidden="1">{#N/A,#N/A,FALSE,"schA"}</definedName>
    <definedName name="wwww_5_1" hidden="1">{#N/A,#N/A,FALSE,"schA"}</definedName>
    <definedName name="wwww_5_2" localSheetId="17" hidden="1">{#N/A,#N/A,FALSE,"schA"}</definedName>
    <definedName name="wwww_5_2" hidden="1">{#N/A,#N/A,FALSE,"schA"}</definedName>
    <definedName name="wwww_5_3" localSheetId="17" hidden="1">{#N/A,#N/A,FALSE,"schA"}</definedName>
    <definedName name="wwww_5_3" hidden="1">{#N/A,#N/A,FALSE,"schA"}</definedName>
    <definedName name="x" localSheetId="17" hidden="1">{#N/A,#N/A,FALSE,"FY97";#N/A,#N/A,FALSE,"FY98";#N/A,#N/A,FALSE,"FY99";#N/A,#N/A,FALSE,"FY00";#N/A,#N/A,FALSE,"FY01"}</definedName>
    <definedName name="x" hidden="1">{#N/A,#N/A,FALSE,"FY97";#N/A,#N/A,FALSE,"FY98";#N/A,#N/A,FALSE,"FY99";#N/A,#N/A,FALSE,"FY00";#N/A,#N/A,FALSE,"FY01"}</definedName>
    <definedName name="x_1" localSheetId="17" hidden="1">{#N/A,#N/A,FALSE,"FY97";#N/A,#N/A,FALSE,"FY98";#N/A,#N/A,FALSE,"FY99";#N/A,#N/A,FALSE,"FY00";#N/A,#N/A,FALSE,"FY01"}</definedName>
    <definedName name="x_1" hidden="1">{#N/A,#N/A,FALSE,"FY97";#N/A,#N/A,FALSE,"FY98";#N/A,#N/A,FALSE,"FY99";#N/A,#N/A,FALSE,"FY00";#N/A,#N/A,FALSE,"FY01"}</definedName>
    <definedName name="XREF_COLUMN_1" localSheetId="17" hidden="1">#REF!</definedName>
    <definedName name="XREF_COLUMN_1" hidden="1">#REF!</definedName>
    <definedName name="XREF_COLUMN_2" localSheetId="17" hidden="1">#REF!</definedName>
    <definedName name="XREF_COLUMN_2" hidden="1">#REF!</definedName>
    <definedName name="XREF_COLUMN_3" localSheetId="17" hidden="1">#REF!</definedName>
    <definedName name="XREF_COLUMN_3" hidden="1">#REF!</definedName>
    <definedName name="XREF_COLUMN_6" localSheetId="17" hidden="1">#REF!</definedName>
    <definedName name="XREF_COLUMN_6" hidden="1">#REF!</definedName>
    <definedName name="XREF_COLUMN_7" localSheetId="17" hidden="1">#REF!</definedName>
    <definedName name="XREF_COLUMN_7" hidden="1">#REF!</definedName>
    <definedName name="XREF_COLUMN_8" localSheetId="17" hidden="1">#REF!</definedName>
    <definedName name="XREF_COLUMN_8" hidden="1">#REF!</definedName>
    <definedName name="XREF_COLUMN_9" localSheetId="17" hidden="1">#REF!</definedName>
    <definedName name="XREF_COLUMN_9" hidden="1">#REF!</definedName>
    <definedName name="XRefActiveRow" localSheetId="17" hidden="1">#REF!</definedName>
    <definedName name="XRefActiveRow" hidden="1">#REF!</definedName>
    <definedName name="XRefColumnsCount" hidden="1">2</definedName>
    <definedName name="XRefCopy13" localSheetId="17" hidden="1">#REF!</definedName>
    <definedName name="XRefCopy13" hidden="1">#REF!</definedName>
    <definedName name="XRefCopy13Row" localSheetId="17" hidden="1">#REF!</definedName>
    <definedName name="XRefCopy13Row" hidden="1">#REF!</definedName>
    <definedName name="XRefCopy14" localSheetId="17" hidden="1">#REF!</definedName>
    <definedName name="XRefCopy14" hidden="1">#REF!</definedName>
    <definedName name="XRefCopy14Row" localSheetId="17" hidden="1">#REF!</definedName>
    <definedName name="XRefCopy14Row" hidden="1">#REF!</definedName>
    <definedName name="XRefCopy15" localSheetId="17" hidden="1">#REF!</definedName>
    <definedName name="XRefCopy15" hidden="1">#REF!</definedName>
    <definedName name="XRefCopy15Row" localSheetId="17" hidden="1">#REF!</definedName>
    <definedName name="XRefCopy15Row" hidden="1">#REF!</definedName>
    <definedName name="XRefCopy16" localSheetId="17" hidden="1">#REF!</definedName>
    <definedName name="XRefCopy16" hidden="1">#REF!</definedName>
    <definedName name="XRefCopy16Row" localSheetId="17" hidden="1">#REF!</definedName>
    <definedName name="XRefCopy16Row" hidden="1">#REF!</definedName>
    <definedName name="XRefCopy17" localSheetId="17" hidden="1">#REF!</definedName>
    <definedName name="XRefCopy17" hidden="1">#REF!</definedName>
    <definedName name="XRefCopy17Row" localSheetId="17" hidden="1">#REF!</definedName>
    <definedName name="XRefCopy17Row" hidden="1">#REF!</definedName>
    <definedName name="XRefCopy18" localSheetId="17" hidden="1">#REF!</definedName>
    <definedName name="XRefCopy18" hidden="1">#REF!</definedName>
    <definedName name="XRefCopy18Row" localSheetId="17" hidden="1">#REF!</definedName>
    <definedName name="XRefCopy18Row" hidden="1">#REF!</definedName>
    <definedName name="XRefCopy19" localSheetId="17" hidden="1">#REF!</definedName>
    <definedName name="XRefCopy19" hidden="1">#REF!</definedName>
    <definedName name="XRefCopy19Row" localSheetId="17" hidden="1">[26]XREF!#REF!</definedName>
    <definedName name="XRefCopy19Row" hidden="1">[26]XREF!#REF!</definedName>
    <definedName name="XRefCopy1Row" localSheetId="17" hidden="1">#REF!</definedName>
    <definedName name="XRefCopy1Row" hidden="1">#REF!</definedName>
    <definedName name="XRefCopy20" localSheetId="17" hidden="1">#REF!</definedName>
    <definedName name="XRefCopy20" hidden="1">#REF!</definedName>
    <definedName name="XRefCopy20Row" localSheetId="17" hidden="1">[26]XREF!#REF!</definedName>
    <definedName name="XRefCopy20Row" hidden="1">[26]XREF!#REF!</definedName>
    <definedName name="XRefCopy21" localSheetId="17" hidden="1">#REF!</definedName>
    <definedName name="XRefCopy21" hidden="1">#REF!</definedName>
    <definedName name="XRefCopy22" localSheetId="17" hidden="1">#REF!</definedName>
    <definedName name="XRefCopy22" hidden="1">#REF!</definedName>
    <definedName name="XRefCopy23" localSheetId="17" hidden="1">#REF!</definedName>
    <definedName name="XRefCopy23" hidden="1">#REF!</definedName>
    <definedName name="XRefCopy24" localSheetId="17" hidden="1">#REF!</definedName>
    <definedName name="XRefCopy24" hidden="1">#REF!</definedName>
    <definedName name="XRefCopy3" localSheetId="17" hidden="1">#REF!</definedName>
    <definedName name="XRefCopy3" hidden="1">#REF!</definedName>
    <definedName name="XRefCopy3Row" localSheetId="17" hidden="1">[36]XREF!#REF!</definedName>
    <definedName name="XRefCopy3Row" hidden="1">[36]XREF!#REF!</definedName>
    <definedName name="XRefCopy4" localSheetId="17" hidden="1">#REF!</definedName>
    <definedName name="XRefCopy4" hidden="1">#REF!</definedName>
    <definedName name="XRefCopy4Row" localSheetId="17" hidden="1">[36]XREF!#REF!</definedName>
    <definedName name="XRefCopy4Row" hidden="1">[36]XREF!#REF!</definedName>
    <definedName name="XRefCopy5" localSheetId="17" hidden="1">#REF!</definedName>
    <definedName name="XRefCopy5" hidden="1">#REF!</definedName>
    <definedName name="XRefCopy5Row" localSheetId="17" hidden="1">[36]XREF!#REF!</definedName>
    <definedName name="XRefCopy5Row" hidden="1">[36]XREF!#REF!</definedName>
    <definedName name="XRefCopyRangeCount" hidden="1">3</definedName>
    <definedName name="XRefPaste1" localSheetId="17" hidden="1">#REF!</definedName>
    <definedName name="XRefPaste1" hidden="1">#REF!</definedName>
    <definedName name="XRefPaste11" localSheetId="17" hidden="1">#REF!</definedName>
    <definedName name="XRefPaste11" hidden="1">#REF!</definedName>
    <definedName name="XRefPaste15" localSheetId="17" hidden="1">#REF!</definedName>
    <definedName name="XRefPaste15" hidden="1">#REF!</definedName>
    <definedName name="XRefPaste15Row" localSheetId="17" hidden="1">[26]XREF!#REF!</definedName>
    <definedName name="XRefPaste15Row" hidden="1">[26]XREF!#REF!</definedName>
    <definedName name="XRefPaste17" localSheetId="17" hidden="1">#REF!</definedName>
    <definedName name="XRefPaste17" hidden="1">#REF!</definedName>
    <definedName name="XRefPaste17Row" localSheetId="17" hidden="1">[26]XREF!#REF!</definedName>
    <definedName name="XRefPaste17Row" hidden="1">[26]XREF!#REF!</definedName>
    <definedName name="XRefPaste19" localSheetId="17" hidden="1">#REF!</definedName>
    <definedName name="XRefPaste19" hidden="1">#REF!</definedName>
    <definedName name="XRefPaste19Row" localSheetId="17" hidden="1">[26]XREF!#REF!</definedName>
    <definedName name="XRefPaste19Row" hidden="1">[26]XREF!#REF!</definedName>
    <definedName name="XRefPaste1Row" localSheetId="17" hidden="1">[36]XREF!#REF!</definedName>
    <definedName name="XRefPaste1Row" hidden="1">[36]XREF!#REF!</definedName>
    <definedName name="XRefPaste2" localSheetId="17" hidden="1">#REF!</definedName>
    <definedName name="XRefPaste2" hidden="1">#REF!</definedName>
    <definedName name="XRefPaste20" localSheetId="17" hidden="1">#REF!</definedName>
    <definedName name="XRefPaste20" hidden="1">#REF!</definedName>
    <definedName name="XRefPaste21" localSheetId="17" hidden="1">#REF!</definedName>
    <definedName name="XRefPaste21" hidden="1">#REF!</definedName>
    <definedName name="XRefPaste21Row" localSheetId="17" hidden="1">[26]XREF!#REF!</definedName>
    <definedName name="XRefPaste21Row" hidden="1">[26]XREF!#REF!</definedName>
    <definedName name="XRefPaste24" localSheetId="17" hidden="1">#REF!</definedName>
    <definedName name="XRefPaste24" hidden="1">#REF!</definedName>
    <definedName name="XRefPaste24Row" localSheetId="17" hidden="1">[26]XREF!#REF!</definedName>
    <definedName name="XRefPaste24Row" hidden="1">[26]XREF!#REF!</definedName>
    <definedName name="XRefPaste25" localSheetId="17" hidden="1">#REF!</definedName>
    <definedName name="XRefPaste25" hidden="1">#REF!</definedName>
    <definedName name="XRefPaste25Row" localSheetId="17" hidden="1">[26]XREF!#REF!</definedName>
    <definedName name="XRefPaste25Row" hidden="1">[26]XREF!#REF!</definedName>
    <definedName name="XRefPaste26" localSheetId="17" hidden="1">#REF!</definedName>
    <definedName name="XRefPaste26" hidden="1">#REF!</definedName>
    <definedName name="XRefPaste26Row" localSheetId="17" hidden="1">[26]XREF!#REF!</definedName>
    <definedName name="XRefPaste26Row" hidden="1">[26]XREF!#REF!</definedName>
    <definedName name="XRefPaste27" localSheetId="17" hidden="1">#REF!</definedName>
    <definedName name="XRefPaste27" hidden="1">#REF!</definedName>
    <definedName name="XRefPaste27Row" localSheetId="17" hidden="1">[26]XREF!#REF!</definedName>
    <definedName name="XRefPaste27Row" hidden="1">[26]XREF!#REF!</definedName>
    <definedName name="XRefPaste28" localSheetId="17" hidden="1">#REF!</definedName>
    <definedName name="XRefPaste28" hidden="1">#REF!</definedName>
    <definedName name="XRefPaste28Row" localSheetId="17" hidden="1">[26]XREF!#REF!</definedName>
    <definedName name="XRefPaste28Row" hidden="1">[26]XREF!#REF!</definedName>
    <definedName name="XRefPaste29" localSheetId="17" hidden="1">#REF!</definedName>
    <definedName name="XRefPaste29" hidden="1">#REF!</definedName>
    <definedName name="XRefPaste29Row" localSheetId="17" hidden="1">[26]XREF!#REF!</definedName>
    <definedName name="XRefPaste29Row" hidden="1">[26]XREF!#REF!</definedName>
    <definedName name="XRefPaste2Row" localSheetId="17" hidden="1">[36]XREF!#REF!</definedName>
    <definedName name="XRefPaste2Row" hidden="1">[36]XREF!#REF!</definedName>
    <definedName name="XRefPaste3" localSheetId="17" hidden="1">#REF!</definedName>
    <definedName name="XRefPaste3" hidden="1">#REF!</definedName>
    <definedName name="XRefPaste30" localSheetId="17" hidden="1">#REF!</definedName>
    <definedName name="XRefPaste30" hidden="1">#REF!</definedName>
    <definedName name="XRefPaste30Row" localSheetId="17" hidden="1">[26]XREF!#REF!</definedName>
    <definedName name="XRefPaste30Row" hidden="1">[26]XREF!#REF!</definedName>
    <definedName name="XRefPaste31" localSheetId="17" hidden="1">#REF!</definedName>
    <definedName name="XRefPaste31" hidden="1">#REF!</definedName>
    <definedName name="XRefPaste31Row" localSheetId="17" hidden="1">[26]XREF!#REF!</definedName>
    <definedName name="XRefPaste31Row" hidden="1">[26]XREF!#REF!</definedName>
    <definedName name="XRefPaste32" localSheetId="17" hidden="1">#REF!</definedName>
    <definedName name="XRefPaste32" hidden="1">#REF!</definedName>
    <definedName name="XRefPaste33" localSheetId="17" hidden="1">#REF!</definedName>
    <definedName name="XRefPaste33" hidden="1">#REF!</definedName>
    <definedName name="XRefPaste34" localSheetId="17" hidden="1">#REF!</definedName>
    <definedName name="XRefPaste34" hidden="1">#REF!</definedName>
    <definedName name="XRefPaste35" localSheetId="17" hidden="1">#REF!</definedName>
    <definedName name="XRefPaste35" hidden="1">#REF!</definedName>
    <definedName name="XRefPaste36" localSheetId="17" hidden="1">#REF!</definedName>
    <definedName name="XRefPaste36" hidden="1">#REF!</definedName>
    <definedName name="XRefPaste37" localSheetId="17" hidden="1">#REF!</definedName>
    <definedName name="XRefPaste37" hidden="1">#REF!</definedName>
    <definedName name="XRefPaste37Row" localSheetId="17" hidden="1">[26]XREF!#REF!</definedName>
    <definedName name="XRefPaste37Row" hidden="1">[26]XREF!#REF!</definedName>
    <definedName name="XRefPaste38" localSheetId="17" hidden="1">#REF!</definedName>
    <definedName name="XRefPaste38" hidden="1">#REF!</definedName>
    <definedName name="XRefPaste3Row" localSheetId="17" hidden="1">[36]XREF!#REF!</definedName>
    <definedName name="XRefPaste3Row" hidden="1">[36]XREF!#REF!</definedName>
    <definedName name="XRefPaste5Row" localSheetId="17" hidden="1">[36]XREF!#REF!</definedName>
    <definedName name="XRefPaste5Row" hidden="1">[36]XREF!#REF!</definedName>
    <definedName name="XRefPaste7" localSheetId="17" hidden="1">#REF!</definedName>
    <definedName name="XRefPaste7" hidden="1">#REF!</definedName>
    <definedName name="XRefPaste8" localSheetId="17" hidden="1">#REF!</definedName>
    <definedName name="XRefPaste8" hidden="1">#REF!</definedName>
    <definedName name="XRefPasteRangeCount" hidden="1">2</definedName>
    <definedName name="xx" localSheetId="17" hidden="1">YTD [23]Contbs!$A$1:$K$93</definedName>
    <definedName name="xx" hidden="1">{2;#N/A;"R13C16:R17C16";#N/A;"R13C14:R17C15";FALSE;FALSE;FALSE;95;#N/A;#N/A;"R13C19";#N/A;FALSE;FALSE;FALSE;FALSE;#N/A;"";#N/A;FALSE;"";"";#N/A;#N/A;#N/A}</definedName>
    <definedName name="xxx" localSheetId="17"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17" hidden="1">{"detail305",#N/A,FALSE,"BI-305"}</definedName>
    <definedName name="xxx.detail" hidden="1">{"detail305",#N/A,FALSE,"BI-305"}</definedName>
    <definedName name="xxx.directory" localSheetId="17" hidden="1">{"summary",#N/A,FALSE,"PCR DIRECTORY"}</definedName>
    <definedName name="xxx.directory" hidden="1">{"summary",#N/A,FALSE,"PCR DIRECTORY"}</definedName>
    <definedName name="xxxx" localSheetId="17" hidden="1">{#N/A,#N/A,FALSE,"O&amp;M by processes";#N/A,#N/A,FALSE,"Elec Act vs Bud";#N/A,#N/A,FALSE,"G&amp;A";#N/A,#N/A,FALSE,"BGS";#N/A,#N/A,FALSE,"Res Cost"}</definedName>
    <definedName name="xxxx" hidden="1">{#N/A,#N/A,FALSE,"O&amp;M by processes";#N/A,#N/A,FALSE,"Elec Act vs Bud";#N/A,#N/A,FALSE,"G&amp;A";#N/A,#N/A,FALSE,"BGS";#N/A,#N/A,FALSE,"Res Cost"}</definedName>
    <definedName name="xxxxw" localSheetId="17" hidden="1">{#N/A,#N/A,FALSE,"Aging Summary";#N/A,#N/A,FALSE,"Ratio Analysis";#N/A,#N/A,FALSE,"Test 120 Day Accts";#N/A,#N/A,FALSE,"Tickmarks"}</definedName>
    <definedName name="xxxxw" hidden="1">{#N/A,#N/A,FALSE,"Aging Summary";#N/A,#N/A,FALSE,"Ratio Analysis";#N/A,#N/A,FALSE,"Test 120 Day Accts";#N/A,#N/A,FALSE,"Tickmarks"}</definedName>
    <definedName name="yea" localSheetId="17" hidden="1">{#N/A,#N/A,FALSE,"Assumptions";"Model",#N/A,FALSE,"MDU";#N/A,#N/A,FALSE,"Notes"}</definedName>
    <definedName name="yea" hidden="1">{#N/A,#N/A,FALSE,"Assumptions";"Model",#N/A,FALSE,"MDU";#N/A,#N/A,FALSE,"Notes"}</definedName>
    <definedName name="z" localSheetId="17" hidden="1">{"PAGE_1",#N/A,FALSE,"MONTH"}</definedName>
    <definedName name="z" hidden="1">{"PAGE_1",#N/A,FALSE,"MONTH"}</definedName>
    <definedName name="Z_3F84D7F5_9C87_11D5_BA56_00508BDABC29_.wvu.Cols" localSheetId="17" hidden="1">#REF!</definedName>
    <definedName name="Z_3F84D7F5_9C87_11D5_BA56_00508BDABC29_.wvu.Cols" hidden="1">#REF!</definedName>
    <definedName name="Z_3F84D7F5_9C87_11D5_BA56_00508BDABC29_.wvu.PrintArea" localSheetId="17" hidden="1">#REF!</definedName>
    <definedName name="Z_3F84D7F5_9C87_11D5_BA56_00508BDABC29_.wvu.PrintArea" hidden="1">#REF!</definedName>
    <definedName name="Z_3F84D7F5_9C87_11D5_BA56_00508BDABC29_.wvu.PrintTitles" localSheetId="17" hidden="1">#REF!</definedName>
    <definedName name="Z_3F84D7F5_9C87_11D5_BA56_00508BDABC29_.wvu.PrintTitles" hidden="1">#REF!</definedName>
    <definedName name="端局単価情報" localSheetId="17" hidden="1">{#N/A,#N/A,FALSE,"RECAP";#N/A,#N/A,FALSE,"CW_B";#N/A,#N/A,FALSE,"CW_M";#N/A,#N/A,FALSE,"CW_E";#N/A,#N/A,FALSE,"CW_F";#N/A,#N/A,FALSE,"FC_B";#N/A,#N/A,FALSE,"FC_M";#N/A,#N/A,FALSE,"FC_E";#N/A,#N/A,FALSE,"FC_F";#N/A,#N/A,FALSE,"CS"}</definedName>
    <definedName name="端局単価情報" hidden="1">{#N/A,#N/A,FALSE,"RECAP";#N/A,#N/A,FALSE,"CW_B";#N/A,#N/A,FALSE,"CW_M";#N/A,#N/A,FALSE,"CW_E";#N/A,#N/A,FALSE,"CW_F";#N/A,#N/A,FALSE,"FC_B";#N/A,#N/A,FALSE,"FC_M";#N/A,#N/A,FALSE,"FC_E";#N/A,#N/A,FALSE,"FC_F";#N/A,#N/A,FALSE,"CS"}</definedName>
  </definedNames>
  <calcPr calcId="162913"/>
</workbook>
</file>

<file path=xl/calcChain.xml><?xml version="1.0" encoding="utf-8"?>
<calcChain xmlns="http://schemas.openxmlformats.org/spreadsheetml/2006/main">
  <c r="G10" i="27" l="1"/>
  <c r="G13" i="27" s="1"/>
  <c r="F109" i="1" l="1"/>
  <c r="F221" i="1" l="1"/>
  <c r="F220" i="1"/>
  <c r="F18" i="16"/>
  <c r="F13" i="16"/>
  <c r="F142" i="1"/>
  <c r="F141" i="1"/>
  <c r="F137" i="1"/>
  <c r="F138" i="1"/>
  <c r="F66" i="1"/>
  <c r="F65" i="1"/>
  <c r="F64" i="1"/>
  <c r="E101" i="18"/>
  <c r="E100" i="18"/>
  <c r="E97" i="18"/>
  <c r="E92" i="18"/>
  <c r="E89" i="18"/>
  <c r="E88" i="18"/>
  <c r="E86" i="18"/>
  <c r="H42" i="20"/>
  <c r="O33" i="20"/>
  <c r="N32" i="20"/>
  <c r="O30" i="20"/>
  <c r="J34" i="20"/>
  <c r="K34" i="20" s="1"/>
  <c r="L34" i="20" s="1"/>
  <c r="J33" i="20"/>
  <c r="H32" i="20"/>
  <c r="I31" i="20"/>
  <c r="K31" i="20" s="1"/>
  <c r="L31" i="20" s="1"/>
  <c r="I30" i="20"/>
  <c r="A30" i="20"/>
  <c r="A33" i="20" s="1"/>
  <c r="K26" i="20"/>
  <c r="I26" i="20"/>
  <c r="J26" i="20" s="1"/>
  <c r="L26" i="20" s="1"/>
  <c r="J22" i="20"/>
  <c r="K22" i="20" s="1"/>
  <c r="L22" i="20" s="1"/>
  <c r="J21" i="20"/>
  <c r="J23" i="20" s="1"/>
  <c r="H20" i="20"/>
  <c r="I19" i="20"/>
  <c r="K19" i="20" s="1"/>
  <c r="I18" i="20"/>
  <c r="I23" i="20" s="1"/>
  <c r="A22" i="20"/>
  <c r="A21" i="20"/>
  <c r="A20" i="20"/>
  <c r="A19" i="20"/>
  <c r="A18" i="20"/>
  <c r="H23" i="20"/>
  <c r="K14" i="20"/>
  <c r="I14" i="20"/>
  <c r="J14" i="20" s="1"/>
  <c r="L14" i="20" s="1"/>
  <c r="H23" i="25"/>
  <c r="H19" i="25"/>
  <c r="H15" i="25"/>
  <c r="H16" i="24"/>
  <c r="A15" i="24"/>
  <c r="A16" i="24" s="1"/>
  <c r="A14" i="24"/>
  <c r="A13" i="24"/>
  <c r="H12" i="24"/>
  <c r="P32" i="23"/>
  <c r="E41" i="23"/>
  <c r="E42" i="23" s="1"/>
  <c r="E43" i="23" s="1"/>
  <c r="E44" i="23" s="1"/>
  <c r="E45" i="23" s="1"/>
  <c r="A31" i="20" l="1"/>
  <c r="A34" i="20"/>
  <c r="A32" i="20"/>
  <c r="L19" i="20"/>
  <c r="L23" i="20" s="1"/>
  <c r="K23" i="20"/>
  <c r="P94" i="23" l="1"/>
  <c r="P95" i="23" s="1"/>
  <c r="P91" i="23"/>
  <c r="P89" i="23"/>
  <c r="G89" i="23"/>
  <c r="G91" i="23" s="1"/>
  <c r="P84" i="23"/>
  <c r="P82" i="23"/>
  <c r="G82" i="23"/>
  <c r="G84" i="23" s="1"/>
  <c r="P69" i="23"/>
  <c r="P71" i="23" s="1"/>
  <c r="G69" i="23"/>
  <c r="G71" i="23" s="1"/>
  <c r="P64" i="23"/>
  <c r="P62" i="23"/>
  <c r="G62" i="23"/>
  <c r="G64" i="23" s="1"/>
  <c r="K54" i="23"/>
  <c r="D54" i="23"/>
  <c r="O53" i="23"/>
  <c r="N53" i="23"/>
  <c r="L53" i="23"/>
  <c r="O52" i="23"/>
  <c r="L52" i="23"/>
  <c r="N52" i="23" s="1"/>
  <c r="O51" i="23"/>
  <c r="L51" i="23"/>
  <c r="N51" i="23" s="1"/>
  <c r="O50" i="23"/>
  <c r="L50" i="23"/>
  <c r="N50" i="23" s="1"/>
  <c r="O49" i="23"/>
  <c r="L49" i="23"/>
  <c r="N49" i="23" s="1"/>
  <c r="O48" i="23"/>
  <c r="N48" i="23"/>
  <c r="L48" i="23"/>
  <c r="O47" i="23"/>
  <c r="L47" i="23"/>
  <c r="N47" i="23" s="1"/>
  <c r="O46" i="23"/>
  <c r="L46" i="23"/>
  <c r="N46" i="23" s="1"/>
  <c r="O45" i="23"/>
  <c r="N45" i="23"/>
  <c r="L45" i="23"/>
  <c r="O44" i="23"/>
  <c r="L44" i="23"/>
  <c r="N44" i="23" s="1"/>
  <c r="O43" i="23"/>
  <c r="L43" i="23"/>
  <c r="N43" i="23" s="1"/>
  <c r="O42" i="23"/>
  <c r="N42" i="23"/>
  <c r="L42" i="23"/>
  <c r="G42" i="23"/>
  <c r="G43" i="23" s="1"/>
  <c r="P41" i="23"/>
  <c r="G41" i="23"/>
  <c r="E46" i="23"/>
  <c r="E47" i="23" s="1"/>
  <c r="E48" i="23" s="1"/>
  <c r="E49" i="23" s="1"/>
  <c r="E50" i="23" s="1"/>
  <c r="E51" i="23" s="1"/>
  <c r="E52" i="23" s="1"/>
  <c r="E53" i="23" s="1"/>
  <c r="P30" i="23"/>
  <c r="P28" i="23"/>
  <c r="G28" i="23"/>
  <c r="G30" i="23" s="1"/>
  <c r="P21" i="23"/>
  <c r="P23" i="23" s="1"/>
  <c r="P33" i="23" s="1"/>
  <c r="G21" i="23"/>
  <c r="G23" i="23" s="1"/>
  <c r="A11" i="23"/>
  <c r="A13" i="23" s="1"/>
  <c r="A16" i="23" s="1"/>
  <c r="A18" i="23" s="1"/>
  <c r="A19" i="23" s="1"/>
  <c r="A20" i="23" s="1"/>
  <c r="A21" i="23" s="1"/>
  <c r="A22" i="23" s="1"/>
  <c r="A23" i="23" s="1"/>
  <c r="A25" i="23" s="1"/>
  <c r="A26" i="23" s="1"/>
  <c r="A27" i="23" s="1"/>
  <c r="A28" i="23" s="1"/>
  <c r="A29" i="23" s="1"/>
  <c r="A30" i="23" s="1"/>
  <c r="A32" i="23" s="1"/>
  <c r="A33" i="23" s="1"/>
  <c r="A34" i="23" s="1"/>
  <c r="A36" i="23" s="1"/>
  <c r="A38" i="23" s="1"/>
  <c r="A40" i="23" s="1"/>
  <c r="A41" i="23" s="1"/>
  <c r="A42" i="23" s="1"/>
  <c r="A43" i="23" s="1"/>
  <c r="A44" i="23" s="1"/>
  <c r="A45" i="23" s="1"/>
  <c r="A46" i="23" s="1"/>
  <c r="A47" i="23" s="1"/>
  <c r="A48" i="23" s="1"/>
  <c r="A49" i="23" s="1"/>
  <c r="A50" i="23" s="1"/>
  <c r="A51" i="23" s="1"/>
  <c r="A52" i="23" s="1"/>
  <c r="A53" i="23" s="1"/>
  <c r="A54" i="23" s="1"/>
  <c r="A57" i="23" s="1"/>
  <c r="A59" i="23" s="1"/>
  <c r="A60" i="23" s="1"/>
  <c r="A61" i="23" s="1"/>
  <c r="A62" i="23" s="1"/>
  <c r="A63" i="23" s="1"/>
  <c r="A64" i="23" s="1"/>
  <c r="A66" i="23" s="1"/>
  <c r="A67" i="23" s="1"/>
  <c r="A68" i="23" s="1"/>
  <c r="A69" i="23" s="1"/>
  <c r="A70" i="23" s="1"/>
  <c r="A71" i="23" s="1"/>
  <c r="A73" i="23" s="1"/>
  <c r="A74" i="23" s="1"/>
  <c r="A75" i="23" s="1"/>
  <c r="A77" i="23" s="1"/>
  <c r="A79" i="23" s="1"/>
  <c r="A80" i="23" s="1"/>
  <c r="A81" i="23" s="1"/>
  <c r="A82" i="23" s="1"/>
  <c r="A83" i="23" s="1"/>
  <c r="A84" i="23" s="1"/>
  <c r="A86" i="23" s="1"/>
  <c r="A87" i="23" s="1"/>
  <c r="A88" i="23" s="1"/>
  <c r="A89" i="23" s="1"/>
  <c r="A90" i="23" s="1"/>
  <c r="A91" i="23" s="1"/>
  <c r="A93" i="23" s="1"/>
  <c r="A94" i="23" s="1"/>
  <c r="A95" i="23" s="1"/>
  <c r="A97" i="23" s="1"/>
  <c r="A99" i="23" s="1"/>
  <c r="A101" i="23" s="1"/>
  <c r="A103" i="23" s="1"/>
  <c r="A105" i="23" s="1"/>
  <c r="A9" i="23"/>
  <c r="L54" i="23" l="1"/>
  <c r="G94" i="23"/>
  <c r="G95" i="23" s="1"/>
  <c r="G74" i="23"/>
  <c r="G75" i="23" s="1"/>
  <c r="G33" i="23"/>
  <c r="I41" i="23"/>
  <c r="H43" i="23"/>
  <c r="M43" i="23" s="1"/>
  <c r="G44" i="23"/>
  <c r="P74" i="23"/>
  <c r="P75" i="23" s="1"/>
  <c r="H42" i="23"/>
  <c r="I42" i="23" l="1"/>
  <c r="I43" i="23" s="1"/>
  <c r="M42" i="23"/>
  <c r="P42" i="23" s="1"/>
  <c r="P43" i="23" s="1"/>
  <c r="G45" i="23"/>
  <c r="H44" i="23"/>
  <c r="M44" i="23" s="1"/>
  <c r="P44" i="23" l="1"/>
  <c r="I44" i="23"/>
  <c r="G46" i="23"/>
  <c r="H45" i="23"/>
  <c r="M45" i="23" s="1"/>
  <c r="P45" i="23" s="1"/>
  <c r="H46" i="23" l="1"/>
  <c r="M46" i="23" s="1"/>
  <c r="P46" i="23" s="1"/>
  <c r="G47" i="23"/>
  <c r="I45" i="23"/>
  <c r="I46" i="23" s="1"/>
  <c r="H47" i="23" l="1"/>
  <c r="M47" i="23" s="1"/>
  <c r="P47" i="23" s="1"/>
  <c r="G48" i="23"/>
  <c r="H48" i="23" l="1"/>
  <c r="M48" i="23" s="1"/>
  <c r="P48" i="23" s="1"/>
  <c r="G49" i="23"/>
  <c r="I47" i="23"/>
  <c r="I48" i="23" l="1"/>
  <c r="G50" i="23"/>
  <c r="H49" i="23"/>
  <c r="M49" i="23" s="1"/>
  <c r="P49" i="23" s="1"/>
  <c r="G51" i="23" l="1"/>
  <c r="H50" i="23"/>
  <c r="M50" i="23" s="1"/>
  <c r="P50" i="23" s="1"/>
  <c r="I49" i="23"/>
  <c r="I50" i="23" l="1"/>
  <c r="H51" i="23"/>
  <c r="M51" i="23" s="1"/>
  <c r="P51" i="23" s="1"/>
  <c r="G52" i="23"/>
  <c r="G53" i="23" l="1"/>
  <c r="H53" i="23" s="1"/>
  <c r="M53" i="23" s="1"/>
  <c r="H52" i="23"/>
  <c r="M52" i="23" s="1"/>
  <c r="P52" i="23" s="1"/>
  <c r="I51" i="23"/>
  <c r="I52" i="23" s="1"/>
  <c r="I53" i="23" s="1"/>
  <c r="G32" i="23" s="1"/>
  <c r="P53" i="23" l="1"/>
  <c r="P34" i="23" s="1"/>
  <c r="G34" i="23"/>
  <c r="F9" i="7" l="1"/>
  <c r="G15" i="27" l="1"/>
  <c r="G16" i="27" s="1"/>
  <c r="F121" i="1" l="1"/>
  <c r="F124" i="1"/>
  <c r="F115" i="1"/>
  <c r="K67" i="1" l="1"/>
  <c r="A1" i="20" l="1"/>
  <c r="A1" i="19"/>
  <c r="A1" i="18"/>
  <c r="O37" i="20"/>
  <c r="N37" i="20"/>
  <c r="S35" i="20"/>
  <c r="S37" i="20" s="1"/>
  <c r="R35" i="20"/>
  <c r="R37" i="20" s="1"/>
  <c r="Q35" i="20"/>
  <c r="Q37" i="20" s="1"/>
  <c r="P35" i="20"/>
  <c r="P37" i="20" s="1"/>
  <c r="O35" i="20"/>
  <c r="N35" i="20"/>
  <c r="L35" i="20"/>
  <c r="L37" i="20" s="1"/>
  <c r="K35" i="20"/>
  <c r="K37" i="20" s="1"/>
  <c r="J35" i="20"/>
  <c r="J37" i="20" s="1"/>
  <c r="I35" i="20"/>
  <c r="I37" i="20" s="1"/>
  <c r="H35" i="20"/>
  <c r="H37" i="20" s="1"/>
  <c r="P26" i="20"/>
  <c r="R26" i="20" s="1"/>
  <c r="Q26" i="20"/>
  <c r="S26" i="20" s="1"/>
  <c r="A8" i="20"/>
  <c r="A9" i="20" s="1"/>
  <c r="A10" i="20" s="1"/>
  <c r="A13" i="20" s="1"/>
  <c r="A15" i="20" s="1"/>
  <c r="A16" i="20" s="1"/>
  <c r="K94" i="19"/>
  <c r="D94" i="19"/>
  <c r="O93" i="19"/>
  <c r="N93" i="19"/>
  <c r="L93" i="19"/>
  <c r="O92" i="19"/>
  <c r="N92" i="19"/>
  <c r="L92" i="19"/>
  <c r="O91" i="19"/>
  <c r="L91" i="19"/>
  <c r="N91" i="19" s="1"/>
  <c r="O90" i="19"/>
  <c r="N90" i="19"/>
  <c r="L90" i="19"/>
  <c r="O89" i="19"/>
  <c r="N89" i="19"/>
  <c r="L89" i="19"/>
  <c r="O88" i="19"/>
  <c r="N88" i="19"/>
  <c r="L88" i="19"/>
  <c r="O87" i="19"/>
  <c r="L87" i="19"/>
  <c r="N87" i="19" s="1"/>
  <c r="O86" i="19"/>
  <c r="N86" i="19"/>
  <c r="L86" i="19"/>
  <c r="O85" i="19"/>
  <c r="N85" i="19"/>
  <c r="L85" i="19"/>
  <c r="O84" i="19"/>
  <c r="N84" i="19"/>
  <c r="L84" i="19"/>
  <c r="O83" i="19"/>
  <c r="L83" i="19"/>
  <c r="N83" i="19" s="1"/>
  <c r="O82" i="19"/>
  <c r="N82" i="19"/>
  <c r="L82" i="19"/>
  <c r="L94" i="19" s="1"/>
  <c r="F82" i="19"/>
  <c r="E82" i="19"/>
  <c r="E83" i="19" s="1"/>
  <c r="E84" i="19" s="1"/>
  <c r="E85" i="19" s="1"/>
  <c r="E86" i="19" s="1"/>
  <c r="E87" i="19" s="1"/>
  <c r="E88" i="19" s="1"/>
  <c r="E89" i="19" s="1"/>
  <c r="E90" i="19" s="1"/>
  <c r="E91" i="19" s="1"/>
  <c r="E92" i="19" s="1"/>
  <c r="E93" i="19" s="1"/>
  <c r="P81" i="19"/>
  <c r="I81" i="19"/>
  <c r="G81" i="19"/>
  <c r="G82" i="19" s="1"/>
  <c r="G83" i="19" s="1"/>
  <c r="G71" i="19"/>
  <c r="G69" i="19"/>
  <c r="G64" i="19"/>
  <c r="G74" i="19" s="1"/>
  <c r="G62" i="19"/>
  <c r="K52" i="19"/>
  <c r="D52" i="19"/>
  <c r="O51" i="19"/>
  <c r="N51" i="19"/>
  <c r="L51" i="19"/>
  <c r="O50" i="19"/>
  <c r="N50" i="19"/>
  <c r="L50" i="19"/>
  <c r="O49" i="19"/>
  <c r="N49" i="19"/>
  <c r="L49" i="19"/>
  <c r="O48" i="19"/>
  <c r="L48" i="19"/>
  <c r="N48" i="19" s="1"/>
  <c r="O47" i="19"/>
  <c r="N47" i="19"/>
  <c r="L47" i="19"/>
  <c r="O46" i="19"/>
  <c r="N46" i="19"/>
  <c r="L46" i="19"/>
  <c r="O45" i="19"/>
  <c r="N45" i="19"/>
  <c r="L45" i="19"/>
  <c r="O44" i="19"/>
  <c r="L44" i="19"/>
  <c r="N44" i="19" s="1"/>
  <c r="O43" i="19"/>
  <c r="N43" i="19"/>
  <c r="L43" i="19"/>
  <c r="O42" i="19"/>
  <c r="L42" i="19"/>
  <c r="N42" i="19" s="1"/>
  <c r="O41" i="19"/>
  <c r="N41" i="19"/>
  <c r="L41" i="19"/>
  <c r="O40" i="19"/>
  <c r="L40" i="19"/>
  <c r="N40" i="19" s="1"/>
  <c r="E40" i="19"/>
  <c r="E41" i="19" s="1"/>
  <c r="E42" i="19" s="1"/>
  <c r="E43" i="19" s="1"/>
  <c r="E44" i="19" s="1"/>
  <c r="E45" i="19" s="1"/>
  <c r="E46" i="19" s="1"/>
  <c r="E47" i="19" s="1"/>
  <c r="E48" i="19" s="1"/>
  <c r="E49" i="19" s="1"/>
  <c r="E50" i="19" s="1"/>
  <c r="E51" i="19" s="1"/>
  <c r="P39" i="19"/>
  <c r="I39" i="19"/>
  <c r="G39" i="19"/>
  <c r="G40" i="19" s="1"/>
  <c r="G27" i="19"/>
  <c r="G29" i="19" s="1"/>
  <c r="G20" i="19"/>
  <c r="G22" i="19" s="1"/>
  <c r="G32" i="19" s="1"/>
  <c r="A8" i="19"/>
  <c r="A12" i="19" s="1"/>
  <c r="A14" i="19" s="1"/>
  <c r="A16" i="19" s="1"/>
  <c r="A17" i="19" s="1"/>
  <c r="A18" i="19" s="1"/>
  <c r="A19" i="19" s="1"/>
  <c r="A20" i="19" s="1"/>
  <c r="A21" i="19" s="1"/>
  <c r="A22" i="19" s="1"/>
  <c r="A24" i="19" s="1"/>
  <c r="A25" i="19" s="1"/>
  <c r="A26" i="19" s="1"/>
  <c r="A27" i="19" s="1"/>
  <c r="A28" i="19" s="1"/>
  <c r="A29" i="19" s="1"/>
  <c r="A31" i="19" s="1"/>
  <c r="A32" i="19" s="1"/>
  <c r="A33" i="19" s="1"/>
  <c r="A35" i="19" s="1"/>
  <c r="A37" i="19" s="1"/>
  <c r="A38" i="19" s="1"/>
  <c r="A39" i="19" s="1"/>
  <c r="A40" i="19" s="1"/>
  <c r="A41" i="19" s="1"/>
  <c r="A42" i="19" s="1"/>
  <c r="A43" i="19" s="1"/>
  <c r="A44" i="19" s="1"/>
  <c r="A45" i="19" s="1"/>
  <c r="A46" i="19" s="1"/>
  <c r="A47" i="19" s="1"/>
  <c r="A48" i="19" s="1"/>
  <c r="A49" i="19" s="1"/>
  <c r="A50" i="19" s="1"/>
  <c r="A51" i="19" s="1"/>
  <c r="E102" i="18"/>
  <c r="L76" i="18"/>
  <c r="K76" i="18"/>
  <c r="J76" i="18"/>
  <c r="F76" i="18"/>
  <c r="H76" i="18" s="1"/>
  <c r="K75" i="18"/>
  <c r="L75" i="18" s="1"/>
  <c r="J75" i="18"/>
  <c r="H75" i="18"/>
  <c r="F75" i="18"/>
  <c r="I67" i="18"/>
  <c r="H67" i="18"/>
  <c r="G67" i="18"/>
  <c r="H68" i="18" s="1"/>
  <c r="E22" i="18" s="1"/>
  <c r="J66" i="18"/>
  <c r="I66" i="18"/>
  <c r="H66" i="18"/>
  <c r="G66" i="18"/>
  <c r="F66" i="18"/>
  <c r="F64" i="18"/>
  <c r="F63" i="18"/>
  <c r="F62" i="18"/>
  <c r="J60" i="18"/>
  <c r="J67" i="18" s="1"/>
  <c r="I60" i="18"/>
  <c r="H60" i="18"/>
  <c r="G60" i="18"/>
  <c r="F59" i="18"/>
  <c r="F58" i="18"/>
  <c r="F57" i="18"/>
  <c r="F56" i="18"/>
  <c r="F60" i="18" s="1"/>
  <c r="F67" i="18" s="1"/>
  <c r="H45" i="18"/>
  <c r="G45" i="18"/>
  <c r="F45" i="18"/>
  <c r="E45" i="18"/>
  <c r="I44" i="18"/>
  <c r="I43" i="18"/>
  <c r="I45" i="18" s="1"/>
  <c r="I42" i="18"/>
  <c r="I41" i="18"/>
  <c r="H38" i="18"/>
  <c r="G38" i="18"/>
  <c r="F38" i="18"/>
  <c r="E38" i="18"/>
  <c r="I37" i="18"/>
  <c r="I36" i="18"/>
  <c r="I38" i="18" s="1"/>
  <c r="I35" i="18"/>
  <c r="I34" i="18"/>
  <c r="E23" i="18"/>
  <c r="G23" i="18" s="1"/>
  <c r="E14" i="18"/>
  <c r="A7" i="18"/>
  <c r="A9" i="18" s="1"/>
  <c r="A11" i="18" s="1"/>
  <c r="A12" i="18" s="1"/>
  <c r="A13" i="18" s="1"/>
  <c r="A14" i="18" s="1"/>
  <c r="A16" i="18" s="1"/>
  <c r="A18" i="18" s="1"/>
  <c r="A21" i="18" s="1"/>
  <c r="A22" i="18" s="1"/>
  <c r="H82" i="19" l="1"/>
  <c r="A23" i="20"/>
  <c r="A25" i="20" s="1"/>
  <c r="A26" i="20" s="1"/>
  <c r="A27" i="20" s="1"/>
  <c r="A28" i="20" s="1"/>
  <c r="M82" i="19"/>
  <c r="P82" i="19" s="1"/>
  <c r="P83" i="19" s="1"/>
  <c r="I82" i="19"/>
  <c r="G84" i="19"/>
  <c r="H83" i="19"/>
  <c r="G41" i="19"/>
  <c r="H40" i="19"/>
  <c r="M40" i="19" s="1"/>
  <c r="P40" i="19" s="1"/>
  <c r="H31" i="19"/>
  <c r="A52" i="19"/>
  <c r="A54" i="19" s="1"/>
  <c r="A56" i="19" s="1"/>
  <c r="A58" i="19" s="1"/>
  <c r="A59" i="19" s="1"/>
  <c r="A60" i="19" s="1"/>
  <c r="A61" i="19" s="1"/>
  <c r="A62" i="19" s="1"/>
  <c r="A63" i="19" s="1"/>
  <c r="A64" i="19" s="1"/>
  <c r="A66" i="19" s="1"/>
  <c r="A67" i="19" s="1"/>
  <c r="A68" i="19" s="1"/>
  <c r="A69" i="19" s="1"/>
  <c r="A70" i="19" s="1"/>
  <c r="A71" i="19" s="1"/>
  <c r="A73" i="19" s="1"/>
  <c r="A74" i="19" s="1"/>
  <c r="A75" i="19" s="1"/>
  <c r="A77" i="19" s="1"/>
  <c r="A79" i="19" s="1"/>
  <c r="L52" i="19"/>
  <c r="M83" i="19"/>
  <c r="G22" i="18"/>
  <c r="G25" i="18" s="1"/>
  <c r="E25" i="18"/>
  <c r="K68" i="18"/>
  <c r="A23" i="18"/>
  <c r="C25" i="18"/>
  <c r="M75" i="18"/>
  <c r="A25" i="18"/>
  <c r="A26" i="18" s="1"/>
  <c r="A28" i="18" s="1"/>
  <c r="A30" i="18" s="1"/>
  <c r="A33" i="18" s="1"/>
  <c r="A34" i="18" s="1"/>
  <c r="A24" i="18"/>
  <c r="M76" i="18"/>
  <c r="I40" i="19" l="1"/>
  <c r="A35" i="20"/>
  <c r="A37" i="20" s="1"/>
  <c r="A39" i="20" s="1"/>
  <c r="A40" i="20" s="1"/>
  <c r="A41" i="20" s="1"/>
  <c r="A42" i="20" s="1"/>
  <c r="A43" i="20" s="1"/>
  <c r="A44" i="20" s="1"/>
  <c r="A45" i="20" s="1"/>
  <c r="H41" i="19"/>
  <c r="M41" i="19" s="1"/>
  <c r="P41" i="19" s="1"/>
  <c r="G42" i="19"/>
  <c r="G85" i="19"/>
  <c r="H84" i="19"/>
  <c r="M84" i="19" s="1"/>
  <c r="P84" i="19" s="1"/>
  <c r="A81" i="19"/>
  <c r="A82" i="19" s="1"/>
  <c r="A83" i="19" s="1"/>
  <c r="A84" i="19" s="1"/>
  <c r="A85" i="19" s="1"/>
  <c r="A86" i="19" s="1"/>
  <c r="A87" i="19" s="1"/>
  <c r="A88" i="19" s="1"/>
  <c r="A89" i="19" s="1"/>
  <c r="A90" i="19" s="1"/>
  <c r="A91" i="19" s="1"/>
  <c r="A92" i="19" s="1"/>
  <c r="A93" i="19" s="1"/>
  <c r="A80" i="19"/>
  <c r="I83" i="19"/>
  <c r="A36" i="18"/>
  <c r="A37" i="18"/>
  <c r="A35" i="18"/>
  <c r="A38" i="18"/>
  <c r="A39" i="18" s="1"/>
  <c r="A41" i="18" s="1"/>
  <c r="C38" i="18"/>
  <c r="I41" i="19" l="1"/>
  <c r="I84" i="19"/>
  <c r="A94" i="19"/>
  <c r="A96" i="19" s="1"/>
  <c r="A98" i="19" s="1"/>
  <c r="A100" i="19" s="1"/>
  <c r="A102" i="19" s="1"/>
  <c r="A104" i="19" s="1"/>
  <c r="A106" i="19" s="1"/>
  <c r="H73" i="19"/>
  <c r="H85" i="19"/>
  <c r="M85" i="19" s="1"/>
  <c r="P85" i="19" s="1"/>
  <c r="G86" i="19"/>
  <c r="H42" i="19"/>
  <c r="M42" i="19" s="1"/>
  <c r="P42" i="19" s="1"/>
  <c r="G43" i="19"/>
  <c r="A43" i="18"/>
  <c r="A42" i="18"/>
  <c r="C45" i="18"/>
  <c r="A45" i="18"/>
  <c r="A46" i="18" s="1"/>
  <c r="A48" i="18" s="1"/>
  <c r="A50" i="18" s="1"/>
  <c r="A51" i="18" s="1"/>
  <c r="A53" i="18" s="1"/>
  <c r="A55" i="18" s="1"/>
  <c r="A56" i="18" s="1"/>
  <c r="A44" i="18"/>
  <c r="I42" i="19" l="1"/>
  <c r="G87" i="19"/>
  <c r="H86" i="19"/>
  <c r="M86" i="19" s="1"/>
  <c r="P86" i="19" s="1"/>
  <c r="I85" i="19"/>
  <c r="I86" i="19" s="1"/>
  <c r="G44" i="19"/>
  <c r="H43" i="19"/>
  <c r="M43" i="19" s="1"/>
  <c r="P43" i="19" s="1"/>
  <c r="A59" i="18"/>
  <c r="C60" i="18"/>
  <c r="A58" i="18"/>
  <c r="A57" i="18"/>
  <c r="A60" i="18"/>
  <c r="G45" i="19" l="1"/>
  <c r="H44" i="19"/>
  <c r="M44" i="19" s="1"/>
  <c r="P44" i="19" s="1"/>
  <c r="G88" i="19"/>
  <c r="H87" i="19"/>
  <c r="M87" i="19" s="1"/>
  <c r="P87" i="19" s="1"/>
  <c r="I43" i="19"/>
  <c r="A62" i="18"/>
  <c r="I87" i="19" l="1"/>
  <c r="I44" i="19"/>
  <c r="G89" i="19"/>
  <c r="H88" i="19"/>
  <c r="M88" i="19" s="1"/>
  <c r="P88" i="19" s="1"/>
  <c r="H45" i="19"/>
  <c r="M45" i="19" s="1"/>
  <c r="P45" i="19" s="1"/>
  <c r="G46" i="19"/>
  <c r="C66" i="18"/>
  <c r="A66" i="18"/>
  <c r="A65" i="18"/>
  <c r="A64" i="18"/>
  <c r="A63" i="18"/>
  <c r="I45" i="19" l="1"/>
  <c r="I88" i="19"/>
  <c r="H46" i="19"/>
  <c r="M46" i="19" s="1"/>
  <c r="P46" i="19" s="1"/>
  <c r="G47" i="19"/>
  <c r="I46" i="19"/>
  <c r="H89" i="19"/>
  <c r="M89" i="19" s="1"/>
  <c r="P89" i="19" s="1"/>
  <c r="G90" i="19"/>
  <c r="I89" i="19"/>
  <c r="A67" i="18"/>
  <c r="E67" i="18"/>
  <c r="G91" i="19" l="1"/>
  <c r="H90" i="19"/>
  <c r="M90" i="19" s="1"/>
  <c r="P90" i="19" s="1"/>
  <c r="G48" i="19"/>
  <c r="H47" i="19"/>
  <c r="M47" i="19" s="1"/>
  <c r="P47" i="19" s="1"/>
  <c r="E68" i="18"/>
  <c r="A68" i="18"/>
  <c r="A70" i="18" s="1"/>
  <c r="A71" i="18" s="1"/>
  <c r="A73" i="18" s="1"/>
  <c r="A74" i="18" s="1"/>
  <c r="A75" i="18" s="1"/>
  <c r="I47" i="19" l="1"/>
  <c r="G49" i="19"/>
  <c r="H48" i="19"/>
  <c r="M48" i="19" s="1"/>
  <c r="P48" i="19" s="1"/>
  <c r="I90" i="19"/>
  <c r="G92" i="19"/>
  <c r="H91" i="19"/>
  <c r="M91" i="19" s="1"/>
  <c r="P91" i="19" s="1"/>
  <c r="A78" i="18"/>
  <c r="A79" i="18" s="1"/>
  <c r="A81" i="18" s="1"/>
  <c r="A83" i="18" s="1"/>
  <c r="A85" i="18" s="1"/>
  <c r="A86" i="18" s="1"/>
  <c r="A87" i="18" s="1"/>
  <c r="A88" i="18" s="1"/>
  <c r="A89" i="18" s="1"/>
  <c r="A90" i="18" s="1"/>
  <c r="A91" i="18" s="1"/>
  <c r="A92" i="18" s="1"/>
  <c r="A93" i="18" s="1"/>
  <c r="A94" i="18" s="1"/>
  <c r="A95" i="18" s="1"/>
  <c r="A96" i="18" s="1"/>
  <c r="A97" i="18" s="1"/>
  <c r="A98" i="18" s="1"/>
  <c r="A99" i="18" s="1"/>
  <c r="A100" i="18" s="1"/>
  <c r="A101" i="18" s="1"/>
  <c r="A102" i="18" s="1"/>
  <c r="A104" i="18" s="1"/>
  <c r="A106" i="18" s="1"/>
  <c r="A108" i="18" s="1"/>
  <c r="A110" i="18" s="1"/>
  <c r="A112" i="18" s="1"/>
  <c r="A114" i="18" s="1"/>
  <c r="A116" i="18" s="1"/>
  <c r="A118" i="18" s="1"/>
  <c r="A120" i="18" s="1"/>
  <c r="A123" i="18" s="1"/>
  <c r="A76" i="18"/>
  <c r="G93" i="19" l="1"/>
  <c r="H93" i="19" s="1"/>
  <c r="M93" i="19" s="1"/>
  <c r="H92" i="19"/>
  <c r="M92" i="19" s="1"/>
  <c r="P92" i="19" s="1"/>
  <c r="P93" i="19" s="1"/>
  <c r="G73" i="19" s="1"/>
  <c r="G75" i="19" s="1"/>
  <c r="I91" i="19"/>
  <c r="I92" i="19" s="1"/>
  <c r="I93" i="19" s="1"/>
  <c r="G50" i="19"/>
  <c r="H49" i="19"/>
  <c r="M49" i="19" s="1"/>
  <c r="P49" i="19" s="1"/>
  <c r="I48" i="19"/>
  <c r="I49" i="19" l="1"/>
  <c r="H50" i="19"/>
  <c r="M50" i="19" s="1"/>
  <c r="P50" i="19" s="1"/>
  <c r="G51" i="19"/>
  <c r="H51" i="19" s="1"/>
  <c r="M51" i="19" s="1"/>
  <c r="P51" i="19" l="1"/>
  <c r="G31" i="19" s="1"/>
  <c r="G33" i="19" s="1"/>
  <c r="I50" i="19"/>
  <c r="I51" i="19" s="1"/>
  <c r="F37" i="11" l="1"/>
  <c r="G57" i="10"/>
  <c r="I37" i="10"/>
  <c r="G47" i="10"/>
  <c r="G46" i="10"/>
  <c r="G45" i="10"/>
  <c r="G44" i="10"/>
  <c r="G43" i="10"/>
  <c r="G42" i="10"/>
  <c r="F30" i="13" l="1"/>
  <c r="F28" i="13"/>
  <c r="F24" i="13"/>
  <c r="F21" i="13"/>
  <c r="F19" i="13"/>
  <c r="D67" i="6"/>
  <c r="D43" i="6"/>
  <c r="F128" i="1"/>
  <c r="F117" i="1"/>
  <c r="K116" i="1"/>
  <c r="K125" i="1"/>
  <c r="K108" i="1"/>
  <c r="K106" i="1"/>
  <c r="F110" i="1"/>
  <c r="F111" i="1" s="1"/>
  <c r="K63" i="1"/>
  <c r="H24" i="6"/>
  <c r="F79" i="1" s="1"/>
  <c r="F58" i="1"/>
  <c r="F56" i="1"/>
  <c r="E28" i="14"/>
  <c r="H102" i="5"/>
  <c r="F179" i="1"/>
  <c r="F26" i="14"/>
  <c r="G20" i="16"/>
  <c r="F20" i="16"/>
  <c r="L21" i="16" s="1"/>
  <c r="K15" i="16"/>
  <c r="I15" i="16"/>
  <c r="H15" i="16"/>
  <c r="G15" i="16"/>
  <c r="F15" i="16"/>
  <c r="A157" i="1"/>
  <c r="A199" i="1" s="1"/>
  <c r="A5" i="5"/>
  <c r="A46" i="5"/>
  <c r="F29" i="15"/>
  <c r="F30" i="15" s="1"/>
  <c r="C41" i="7"/>
  <c r="D24" i="6" l="1"/>
  <c r="E19" i="4"/>
  <c r="E23" i="4" s="1"/>
  <c r="I61" i="5"/>
  <c r="E30" i="4"/>
  <c r="E29" i="4"/>
  <c r="E28" i="4"/>
  <c r="K28" i="3"/>
  <c r="H28" i="3"/>
  <c r="E24" i="3"/>
  <c r="I177" i="1"/>
  <c r="I176" i="1"/>
  <c r="I175" i="1"/>
  <c r="I174" i="1"/>
  <c r="I179" i="1" l="1"/>
  <c r="K179" i="1" s="1"/>
  <c r="F131" i="1"/>
  <c r="F135" i="1" s="1"/>
  <c r="K20" i="16" l="1"/>
  <c r="J20" i="16"/>
  <c r="I20" i="16"/>
  <c r="H20" i="16"/>
  <c r="J13" i="16"/>
  <c r="J15" i="16" s="1"/>
  <c r="L16" i="16" s="1"/>
  <c r="I13" i="16"/>
  <c r="H13" i="16"/>
  <c r="C64" i="10" l="1"/>
  <c r="I47" i="10" l="1"/>
  <c r="E25" i="14" l="1"/>
  <c r="D25" i="14"/>
  <c r="D28" i="14" s="1"/>
  <c r="E10" i="26" s="1"/>
  <c r="E12" i="26" s="1"/>
  <c r="G13" i="3" s="1"/>
  <c r="E18" i="3" l="1"/>
  <c r="E20" i="3" s="1"/>
  <c r="E28" i="3" s="1"/>
  <c r="B11" i="8"/>
  <c r="D30" i="14"/>
  <c r="F30" i="14" s="1"/>
  <c r="F28" i="14"/>
  <c r="K194" i="1" s="1"/>
  <c r="F15" i="1" s="1"/>
  <c r="F61" i="5"/>
  <c r="H94" i="5"/>
  <c r="C98" i="5"/>
  <c r="H98" i="5"/>
  <c r="J98" i="5"/>
  <c r="F11" i="14"/>
  <c r="F12" i="14"/>
  <c r="F13" i="14"/>
  <c r="F14" i="14"/>
  <c r="F15" i="14"/>
  <c r="F16" i="14"/>
  <c r="D17" i="14"/>
  <c r="E17" i="14"/>
  <c r="F20" i="14"/>
  <c r="F21" i="14"/>
  <c r="F22" i="14"/>
  <c r="F23" i="14"/>
  <c r="F24" i="14"/>
  <c r="F25" i="14"/>
  <c r="F27" i="14"/>
  <c r="E24" i="4"/>
  <c r="E25" i="4"/>
  <c r="E26" i="4"/>
  <c r="K20" i="3"/>
  <c r="K24" i="3"/>
  <c r="F43" i="1"/>
  <c r="E24" i="6"/>
  <c r="F45" i="1" s="1"/>
  <c r="G24" i="6"/>
  <c r="F75" i="1" s="1"/>
  <c r="I24" i="6"/>
  <c r="F80" i="1" s="1"/>
  <c r="J24" i="6"/>
  <c r="F50" i="1" s="1"/>
  <c r="K24" i="6"/>
  <c r="F52" i="1" s="1"/>
  <c r="F71" i="1"/>
  <c r="K71" i="1" s="1"/>
  <c r="E43" i="6"/>
  <c r="F72" i="1" s="1"/>
  <c r="K72" i="1" s="1"/>
  <c r="F54" i="6"/>
  <c r="F11" i="6" s="1"/>
  <c r="F55" i="6"/>
  <c r="F12" i="6" s="1"/>
  <c r="F56" i="6"/>
  <c r="F13" i="6" s="1"/>
  <c r="F57" i="6"/>
  <c r="F14" i="6" s="1"/>
  <c r="F58" i="6"/>
  <c r="F15" i="6" s="1"/>
  <c r="F59" i="6"/>
  <c r="F16" i="6" s="1"/>
  <c r="F60" i="6"/>
  <c r="F17" i="6" s="1"/>
  <c r="F61" i="6"/>
  <c r="F18" i="6" s="1"/>
  <c r="F62" i="6"/>
  <c r="F19" i="6" s="1"/>
  <c r="F63" i="6"/>
  <c r="F20" i="6" s="1"/>
  <c r="F64" i="6"/>
  <c r="F21" i="6" s="1"/>
  <c r="F65" i="6"/>
  <c r="F22" i="6" s="1"/>
  <c r="F66" i="6"/>
  <c r="F23" i="6" s="1"/>
  <c r="E67" i="6"/>
  <c r="F67" i="6" s="1"/>
  <c r="K72" i="6"/>
  <c r="K73" i="6"/>
  <c r="F74" i="6"/>
  <c r="I22" i="7"/>
  <c r="K185" i="1" s="1"/>
  <c r="F21" i="7"/>
  <c r="D41" i="7"/>
  <c r="F22" i="7" s="1"/>
  <c r="F14" i="7" s="1"/>
  <c r="E41" i="7"/>
  <c r="F13" i="7" s="1"/>
  <c r="F41" i="7"/>
  <c r="F15" i="7" s="1"/>
  <c r="G41" i="7"/>
  <c r="F16" i="7" s="1"/>
  <c r="E17" i="8"/>
  <c r="E38" i="8" s="1"/>
  <c r="F24" i="10"/>
  <c r="G24" i="10" s="1"/>
  <c r="F25" i="10"/>
  <c r="G25" i="10" s="1"/>
  <c r="F26" i="10"/>
  <c r="G26" i="10" s="1"/>
  <c r="F27" i="10"/>
  <c r="G27" i="10" s="1"/>
  <c r="F28" i="10"/>
  <c r="G28" i="10" s="1"/>
  <c r="F29" i="10"/>
  <c r="G29" i="10" s="1"/>
  <c r="F30" i="10"/>
  <c r="G30" i="10" s="1"/>
  <c r="F31" i="10"/>
  <c r="G31" i="10" s="1"/>
  <c r="F32" i="10"/>
  <c r="G32" i="10" s="1"/>
  <c r="F33" i="10"/>
  <c r="G33" i="10" s="1"/>
  <c r="F34" i="10"/>
  <c r="G34" i="10" s="1"/>
  <c r="F35" i="10"/>
  <c r="G35" i="10" s="1"/>
  <c r="F36" i="10"/>
  <c r="G36" i="10" s="1"/>
  <c r="E37" i="10"/>
  <c r="G56" i="10" s="1"/>
  <c r="I42" i="10"/>
  <c r="I43" i="10"/>
  <c r="I44" i="10"/>
  <c r="I45" i="10"/>
  <c r="I46" i="10"/>
  <c r="D48" i="10"/>
  <c r="D55" i="10" s="1"/>
  <c r="H48" i="10"/>
  <c r="H55" i="10" s="1"/>
  <c r="G51" i="10"/>
  <c r="G52" i="10"/>
  <c r="G53" i="10"/>
  <c r="G54" i="10"/>
  <c r="F16" i="11"/>
  <c r="F35" i="11"/>
  <c r="M36" i="1"/>
  <c r="M37" i="1"/>
  <c r="K42" i="1"/>
  <c r="K56" i="1" s="1"/>
  <c r="K44" i="1"/>
  <c r="K49" i="1"/>
  <c r="K51" i="1"/>
  <c r="M89" i="1"/>
  <c r="M90" i="1"/>
  <c r="M158" i="1"/>
  <c r="M159" i="1"/>
  <c r="H185" i="1"/>
  <c r="F13" i="4" s="1"/>
  <c r="I185" i="1"/>
  <c r="H13" i="4" s="1"/>
  <c r="I186" i="1"/>
  <c r="H14" i="4" s="1"/>
  <c r="M200" i="1"/>
  <c r="M201" i="1"/>
  <c r="F18" i="3" l="1"/>
  <c r="G18" i="3" s="1"/>
  <c r="F19" i="3"/>
  <c r="G19" i="3" s="1"/>
  <c r="I19" i="3" s="1"/>
  <c r="F16" i="3"/>
  <c r="F26" i="3"/>
  <c r="G26" i="3" s="1"/>
  <c r="I26" i="3" s="1"/>
  <c r="F22" i="3"/>
  <c r="G22" i="3" s="1"/>
  <c r="F23" i="3"/>
  <c r="G23" i="3" s="1"/>
  <c r="I23" i="3" s="1"/>
  <c r="F17" i="7"/>
  <c r="F23" i="7" s="1"/>
  <c r="F184" i="1"/>
  <c r="H21" i="7"/>
  <c r="I48" i="10"/>
  <c r="F59" i="1"/>
  <c r="K58" i="1"/>
  <c r="F53" i="1"/>
  <c r="F57" i="1"/>
  <c r="F46" i="1"/>
  <c r="F17" i="14"/>
  <c r="K192" i="1" s="1"/>
  <c r="F14" i="1" s="1"/>
  <c r="F18" i="1" s="1"/>
  <c r="F185" i="1"/>
  <c r="E13" i="4" s="1"/>
  <c r="I115" i="1"/>
  <c r="K74" i="6"/>
  <c r="F69" i="1" s="1"/>
  <c r="E26" i="8"/>
  <c r="E30" i="8"/>
  <c r="E34" i="8"/>
  <c r="E43" i="8"/>
  <c r="E46" i="8"/>
  <c r="E49" i="8"/>
  <c r="E25" i="8"/>
  <c r="E42" i="8"/>
  <c r="E48" i="8"/>
  <c r="E23" i="8"/>
  <c r="E27" i="8"/>
  <c r="E31" i="8"/>
  <c r="E44" i="8"/>
  <c r="E47" i="8"/>
  <c r="E50" i="8"/>
  <c r="E24" i="8"/>
  <c r="E28" i="8"/>
  <c r="E32" i="8"/>
  <c r="E41" i="8"/>
  <c r="E45" i="8"/>
  <c r="E51" i="8"/>
  <c r="E29" i="8"/>
  <c r="E33" i="8"/>
  <c r="E52" i="8"/>
  <c r="E30" i="14"/>
  <c r="H25" i="10"/>
  <c r="H27" i="10"/>
  <c r="H31" i="10"/>
  <c r="H35" i="10"/>
  <c r="I13" i="4"/>
  <c r="K164" i="1"/>
  <c r="F78" i="1"/>
  <c r="F81" i="1" s="1"/>
  <c r="F24" i="6"/>
  <c r="F70" i="1" s="1"/>
  <c r="K70" i="1" s="1"/>
  <c r="G37" i="10"/>
  <c r="G48" i="10"/>
  <c r="H34" i="10"/>
  <c r="H36" i="10"/>
  <c r="H32" i="10"/>
  <c r="H28" i="10"/>
  <c r="H24" i="10"/>
  <c r="H30" i="10"/>
  <c r="H26" i="10"/>
  <c r="H33" i="10"/>
  <c r="H29" i="10"/>
  <c r="I22" i="3" l="1"/>
  <c r="I24" i="3" s="1"/>
  <c r="G24" i="3"/>
  <c r="G16" i="3"/>
  <c r="I16" i="3" s="1"/>
  <c r="F28" i="3"/>
  <c r="G20" i="3"/>
  <c r="G28" i="3" s="1"/>
  <c r="F186" i="1"/>
  <c r="E12" i="4"/>
  <c r="F24" i="7"/>
  <c r="G21" i="7" s="1"/>
  <c r="H184" i="1" s="1"/>
  <c r="F12" i="4" s="1"/>
  <c r="F188" i="1"/>
  <c r="I184" i="1"/>
  <c r="H12" i="4" s="1"/>
  <c r="F60" i="1"/>
  <c r="K115" i="1"/>
  <c r="K69" i="1"/>
  <c r="F73" i="1"/>
  <c r="K168" i="1"/>
  <c r="K170" i="1" s="1"/>
  <c r="I98" i="1"/>
  <c r="K98" i="1" s="1"/>
  <c r="I101" i="1"/>
  <c r="K101" i="1" s="1"/>
  <c r="I99" i="1"/>
  <c r="K99" i="1" s="1"/>
  <c r="I102" i="1"/>
  <c r="K102" i="1" s="1"/>
  <c r="I122" i="1"/>
  <c r="K122" i="1" s="1"/>
  <c r="I100" i="1"/>
  <c r="K100" i="1" s="1"/>
  <c r="I121" i="1"/>
  <c r="K121" i="1" s="1"/>
  <c r="I52" i="1"/>
  <c r="K52" i="1" s="1"/>
  <c r="I45" i="1"/>
  <c r="K45" i="1" s="1"/>
  <c r="E14" i="4"/>
  <c r="E15" i="4" s="1"/>
  <c r="I55" i="10"/>
  <c r="G55" i="10"/>
  <c r="D15" i="10" s="1"/>
  <c r="H37" i="10"/>
  <c r="I12" i="4" l="1"/>
  <c r="E21" i="4" s="1"/>
  <c r="I21" i="7"/>
  <c r="G23" i="7"/>
  <c r="I20" i="5"/>
  <c r="F83" i="1"/>
  <c r="K59" i="1"/>
  <c r="I17" i="1"/>
  <c r="K17" i="1" s="1"/>
  <c r="I114" i="1"/>
  <c r="K114" i="1" s="1"/>
  <c r="I96" i="1"/>
  <c r="K96" i="1" s="1"/>
  <c r="I50" i="1"/>
  <c r="K50" i="1" s="1"/>
  <c r="I15" i="1"/>
  <c r="K15" i="1" s="1"/>
  <c r="I109" i="1"/>
  <c r="K109" i="1" s="1"/>
  <c r="I95" i="1"/>
  <c r="K95" i="1" s="1"/>
  <c r="I43" i="1"/>
  <c r="K43" i="1" s="1"/>
  <c r="I14" i="1"/>
  <c r="K14" i="1" s="1"/>
  <c r="I104" i="1"/>
  <c r="K104" i="1" s="1"/>
  <c r="I79" i="1"/>
  <c r="K79" i="1" s="1"/>
  <c r="I97" i="1"/>
  <c r="K97" i="1" s="1"/>
  <c r="I75" i="1"/>
  <c r="K75" i="1" s="1"/>
  <c r="I16" i="1"/>
  <c r="K16" i="1" s="1"/>
  <c r="D37" i="3"/>
  <c r="F20" i="1"/>
  <c r="K20" i="1" s="1"/>
  <c r="D14" i="10"/>
  <c r="D16" i="10" s="1"/>
  <c r="H186" i="1" l="1"/>
  <c r="F14" i="4" s="1"/>
  <c r="I14" i="4" s="1"/>
  <c r="I15" i="4" s="1"/>
  <c r="E20" i="4" s="1"/>
  <c r="I23" i="7"/>
  <c r="K186" i="1" s="1"/>
  <c r="K184" i="1"/>
  <c r="K188" i="1" s="1"/>
  <c r="F132" i="1" s="1"/>
  <c r="I24" i="7"/>
  <c r="K53" i="1"/>
  <c r="K110" i="1"/>
  <c r="K117" i="1"/>
  <c r="C92" i="5"/>
  <c r="C94" i="5" s="1"/>
  <c r="C102" i="5" s="1"/>
  <c r="K57" i="1"/>
  <c r="K46" i="1"/>
  <c r="K18" i="1"/>
  <c r="I27" i="5" s="1"/>
  <c r="I12" i="5"/>
  <c r="F146" i="1" l="1"/>
  <c r="F139" i="1" s="1"/>
  <c r="K111" i="1"/>
  <c r="K78" i="1" s="1"/>
  <c r="I46" i="1"/>
  <c r="I126" i="1" s="1"/>
  <c r="K126" i="1" s="1"/>
  <c r="K60" i="1"/>
  <c r="I60" i="1" s="1"/>
  <c r="I28" i="5"/>
  <c r="K28" i="5" s="1"/>
  <c r="I21" i="5"/>
  <c r="K21" i="5" s="1"/>
  <c r="F55" i="5"/>
  <c r="F57" i="5" s="1"/>
  <c r="F65" i="5" s="1"/>
  <c r="J39" i="4"/>
  <c r="I13" i="5"/>
  <c r="I55" i="5" s="1"/>
  <c r="I57" i="5" s="1"/>
  <c r="I65" i="5" s="1"/>
  <c r="K139" i="1" l="1"/>
  <c r="F143" i="1"/>
  <c r="F148" i="1" s="1"/>
  <c r="I16" i="5"/>
  <c r="I17" i="5" s="1"/>
  <c r="K17" i="5" s="1"/>
  <c r="I127" i="1"/>
  <c r="K127" i="1" s="1"/>
  <c r="I124" i="1"/>
  <c r="K124" i="1" s="1"/>
  <c r="I80" i="1"/>
  <c r="K80" i="1" s="1"/>
  <c r="K128" i="1"/>
  <c r="I64" i="1"/>
  <c r="K64" i="1" s="1"/>
  <c r="H28" i="4"/>
  <c r="I142" i="1"/>
  <c r="K142" i="1" s="1"/>
  <c r="I65" i="1"/>
  <c r="K65" i="1" s="1"/>
  <c r="I68" i="1"/>
  <c r="K68" i="1" s="1"/>
  <c r="I66" i="1"/>
  <c r="K66" i="1" s="1"/>
  <c r="I141" i="1"/>
  <c r="K141" i="1" s="1"/>
  <c r="I140" i="1"/>
  <c r="K140" i="1" s="1"/>
  <c r="K81" i="1" l="1"/>
  <c r="K143" i="1"/>
  <c r="K73" i="1"/>
  <c r="H29" i="4"/>
  <c r="I28" i="4"/>
  <c r="I24" i="5"/>
  <c r="K83" i="1" l="1"/>
  <c r="J7" i="4" s="1"/>
  <c r="I33" i="5"/>
  <c r="I25" i="5"/>
  <c r="K25" i="5" s="1"/>
  <c r="K30" i="5" s="1"/>
  <c r="I34" i="5"/>
  <c r="K34" i="5" s="1"/>
  <c r="I29" i="4"/>
  <c r="H30" i="4"/>
  <c r="I30" i="4" s="1"/>
  <c r="J36" i="4"/>
  <c r="K146" i="1" l="1"/>
  <c r="G59" i="5"/>
  <c r="H59" i="5" s="1"/>
  <c r="G56" i="5"/>
  <c r="H56" i="5" s="1"/>
  <c r="G60" i="5"/>
  <c r="H60" i="5" s="1"/>
  <c r="G63" i="5"/>
  <c r="H63" i="5" s="1"/>
  <c r="G55" i="5"/>
  <c r="H55" i="5" s="1"/>
  <c r="J16" i="4"/>
  <c r="I27" i="4" s="1"/>
  <c r="I31" i="4" s="1"/>
  <c r="J31" i="4" s="1"/>
  <c r="J33" i="4" s="1"/>
  <c r="J35" i="4" l="1"/>
  <c r="J37" i="4" s="1"/>
  <c r="J38" i="4" s="1"/>
  <c r="J40" i="4" s="1"/>
  <c r="F92" i="5" s="1"/>
  <c r="K148" i="1"/>
  <c r="I37" i="5"/>
  <c r="I38" i="5" s="1"/>
  <c r="K38" i="5" s="1"/>
  <c r="K40" i="5" s="1"/>
  <c r="J60" i="5" s="1"/>
  <c r="K60" i="5" s="1"/>
  <c r="H61" i="5"/>
  <c r="H57" i="5"/>
  <c r="J56" i="5" l="1"/>
  <c r="K56" i="5" s="1"/>
  <c r="D93" i="5"/>
  <c r="J63" i="5"/>
  <c r="K63" i="5" s="1"/>
  <c r="D96" i="5"/>
  <c r="D92" i="5"/>
  <c r="G92" i="5" s="1"/>
  <c r="J55" i="5"/>
  <c r="K55" i="5" s="1"/>
  <c r="K57" i="5" s="1"/>
  <c r="D100" i="5"/>
  <c r="D97" i="5"/>
  <c r="J59" i="5"/>
  <c r="K59" i="5" s="1"/>
  <c r="K61" i="5" s="1"/>
  <c r="H65" i="5"/>
  <c r="F93" i="5"/>
  <c r="F96" i="5"/>
  <c r="F97" i="5"/>
  <c r="F100" i="5"/>
  <c r="I100" i="5" l="1"/>
  <c r="K100" i="5" s="1"/>
  <c r="D98" i="5"/>
  <c r="I92" i="5"/>
  <c r="D94" i="5"/>
  <c r="G93" i="5"/>
  <c r="I96" i="5"/>
  <c r="K96" i="5" s="1"/>
  <c r="G94" i="5"/>
  <c r="D102" i="5"/>
  <c r="F98" i="5"/>
  <c r="G96" i="5"/>
  <c r="K65" i="5"/>
  <c r="G100" i="5"/>
  <c r="G97" i="5"/>
  <c r="I97" i="5"/>
  <c r="K97" i="5" s="1"/>
  <c r="I93" i="5"/>
  <c r="K93" i="5" s="1"/>
  <c r="F94" i="5"/>
  <c r="F29" i="1" s="1"/>
  <c r="G98" i="5" l="1"/>
  <c r="G102" i="5" s="1"/>
  <c r="F102" i="5"/>
  <c r="F150" i="1" s="1"/>
  <c r="I98" i="5"/>
  <c r="I94" i="5"/>
  <c r="K98" i="5"/>
  <c r="K150" i="1" l="1"/>
  <c r="I102" i="5"/>
  <c r="H18" i="3" s="1"/>
  <c r="I18" i="3" s="1"/>
  <c r="I20" i="3" s="1"/>
  <c r="I28" i="3" s="1"/>
  <c r="F152" i="1"/>
  <c r="K152" i="1" l="1"/>
  <c r="K92" i="5"/>
  <c r="J94" i="5"/>
  <c r="J102" i="5" s="1"/>
  <c r="K11" i="1" l="1"/>
  <c r="K94" i="5"/>
  <c r="D11" i="8"/>
  <c r="F11" i="8" s="1"/>
  <c r="K102" i="5" l="1"/>
  <c r="F28" i="1"/>
  <c r="F30" i="1" s="1"/>
  <c r="D24" i="8"/>
  <c r="G24" i="8" s="1"/>
  <c r="I24" i="8" s="1"/>
  <c r="D29" i="8"/>
  <c r="G29" i="8" s="1"/>
  <c r="I29" i="8" s="1"/>
  <c r="D33" i="8"/>
  <c r="G33" i="8" s="1"/>
  <c r="I33" i="8" s="1"/>
  <c r="D25" i="8"/>
  <c r="G25" i="8" s="1"/>
  <c r="I25" i="8" s="1"/>
  <c r="H56" i="8"/>
  <c r="D26" i="8"/>
  <c r="G26" i="8" s="1"/>
  <c r="I26" i="8" s="1"/>
  <c r="D27" i="8"/>
  <c r="G27" i="8" s="1"/>
  <c r="I27" i="8" s="1"/>
  <c r="D30" i="8"/>
  <c r="G30" i="8" s="1"/>
  <c r="I30" i="8" s="1"/>
  <c r="D23" i="8"/>
  <c r="G23" i="8" s="1"/>
  <c r="D32" i="8"/>
  <c r="G32" i="8" s="1"/>
  <c r="I32" i="8" s="1"/>
  <c r="D31" i="8"/>
  <c r="G31" i="8" s="1"/>
  <c r="I31" i="8" s="1"/>
  <c r="D34" i="8"/>
  <c r="G34" i="8" s="1"/>
  <c r="I34" i="8" s="1"/>
  <c r="D28" i="8"/>
  <c r="G28" i="8" s="1"/>
  <c r="I28" i="8" s="1"/>
  <c r="I23" i="8" l="1"/>
  <c r="I35" i="8" s="1"/>
  <c r="D38" i="8" s="1"/>
  <c r="G38" i="8" s="1"/>
  <c r="I38" i="8" s="1"/>
  <c r="G35" i="8"/>
  <c r="D41" i="8" l="1"/>
  <c r="H41" i="8"/>
  <c r="G41" i="8" l="1"/>
  <c r="I41" i="8"/>
  <c r="D42" i="8" s="1"/>
  <c r="H52" i="8"/>
  <c r="H51" i="8"/>
  <c r="H46" i="8"/>
  <c r="H47" i="8"/>
  <c r="H50" i="8"/>
  <c r="H49" i="8"/>
  <c r="H42" i="8"/>
  <c r="H45" i="8"/>
  <c r="H48" i="8"/>
  <c r="H44" i="8"/>
  <c r="H43" i="8"/>
  <c r="H55" i="8" l="1"/>
  <c r="H57" i="8" s="1"/>
  <c r="J31" i="3" s="1"/>
  <c r="G42" i="8"/>
  <c r="I42" i="8"/>
  <c r="D43" i="8" s="1"/>
  <c r="J18" i="3" l="1"/>
  <c r="J23" i="3"/>
  <c r="L23" i="3" s="1"/>
  <c r="J26" i="3"/>
  <c r="L26" i="3" s="1"/>
  <c r="J16" i="3"/>
  <c r="J19" i="3"/>
  <c r="L19" i="3" s="1"/>
  <c r="J22" i="3"/>
  <c r="G43" i="8"/>
  <c r="I43" i="8"/>
  <c r="D44" i="8" s="1"/>
  <c r="L18" i="3" l="1"/>
  <c r="L20" i="3" s="1"/>
  <c r="J20" i="3"/>
  <c r="F21" i="1"/>
  <c r="K21" i="1" s="1"/>
  <c r="K23" i="1" s="1"/>
  <c r="L16" i="3"/>
  <c r="I44" i="8"/>
  <c r="D45" i="8" s="1"/>
  <c r="G44" i="8"/>
  <c r="J24" i="3"/>
  <c r="L22" i="3"/>
  <c r="L24" i="3" s="1"/>
  <c r="J28" i="3" l="1"/>
  <c r="I45" i="8"/>
  <c r="D46" i="8" s="1"/>
  <c r="G45" i="8"/>
  <c r="L28" i="3"/>
  <c r="I46" i="8" l="1"/>
  <c r="D47" i="8" s="1"/>
  <c r="G46" i="8"/>
  <c r="I47" i="8" l="1"/>
  <c r="D48" i="8" s="1"/>
  <c r="G47" i="8"/>
  <c r="I48" i="8" l="1"/>
  <c r="D49" i="8" s="1"/>
  <c r="G48" i="8"/>
  <c r="I49" i="8" l="1"/>
  <c r="D50" i="8" s="1"/>
  <c r="G49" i="8"/>
  <c r="I50" i="8" l="1"/>
  <c r="D51" i="8" s="1"/>
  <c r="G50" i="8"/>
  <c r="G51" i="8" l="1"/>
  <c r="I51" i="8"/>
  <c r="D52" i="8" s="1"/>
  <c r="G52" i="8" l="1"/>
  <c r="G53" i="8" s="1"/>
  <c r="I52" i="8"/>
</calcChain>
</file>

<file path=xl/sharedStrings.xml><?xml version="1.0" encoding="utf-8"?>
<sst xmlns="http://schemas.openxmlformats.org/spreadsheetml/2006/main" count="2046" uniqueCount="1125">
  <si>
    <t>The FERC's annual charges for the year assessed the Transmission Owner for service under this tariff.  To the extent the charges are separately identified on the FERC Form 1, page 350, column 1, the line number will be added to the source in Column 2 for reference.  Line item references can change from year to year.  Items not specifically identified in the FERC Form 1, page 350 will be obtained from Company books and records.</t>
  </si>
  <si>
    <t>Long Term Interest and Fees (117, sum of 62.c through 67.c)</t>
  </si>
  <si>
    <t>Cash Working Capital assigned to transmission is one-eighth of O&amp;M allocated to transmission at page 3, line 17, column 5 minus amortization of Regulatory Asset at page 3, line 14, column 5.  Prepayments are the electric related prepayments booked to Account No. 165 and reported on page 111, line 57 in the Form 1.</t>
  </si>
  <si>
    <t>(Col. 3 * Col. 4)</t>
  </si>
  <si>
    <t>(Note E)</t>
  </si>
  <si>
    <t>(Col. 6 * Col. 7)</t>
  </si>
  <si>
    <t>Page 2 of 3</t>
  </si>
  <si>
    <t>1a</t>
  </si>
  <si>
    <t>1b</t>
  </si>
  <si>
    <t>3a</t>
  </si>
  <si>
    <t>3b</t>
  </si>
  <si>
    <t>Project B</t>
  </si>
  <si>
    <t>Total Schedule 12</t>
  </si>
  <si>
    <t>Project D</t>
  </si>
  <si>
    <t>Project C</t>
  </si>
  <si>
    <t>Total Zonal</t>
  </si>
  <si>
    <t>Other</t>
  </si>
  <si>
    <t>Annual Totals</t>
  </si>
  <si>
    <t>DDDD</t>
  </si>
  <si>
    <t>CCCC</t>
  </si>
  <si>
    <t>BBBB</t>
  </si>
  <si>
    <t>Notes</t>
  </si>
  <si>
    <t>General and Intangible Depreciation and Amortization Expense includes all expense not directly associated with a project, which is entered on page 3 , column 9.</t>
  </si>
  <si>
    <t>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t>
  </si>
  <si>
    <t>Project Net Plant is the Project Gross Plant Identified in Column 3 less the associated Accumulated Depreciation plus CWIP in rate base if applicable and Unamortized Abandoned Plant.</t>
  </si>
  <si>
    <t>True-Up Adjustment is calculated on the Project True-up Schedule for the relevant true-up year.</t>
  </si>
  <si>
    <t>Page 3 of 3</t>
  </si>
  <si>
    <t>Project Depreciation/Amortization Expense</t>
  </si>
  <si>
    <t>Annual Revenue Requirement</t>
  </si>
  <si>
    <t>Incentive Return in Basis Points</t>
  </si>
  <si>
    <t>Incentive Return</t>
  </si>
  <si>
    <t>Ceiling Rate</t>
  </si>
  <si>
    <t>Competitive Concession</t>
  </si>
  <si>
    <t>Net Revenue Requirement</t>
  </si>
  <si>
    <t>True-Up Adjustment</t>
  </si>
  <si>
    <t>(9)</t>
  </si>
  <si>
    <t>(10)</t>
  </si>
  <si>
    <t>(11)</t>
  </si>
  <si>
    <t>(12)</t>
  </si>
  <si>
    <t>(13)</t>
  </si>
  <si>
    <t>(14)</t>
  </si>
  <si>
    <t>(15)</t>
  </si>
  <si>
    <t>(16)</t>
  </si>
  <si>
    <t>(12a)</t>
  </si>
  <si>
    <t>(Note F)</t>
  </si>
  <si>
    <t>(Note G)</t>
  </si>
  <si>
    <t>(Sum Col. 10 &amp; 12)</t>
  </si>
  <si>
    <t>(Note H)</t>
  </si>
  <si>
    <t>(Sum Col. 10 &amp; 12 Less Col. 13)</t>
  </si>
  <si>
    <t>Total Annual Revenue Requirement</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</si>
  <si>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</si>
  <si>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RTEP Project Number Or Other Identifier</t>
  </si>
  <si>
    <t>Rate Base</t>
  </si>
  <si>
    <t>100 Basis Point Incentive Return</t>
  </si>
  <si>
    <t>Long Term Debt</t>
  </si>
  <si>
    <t>Preferred Stock</t>
  </si>
  <si>
    <t>Common Stock</t>
  </si>
  <si>
    <t>Total (sum lines 3-5)</t>
  </si>
  <si>
    <t>100 Basis Point Incentive Return multiplied by Rate Base (line 1 * line 6)</t>
  </si>
  <si>
    <t>INCOME TAXES</t>
  </si>
  <si>
    <t>CIT=(T/1-T) * (1-(WCLTD/R)) =</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</si>
  <si>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</si>
  <si>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</si>
  <si>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</si>
  <si>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</si>
  <si>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Notes:</t>
  </si>
  <si>
    <t>Attachment 2</t>
  </si>
  <si>
    <t>Page 1 of 1</t>
  </si>
  <si>
    <t>Attachment 3</t>
  </si>
  <si>
    <t>Formula Rate True-Up</t>
  </si>
  <si>
    <t>Line</t>
  </si>
  <si>
    <t>True-Up Year</t>
  </si>
  <si>
    <t>Project # Or Other Identifier</t>
  </si>
  <si>
    <t>Projected True-Up Year Revenue Requirement Calculation</t>
  </si>
  <si>
    <t>Actual True-Up Year Revenue Req.</t>
  </si>
  <si>
    <t>Annual True-Up Calculation</t>
  </si>
  <si>
    <t>% of Total Revenue  Requirement</t>
  </si>
  <si>
    <t>4a</t>
  </si>
  <si>
    <t>4b</t>
  </si>
  <si>
    <t>6a</t>
  </si>
  <si>
    <t>6b</t>
  </si>
  <si>
    <t>Prior Period Adjustment</t>
  </si>
  <si>
    <t>Adjustment Amount</t>
  </si>
  <si>
    <t>Prior Period Adjustment (Note 5)</t>
  </si>
  <si>
    <t>Description of Adjustment</t>
  </si>
  <si>
    <t>Attachment 11</t>
  </si>
  <si>
    <t>1)</t>
  </si>
  <si>
    <t>2)</t>
  </si>
  <si>
    <t>3)</t>
  </si>
  <si>
    <t>4)</t>
  </si>
  <si>
    <t>5)</t>
  </si>
  <si>
    <t>The revenue received is the total amount of revenue distributed to company in the  year as shown on pages 328-330 of the Form No 1. The Revenue Received is input on line 2, Col. 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</si>
  <si>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</si>
  <si>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Corrections to true-ups for previous rate years including interest will be computed on Attachment 11 and entered on the appropriate line 3-8 above.</t>
  </si>
  <si>
    <t>W</t>
  </si>
  <si>
    <t>Allocator (W)</t>
  </si>
  <si>
    <t>DA = Direct Assignment; GP = Gross Plant Allocator (page 2, line 5); N/A = Not Applicable; NP = Net Plant Allocator (page 2, line 17); TP = Transmission Plant Allocator (page 4, line 5); WS = Wage and Salary Allocator (page 4, line 11).</t>
  </si>
  <si>
    <t>INTANGIBLE PLANT</t>
  </si>
  <si>
    <t>Organization</t>
  </si>
  <si>
    <t>Franchises and Consents</t>
  </si>
  <si>
    <t>Overhead Conductors &amp; Devices</t>
  </si>
  <si>
    <t>Roads and Trails</t>
  </si>
  <si>
    <t>Computer Hardware</t>
  </si>
  <si>
    <t>Initial Annual Depreciation Rates</t>
  </si>
  <si>
    <t>(Notes A and B)</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</si>
  <si>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 G, H and I.</t>
  </si>
  <si>
    <t>Net Under/(Over) Collection   (F)-(E)</t>
  </si>
  <si>
    <t>Page 1 of 2</t>
  </si>
  <si>
    <t>Rate Base Worksheet</t>
  </si>
  <si>
    <t>Attachment 4</t>
  </si>
  <si>
    <t>Line No</t>
  </si>
  <si>
    <t>Month</t>
  </si>
  <si>
    <t>General &amp; Intangible</t>
  </si>
  <si>
    <t>CWIP in Rate Base</t>
  </si>
  <si>
    <t>Held for Future Use</t>
  </si>
  <si>
    <t>Materials &amp; Supplies</t>
  </si>
  <si>
    <t>Prepayments</t>
  </si>
  <si>
    <t>Gross Plant in Service</t>
  </si>
  <si>
    <t>CWIP</t>
  </si>
  <si>
    <t>LHFFU</t>
  </si>
  <si>
    <t>Working Capital</t>
  </si>
  <si>
    <t>Accumulated Depreciation</t>
  </si>
  <si>
    <t>(a)</t>
  </si>
  <si>
    <t>(b)</t>
  </si>
  <si>
    <t>(d)</t>
  </si>
  <si>
    <t xml:space="preserve">(c) </t>
  </si>
  <si>
    <t xml:space="preserve">(e) </t>
  </si>
  <si>
    <t>(f)</t>
  </si>
  <si>
    <t>(g)</t>
  </si>
  <si>
    <t>(h)</t>
  </si>
  <si>
    <t>(i)</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</si>
  <si>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</si>
  <si>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</si>
  <si>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</si>
  <si>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</si>
  <si>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</si>
  <si>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</si>
  <si>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(Note A)</t>
  </si>
  <si>
    <t>December Prior Year</t>
  </si>
  <si>
    <t>January</t>
  </si>
  <si>
    <t>February</t>
  </si>
  <si>
    <t>March</t>
  </si>
  <si>
    <t>April</t>
  </si>
  <si>
    <t>May</t>
  </si>
  <si>
    <t>June</t>
  </si>
  <si>
    <t>July</t>
  </si>
  <si>
    <t>August</t>
  </si>
  <si>
    <t>September</t>
  </si>
  <si>
    <t>October</t>
  </si>
  <si>
    <t>November</t>
  </si>
  <si>
    <t>December</t>
  </si>
  <si>
    <t>Average of the 13 Monthly Balances</t>
  </si>
  <si>
    <t>Adjustments to Rate Base</t>
  </si>
  <si>
    <t>Unamortized Regulatory Asset</t>
  </si>
  <si>
    <t>Unamortized Abandoned Plant</t>
  </si>
  <si>
    <t>Note C</t>
  </si>
  <si>
    <t>Note D</t>
  </si>
  <si>
    <t>Reconciliation of CWIP in Rate Base to FERC Form 1 - Note B</t>
  </si>
  <si>
    <t>Total CWIP</t>
  </si>
  <si>
    <t>Less: CWIP and AFUDC Excluded from Rate Base</t>
  </si>
  <si>
    <t>CWIP allowed in Rate Base</t>
  </si>
  <si>
    <t>(c) = (a) - (b)</t>
  </si>
  <si>
    <t>216.b for end of year, records for other months</t>
  </si>
  <si>
    <t>Company records</t>
  </si>
  <si>
    <t>Unfunded Reserves   (Notes A and F and G)</t>
  </si>
  <si>
    <t>Enter 1 if NOT in a trust or reserved account, enter zero (0) if included in a trust or reserved account</t>
  </si>
  <si>
    <t>Enter 1 if the accrual account is included in the formula rate, enter (0) if the accrual account is NOT included in the formula rate</t>
  </si>
  <si>
    <t>Enter the percentage paid for by customers less the percent associated with an offsetting liability on the balance sheet (Note H)</t>
  </si>
  <si>
    <t>Allocation (Plant or Labor Allocator)</t>
  </si>
  <si>
    <t>List of all reserves</t>
  </si>
  <si>
    <t>Amount</t>
  </si>
  <si>
    <t>Reserve 1</t>
  </si>
  <si>
    <t>Reserve 2</t>
  </si>
  <si>
    <t>42a</t>
  </si>
  <si>
    <t>42b</t>
  </si>
  <si>
    <t>Recovery of abandoned plant is limited to any abandoned plant recovery authorized by FERC.</t>
  </si>
  <si>
    <t>( Line 10 + Line 11)</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</si>
  <si>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 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</si>
  <si>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The inputs in Column (f) are the percentage of the unfunded reserve that was created by an offsetting liability. The percentage shown in Column (f) is then equal to the percentage that customers have contributed to the unfunded reserve.</t>
  </si>
  <si>
    <t>Page 2 of 2</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</si>
  <si>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</si>
  <si>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Attachment 7</t>
  </si>
  <si>
    <t>Recovery of a Regulatory Asset is permitted only for pre-commercial and formation expenses, and is subject to FERC approval before the amortization of the Regulatory Asset can be included in rates. Recovery of any other regulatory assets requires authorization from the Commission.</t>
  </si>
  <si>
    <t>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t>
  </si>
  <si>
    <t>Note B - page 2, column C</t>
  </si>
  <si>
    <t>Amount Allocated, col. c x col. d x col. e x col. f x col. g</t>
  </si>
  <si>
    <t>Attachment 5</t>
  </si>
  <si>
    <t>Return on Rate Base Worksheet</t>
  </si>
  <si>
    <t>RETURN ON RATE BASE ( R )</t>
  </si>
  <si>
    <t>Preferred Dividends (118.29c) (positive number)</t>
  </si>
  <si>
    <t xml:space="preserve">(Sum of Lines 3 through 6)   </t>
  </si>
  <si>
    <t>(Sum of Lines 8 through 10)</t>
  </si>
  <si>
    <t xml:space="preserve">( c ) </t>
  </si>
  <si>
    <t xml:space="preserve">(d) </t>
  </si>
  <si>
    <t xml:space="preserve">( e ) </t>
  </si>
  <si>
    <t>Monthly Balances for Capital Structure</t>
  </si>
  <si>
    <t>Long Term Debt (112.24.c)</t>
  </si>
  <si>
    <t>Preferred Stock (112.3.c)</t>
  </si>
  <si>
    <t>Undistributed Sub Earnings 216.1 (112.12.c)</t>
  </si>
  <si>
    <t>Accum Other Comp. Income 219 (112.15.c)</t>
  </si>
  <si>
    <t>December (Prior Year)</t>
  </si>
  <si>
    <t>Long Term debt balance will reflect the 13 month average of the balances, of which the 1st and 13th are found on page 112 lines 18.c to 21.c in the Form No. 1, the cost is calculated by dividing line 1 by the Long Term Debt balance on line 8.</t>
  </si>
  <si>
    <t>Preferred Stock balance will reflect the 13 month average of the balances, of which the 1st and 13th are found on page 112 line 3.c in the Form No. 1</t>
  </si>
  <si>
    <t>Common Stock balance will reflect the 13 month average of the balances, of which the 1st and 13th are found on Form 1 page 112 line 16.c less lines 3.c , 12.c, and 15.c</t>
  </si>
  <si>
    <t>=WCLTD</t>
  </si>
  <si>
    <t>=R</t>
  </si>
  <si>
    <t>Proprietary Capital (112.16.c)</t>
  </si>
  <si>
    <t>Attachment 6</t>
  </si>
  <si>
    <t>Interest on True-Up</t>
  </si>
  <si>
    <t>Projected Revenue Requirement (Note A)</t>
  </si>
  <si>
    <t>Less</t>
  </si>
  <si>
    <t>Actual Net Revenue Requirement (Note B)</t>
  </si>
  <si>
    <t>Equals</t>
  </si>
  <si>
    <t>Over (Under) Recovery</t>
  </si>
  <si>
    <t>Interest Rate on Amount of Refunds or Surcharges</t>
  </si>
  <si>
    <t>Over (Under) Recovery Plus Interest</t>
  </si>
  <si>
    <t>Monthly Interest Rate on Attachment 6a</t>
  </si>
  <si>
    <t>Months</t>
  </si>
  <si>
    <t>Calculated Interest</t>
  </si>
  <si>
    <t>Surcharge (Refund) Owed</t>
  </si>
  <si>
    <t>Calculation of Interest</t>
  </si>
  <si>
    <t>Monthly</t>
  </si>
  <si>
    <t>January through December</t>
  </si>
  <si>
    <t>Annual</t>
  </si>
  <si>
    <t>Over (Under) Recovery Plus Interest Amortized and Recovered Over 12 Months</t>
  </si>
  <si>
    <t>Total Amount of True-Up Adjustment</t>
  </si>
  <si>
    <t>Less Over (Under) Recovery</t>
  </si>
  <si>
    <t>Total Interest</t>
  </si>
  <si>
    <t>Amortization</t>
  </si>
  <si>
    <t>This Attachment is used to compute the interest rate to be applied to each year's revenue requirement true-up.</t>
  </si>
  <si>
    <t>Average Rate</t>
  </si>
  <si>
    <t>Monthly Average Rate</t>
  </si>
  <si>
    <t>Note A - Lines 1-17 are the FERC interest rates under section 35.19a of the regulations for the period shown. Line 18 is the average of lines 1-17.</t>
  </si>
  <si>
    <t>Attachment 6a</t>
  </si>
  <si>
    <t>True-Up Interest Rate Calculator</t>
  </si>
  <si>
    <t>Applicable FERC Interest Rate (Note A):</t>
  </si>
  <si>
    <t>Cost of Debt Prior to Issuing Non-Construction Financing</t>
  </si>
  <si>
    <t>Attachment 8</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</si>
  <si>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</si>
  <si>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</si>
  <si>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</si>
  <si>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Any hypothetical amounts in a filed template will be removed and replaced with actual amounts in the first year actual construction loans are borrowed or projected to be borrowed without the need for a section 205 filing to modify the template.</t>
  </si>
  <si>
    <r>
      <rPr>
        <b/>
        <sz val="7"/>
        <rFont val="Times New Roman"/>
        <family val="1"/>
      </rPr>
      <t>Annual Fees</t>
    </r>
  </si>
  <si>
    <r>
      <rPr>
        <sz val="7"/>
        <rFont val="Times New Roman"/>
        <family val="1"/>
      </rPr>
      <t>Annual Rating Agency Fee</t>
    </r>
  </si>
  <si>
    <r>
      <rPr>
        <sz val="7"/>
        <rFont val="Times New Roman"/>
        <family val="1"/>
      </rPr>
      <t>Annual Bank Agency Fee</t>
    </r>
  </si>
  <si>
    <t>Attachment 1, Line 2, Col. 12</t>
  </si>
  <si>
    <t>(Sum of Lines 14 through 15)" Ties to 321.97b</t>
  </si>
  <si>
    <t>(Sum of Lines 19 through 21)</t>
  </si>
  <si>
    <t>(Sum of Lines 7 through 10)</t>
  </si>
  <si>
    <t>(line 3 divided by line 1, col 3)</t>
  </si>
  <si>
    <t>(line 5 divided by line 1, col 3)</t>
  </si>
  <si>
    <t>(line 7 divided by line 1, col 3)</t>
  </si>
  <si>
    <t>(line 9 divided by line 1, col 3)</t>
  </si>
  <si>
    <t>Sum of lines 4, 6, 8, and 10</t>
  </si>
  <si>
    <t>(line 12 divided by line 2, col 3)</t>
  </si>
  <si>
    <t>(line 14 divided by line 2, col 3)</t>
  </si>
  <si>
    <t>Sum of lines 13 and 15</t>
  </si>
  <si>
    <t>(Page 1, line 11)</t>
  </si>
  <si>
    <t>(Page 1, line 16)</t>
  </si>
  <si>
    <t>1 / (1 - T)</t>
  </si>
  <si>
    <t>Line 7 times Line 10</t>
  </si>
  <si>
    <t>Income Tax Calculation</t>
  </si>
  <si>
    <t>Permanent Differences Tax Adjustment</t>
  </si>
  <si>
    <t>Sum of Lines 17 through 20</t>
  </si>
  <si>
    <t>Line 3</t>
  </si>
  <si>
    <t>Return</t>
  </si>
  <si>
    <t>Income Tax</t>
  </si>
  <si>
    <t>13-Month Average</t>
  </si>
  <si>
    <t xml:space="preserve">Less Account 216.1 Undistributed Subsidiary Earnings (Line 25 (d))     </t>
  </si>
  <si>
    <t xml:space="preserve">Less Account 219 Accum. Other Comprehensive Income (Line 25 (e))        </t>
  </si>
  <si>
    <t>Proprietary Capital (Line 25 (c))</t>
  </si>
  <si>
    <t>Total Loan Amount ($000)</t>
  </si>
  <si>
    <r>
      <rPr>
        <sz val="7"/>
        <rFont val="Times New Roman"/>
        <family val="1"/>
      </rPr>
      <t>Utilization Fee</t>
    </r>
  </si>
  <si>
    <r>
      <rPr>
        <sz val="7"/>
        <rFont val="Times New Roman"/>
        <family val="1"/>
      </rPr>
      <t>Other Fees</t>
    </r>
  </si>
  <si>
    <t>Interest Rate Information</t>
  </si>
  <si>
    <t>Interest rate on Construction Debt for Rate Year - Line 19 (g)</t>
  </si>
  <si>
    <t>Rate Year Debt Fee expense - Line 35 (e)</t>
  </si>
  <si>
    <t>Commitment Fee Rate (%)</t>
  </si>
  <si>
    <t>Projected Average Drawn Rate for Rate Year (%) - Note A</t>
  </si>
  <si>
    <t>Month During Rate Year</t>
  </si>
  <si>
    <t>(c)</t>
  </si>
  <si>
    <t>(e)</t>
  </si>
  <si>
    <t>Principal Drawn ($000)</t>
  </si>
  <si>
    <t>Commitment Fee &amp; Utilization Fee ($000)</t>
  </si>
  <si>
    <t>Interest Expense ($000)</t>
  </si>
  <si>
    <t>Effective Annual Interest Rate (%)</t>
  </si>
  <si>
    <t>Unutilized Loan Balance ($000)</t>
  </si>
  <si>
    <t>Example Fee Calculation - All amounts represent actual rate year expenses.</t>
  </si>
  <si>
    <t xml:space="preserve">Origination Fees           </t>
  </si>
  <si>
    <t>Underwriting Discount</t>
  </si>
  <si>
    <t>Arrangement Fee</t>
  </si>
  <si>
    <t>Upfront Fee</t>
  </si>
  <si>
    <t>Rating Agency Fee</t>
  </si>
  <si>
    <t>Legal Fees</t>
  </si>
  <si>
    <t>Total Fees</t>
  </si>
  <si>
    <t>13 Month Average Debt balance - Line 19 (c)</t>
  </si>
  <si>
    <t>Rate Year cost of fees</t>
  </si>
  <si>
    <t>Proxy Debt rate. Used prior to issuance of construction financing and supported in initial section 205 filing.</t>
  </si>
  <si>
    <t>Projected rate will be Average LIBOR for rate year + spread. Spread will be supported in initial section 205 filing. LIBOR will be updated based on information in the Wall Street Journal as of the 15th day of the month prior to population of this template.</t>
  </si>
  <si>
    <t>LIBOR</t>
  </si>
  <si>
    <t>Spread</t>
  </si>
  <si>
    <t>Rate/Fees</t>
  </si>
  <si>
    <t>Gross Fee Amount ($000)</t>
  </si>
  <si>
    <t>Year Fee Incurred</t>
  </si>
  <si>
    <t>Fee Amortization Period (years)</t>
  </si>
  <si>
    <t>Rate Year Amortized Fee Amount, col. b / col. d</t>
  </si>
  <si>
    <t>Prior Years Accumulated Fee Amortization</t>
  </si>
  <si>
    <t>Unamortized Balance - End of Rate Year</t>
  </si>
  <si>
    <t>Line of Credit Fees (68.c)</t>
  </si>
  <si>
    <t>Total Interest and Fees</t>
  </si>
  <si>
    <t>13 Month Average Long-Term Debt - Note A</t>
  </si>
  <si>
    <t>True-Up Cost of Debt (Line 3 / Line 17)</t>
  </si>
  <si>
    <t>Attachment 9</t>
  </si>
  <si>
    <t>True-Up - Construction Financing Cost of Debt</t>
  </si>
  <si>
    <t>One time up-front debt fees, including origination fees will be amortized and included in the cost of debt.</t>
  </si>
  <si>
    <t>Attachment 10</t>
  </si>
  <si>
    <t>Depreciation Rates</t>
  </si>
  <si>
    <t>INITIAL PROPOSED TRANSMISSION AND GENERAL PLANT DEPRECIATION RATES</t>
  </si>
  <si>
    <t>GENERAL PLANT</t>
  </si>
  <si>
    <t>Structures &amp; Improvements</t>
  </si>
  <si>
    <t>Station Equipment</t>
  </si>
  <si>
    <t>Towers &amp; Fixtures</t>
  </si>
  <si>
    <t>Poles &amp; Fixtures</t>
  </si>
  <si>
    <t>Underground Conduit</t>
  </si>
  <si>
    <t>Underground Conductor and Devices</t>
  </si>
  <si>
    <t>Office Furniture &amp; Equipment</t>
  </si>
  <si>
    <t>Transportation Equipment</t>
  </si>
  <si>
    <t>Stores Equipment</t>
  </si>
  <si>
    <t>Communication Equipment</t>
  </si>
  <si>
    <t>These depreciation rates will not be changed absent a FERC order.</t>
  </si>
  <si>
    <t>Prior Period Adjustments</t>
  </si>
  <si>
    <t>Calendar Year</t>
  </si>
  <si>
    <t>Description</t>
  </si>
  <si>
    <t>Revenue Impact of Correction</t>
  </si>
  <si>
    <t>Revenue 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</si>
  <si>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</si>
  <si>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</si>
  <si>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</si>
  <si>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</si>
  <si>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</si>
  <si>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</si>
  <si>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</si>
  <si>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</si>
  <si>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Interest on Correction</t>
  </si>
  <si>
    <t>The interest rate on corrections will be the average monthly FERC interest rate for the period from the beginning of the year being corrected through the most recent  month available as of the time the correction is computed and included in an annual filing.</t>
  </si>
  <si>
    <t>For each project listed on this Attachment 1 that is a Required Transmission Enhancement, the net revenue requirement shown in Column (16) is: (i) the annual transmission revenue requirement for purposes of determining the PJM OATT Schedule 12 Transmission Enhancement Charges associated with that Required Transmission Enhancement, and (ii) the Annual Revenue Requirement for purposes of Schedule 12, Appendix A for that Required Transmission Enhancement.</t>
  </si>
  <si>
    <t>1.95% **</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</si>
  <si>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</si>
  <si>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Line 4 + 5</t>
  </si>
  <si>
    <t>Line 7</t>
  </si>
  <si>
    <t>Note A</t>
  </si>
  <si>
    <t>Note B</t>
  </si>
  <si>
    <t>Line 12 x 14 x 15</t>
  </si>
  <si>
    <t>Line 2 + 7</t>
  </si>
  <si>
    <t>Line 12 + 16</t>
  </si>
  <si>
    <r>
      <rPr>
        <sz val="7"/>
        <rFont val="Times New Roman"/>
        <family val="1"/>
      </rPr>
      <t>Company books</t>
    </r>
  </si>
  <si>
    <r>
      <rPr>
        <sz val="7"/>
        <rFont val="Times New Roman"/>
        <family val="1"/>
      </rPr>
      <t>Other PJM revenues</t>
    </r>
  </si>
  <si>
    <r>
      <rPr>
        <sz val="7"/>
        <rFont val="Times New Roman"/>
        <family val="1"/>
      </rPr>
      <t>Total Per Books</t>
    </r>
  </si>
  <si>
    <r>
      <rPr>
        <sz val="7"/>
        <rFont val="Times New Roman"/>
        <family val="1"/>
      </rPr>
      <t>Form 1 330.n</t>
    </r>
  </si>
  <si>
    <r>
      <rPr>
        <sz val="7"/>
        <rFont val="Times New Roman"/>
        <family val="1"/>
      </rPr>
      <t>Less: revenues received pursuant to this Formula Rate</t>
    </r>
  </si>
  <si>
    <r>
      <rPr>
        <sz val="7"/>
        <rFont val="Times New Roman"/>
        <family val="1"/>
      </rPr>
      <t>Less: Over/Under recovery deferral</t>
    </r>
  </si>
  <si>
    <r>
      <rPr>
        <b/>
        <sz val="7"/>
        <rFont val="Times New Roman"/>
        <family val="1"/>
      </rPr>
      <t>Account 456.1 Revenue Credit</t>
    </r>
  </si>
  <si>
    <r>
      <rPr>
        <b/>
        <sz val="7"/>
        <rFont val="Times New Roman"/>
        <family val="1"/>
      </rPr>
      <t>Total Revenue Credits</t>
    </r>
  </si>
  <si>
    <t>Attachment 12</t>
  </si>
  <si>
    <t>Revenue Credit Detail</t>
  </si>
  <si>
    <t>Less: Non Transmission</t>
  </si>
  <si>
    <t>Transmission-related</t>
  </si>
  <si>
    <t>Account 454 - Rent from Electric Property</t>
  </si>
  <si>
    <t>Joint pole attachments - telephone</t>
  </si>
  <si>
    <t>Joint pole attachments - cable</t>
  </si>
  <si>
    <t>Underground rentals</t>
  </si>
  <si>
    <t>Transmission tower wireless rentals</t>
  </si>
  <si>
    <t>Other rentals</t>
  </si>
  <si>
    <t>Account 454 Revenue Credit</t>
  </si>
  <si>
    <t>Account 456.1 Other Operating Revenues</t>
  </si>
  <si>
    <t>PJM NITS</t>
  </si>
  <si>
    <t>PJM Point to Point</t>
  </si>
  <si>
    <t>Over/Under recovery deferral</t>
  </si>
  <si>
    <t>Form 1 300.19.b</t>
  </si>
  <si>
    <t>(Line 8 + line 18)</t>
  </si>
  <si>
    <t>N/A</t>
  </si>
  <si>
    <t>Total Annual Revenue Requirements</t>
  </si>
  <si>
    <t>Production</t>
  </si>
  <si>
    <t>Total True-Up        (G) + (H) + (I)</t>
  </si>
  <si>
    <t>Allocation of Revenue Received                                                            (E, Line 2) x (D)</t>
  </si>
  <si>
    <t xml:space="preserve">Allocated </t>
  </si>
  <si>
    <t>No.</t>
  </si>
  <si>
    <t>Total (W&amp;S Allocator is 1 if lines 7-10 are zero)</t>
  </si>
  <si>
    <t>GENERAL AND INTANGIBLE (G&amp;I) DEPRECIATION EXPENSE</t>
  </si>
  <si>
    <t>Total G&amp;I Depreciation Expense</t>
  </si>
  <si>
    <t>Annual Allocation Factor for G,I &amp; C Depreciation Expense</t>
  </si>
  <si>
    <t>Page 1 of 5</t>
  </si>
  <si>
    <t>Source</t>
  </si>
  <si>
    <t>(1)</t>
  </si>
  <si>
    <t>(2)</t>
  </si>
  <si>
    <t>(3)</t>
  </si>
  <si>
    <t>(4)</t>
  </si>
  <si>
    <t>(5)</t>
  </si>
  <si>
    <t>Total</t>
  </si>
  <si>
    <t>Allocator</t>
  </si>
  <si>
    <t>TP</t>
  </si>
  <si>
    <t>Unamortized Abandoned Plant and Amortization of Abandoned Plant will be zero until the Commission accepts or approves recovery of the cost of Abandoned Plant. Utility must submit a Section 205 filing to recover the cost of abandoned plant.</t>
  </si>
  <si>
    <r>
      <rPr>
        <sz val="7"/>
        <rFont val="Times New Roman"/>
        <family val="1"/>
      </rPr>
      <t>Other</t>
    </r>
  </si>
  <si>
    <t>Schedule 12 ATRR Without Incentives</t>
  </si>
  <si>
    <t>FERC Approved Incentives on Schedule 12 projects</t>
  </si>
  <si>
    <t>Schedule 12 Revenue Requirement</t>
  </si>
  <si>
    <t>DA</t>
  </si>
  <si>
    <t>Line No.</t>
  </si>
  <si>
    <t>Formula Rate - Non-Levelized</t>
  </si>
  <si>
    <t>A.</t>
  </si>
  <si>
    <t>Line 9</t>
  </si>
  <si>
    <t>PJM Regional Service</t>
  </si>
  <si>
    <t>Page 2 of 5</t>
  </si>
  <si>
    <t>Company Total</t>
  </si>
  <si>
    <t>Transmission</t>
  </si>
  <si>
    <t>(Col 3 times Col 4)</t>
  </si>
  <si>
    <t>GP=</t>
  </si>
  <si>
    <t>219.20-24.c for end of year, records for other months</t>
  </si>
  <si>
    <t>NP=</t>
  </si>
  <si>
    <t>NP</t>
  </si>
  <si>
    <t>GP</t>
  </si>
  <si>
    <t>Page 3 of 5</t>
  </si>
  <si>
    <t>O&amp;M</t>
  </si>
  <si>
    <t>321.112.b</t>
  </si>
  <si>
    <t>PLANT RELATED</t>
  </si>
  <si>
    <t>Page 4 of 5</t>
  </si>
  <si>
    <t>SUPPORTING CALCULATIONS AND NOTES</t>
  </si>
  <si>
    <t>TRANSMISSION PLANT INCLUDED IN ISO RATES</t>
  </si>
  <si>
    <t>(Note S)</t>
  </si>
  <si>
    <t>(Note P)</t>
  </si>
  <si>
    <t xml:space="preserve">TP = </t>
  </si>
  <si>
    <t>$</t>
  </si>
  <si>
    <t>A</t>
  </si>
  <si>
    <t>Allocation</t>
  </si>
  <si>
    <t>=</t>
  </si>
  <si>
    <t>WS</t>
  </si>
  <si>
    <t>W&amp;S Allocator</t>
  </si>
  <si>
    <t>($ / Allocation)</t>
  </si>
  <si>
    <t>Weighted</t>
  </si>
  <si>
    <t>%</t>
  </si>
  <si>
    <t>WCLTD</t>
  </si>
  <si>
    <t>R</t>
  </si>
  <si>
    <t>Cost</t>
  </si>
  <si>
    <t>Page 5 of 5</t>
  </si>
  <si>
    <t>B</t>
  </si>
  <si>
    <t>Company will not have any grandfathered agreements. Therefore, this line shall remain zero.</t>
  </si>
  <si>
    <t>Plant In Service, Accumulated Depreciation, and Depreciation Expenses shall exclude Asset Retirement Obligation amounts.</t>
  </si>
  <si>
    <t>C</t>
  </si>
  <si>
    <t>D</t>
  </si>
  <si>
    <t>Rate Formula Template - Attachment H-27A</t>
  </si>
  <si>
    <t>Attachment H-27A, Page, Line, Col.</t>
  </si>
  <si>
    <t>Attach H-27A, p 2, line 2, col 5 plus line 25, col 5 (Note A)</t>
  </si>
  <si>
    <t>Attach H-27A, p 2, line 14, col 5 plus line 25 &amp; 27, col 5 (Note B)</t>
  </si>
  <si>
    <t>Attach H-27A, p 3, line 17, col 5</t>
  </si>
  <si>
    <t>Attach H-27A, p 3, line 20, col 5 (Note C)</t>
  </si>
  <si>
    <t>Attach H-27A, p 3, line 32, col 5</t>
  </si>
  <si>
    <t>Attach H-27A, p 1, line 6 col 5</t>
  </si>
  <si>
    <t>Attach H-27A, p 3, line 46, col 5</t>
  </si>
  <si>
    <t>Attach H-27A, p 3, line 48, col 5</t>
  </si>
  <si>
    <t>This worksheet is used to compute project specific revenue requirements for any projects for which such calculation is required by PJM. Other projects which comprise the remaining revenue requirement on Attachment H-27A will not be entered on this schedule.</t>
  </si>
  <si>
    <t>Gross Transmission Plant is that identified on page 2 line 2 of Attachment H-27A inclusive of any CWIP or unamortized abandoned plant included in rate base when authorized by FERC order.</t>
  </si>
  <si>
    <t>Net Plant is that identified on page 2 line 14 of Attachment H-27A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</si>
  <si>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H-27A, page 3, line 19, plus amortization of Abandoned Plant at Attachment H-27A, page 3, line 21.</t>
  </si>
  <si>
    <t>Attachment H-27A, Page 2, Line 35, Col.5</t>
  </si>
  <si>
    <t xml:space="preserve">(Notes Q &amp; R from Attachment H-27A) </t>
  </si>
  <si>
    <t>(Notes Q, R, &amp; T from Attachment H-27A)</t>
  </si>
  <si>
    <t>FIT, SIT &amp; p are as given in Attachment H-27A footnote N.</t>
  </si>
  <si>
    <t>Attachment H-27A, Page 3, Line 39</t>
  </si>
  <si>
    <t>Attachment H-27A, Page 3, Line 40</t>
  </si>
  <si>
    <t>Attachment H-27A, Page 3, Line 41</t>
  </si>
  <si>
    <t>Cost = Attachment H-27A, Page 4, Line 17, plus 100 bp</t>
  </si>
  <si>
    <t>The Tax Effect of Permanent Differences captures the differences in the income taxes due under the Federal and State calculations and the income taxes calculated in Attachment H-27A that are not the result of a timing difference.</t>
  </si>
  <si>
    <t>Remaining Attachment H-27A</t>
  </si>
  <si>
    <t>Line 25 (a), Note A and Attachment H-27A Note Q</t>
  </si>
  <si>
    <t>Line 25 (b), Note B and Attachment H-27A Note Q</t>
  </si>
  <si>
    <t>Note B - Actual Net ATRR for the true-up year from Page 1, Line 9 of True-Up Attachment H-27A.</t>
  </si>
  <si>
    <t>Note A - Projected ATRR for the true-up year from Page 1, Line 1 of Projection Attachment H-27A minus Line 6 of Projection Attachment H-27A.</t>
  </si>
  <si>
    <t>This Attachment 8 is to be utilized to determine the cost of debt prior to issuing non-construction financing.  Once non-construction financing is issued the cost of debt shall be determined using the methodology described in Note Q on Attachment H-27A.</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</si>
  <si>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H-27A.</t>
  </si>
  <si>
    <t>1.85% *</t>
  </si>
  <si>
    <t>6.67% *</t>
  </si>
  <si>
    <t>1.43% *</t>
  </si>
  <si>
    <t>2.82% *</t>
  </si>
  <si>
    <t>2.69% *</t>
  </si>
  <si>
    <t>1.67% *</t>
  </si>
  <si>
    <t>2.28% *</t>
  </si>
  <si>
    <t>2.61% *</t>
  </si>
  <si>
    <t>12.50% *</t>
  </si>
  <si>
    <t>10.00% *</t>
  </si>
  <si>
    <t>25.00% *</t>
  </si>
  <si>
    <t>Identified in FERC Form 1, or Company records if not so indicated on the FERC Form 1, as being transmission related.</t>
  </si>
  <si>
    <t>Page 3, Line 8-Add back Regulatory Commission Expenses directly related to transmission service, ISO filings, or transmission siting itemized at 351.h.</t>
  </si>
  <si>
    <t>E</t>
  </si>
  <si>
    <t>F</t>
  </si>
  <si>
    <t>G</t>
  </si>
  <si>
    <t>H</t>
  </si>
  <si>
    <t>I</t>
  </si>
  <si>
    <t>J</t>
  </si>
  <si>
    <t>K</t>
  </si>
  <si>
    <t>M</t>
  </si>
  <si>
    <t>N</t>
  </si>
  <si>
    <t>O</t>
  </si>
  <si>
    <t>Removes transmission plant determined by Commission order to be state-jurisdictional according to the seven-factor test (until Form 1 balances are adjusted to reflect application of seven-factor test).</t>
  </si>
  <si>
    <t>P</t>
  </si>
  <si>
    <t>Q</t>
  </si>
  <si>
    <t>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</si>
  <si>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Includes only income related to transmission facilities, such as pole attachments, rentals and special use from general ledger.</t>
  </si>
  <si>
    <t>Add back any lease expense of transmission assets used to provide service under this tariff included in account 565. Amount to be obtained from company books and records.</t>
  </si>
  <si>
    <t>S</t>
  </si>
  <si>
    <t>T</t>
  </si>
  <si>
    <t>U</t>
  </si>
  <si>
    <t>V</t>
  </si>
  <si>
    <t>Inputs Required:</t>
  </si>
  <si>
    <t xml:space="preserve">FIT = </t>
  </si>
  <si>
    <t xml:space="preserve">SIT = </t>
  </si>
  <si>
    <t xml:space="preserve">p = </t>
  </si>
  <si>
    <t>Page 1 of 3</t>
  </si>
  <si>
    <t>Project Revenue Requirement Worksheet</t>
  </si>
  <si>
    <t>Attachment 1</t>
  </si>
  <si>
    <t>Line 
No.</t>
  </si>
  <si>
    <t>Gross Transmission Plant plus CWIP</t>
  </si>
  <si>
    <t>Net Transmission Plant plus CWIP and Abandoned Plant</t>
  </si>
  <si>
    <t>O&amp;M EXPENSE</t>
  </si>
  <si>
    <t>Total O&amp;M Allocated to Transmission</t>
  </si>
  <si>
    <t>Annual Allocation Factor for O&amp;M</t>
  </si>
  <si>
    <t>Total Other Taxes</t>
  </si>
  <si>
    <t>TAXES OTHER THAN INCOME TAXES</t>
  </si>
  <si>
    <t>Annual Allocation Factor for Other Taxes</t>
  </si>
  <si>
    <t>Less Revenue Credits</t>
  </si>
  <si>
    <t>Annual Allocation Factor for Revenue Credits</t>
  </si>
  <si>
    <t>Annual Allocation Factor for Expense</t>
  </si>
  <si>
    <t xml:space="preserve">INCOME TAXES </t>
  </si>
  <si>
    <t>Total Income Taxes</t>
  </si>
  <si>
    <t>Annual Allocation Factor for Income Taxes</t>
  </si>
  <si>
    <t>RETURN</t>
  </si>
  <si>
    <t>Return on Rate Base</t>
  </si>
  <si>
    <t>Annual Allocation Factor for Return on Rate Base</t>
  </si>
  <si>
    <t>Annual Allocation Factor for Return</t>
  </si>
  <si>
    <t>Any hypothetical amounts or project names in a filed template will be removed and replaced with actual amounts in the first year actual values are available without the need for a section 205 filing to modify the template.</t>
  </si>
  <si>
    <t>(6)</t>
  </si>
  <si>
    <t>(7)</t>
  </si>
  <si>
    <t>(8)</t>
  </si>
  <si>
    <t>Project Name</t>
  </si>
  <si>
    <t>PJM Category</t>
  </si>
  <si>
    <t>Project Gross Plant</t>
  </si>
  <si>
    <t>Annual Expense Charge</t>
  </si>
  <si>
    <t>Project Net Plant</t>
  </si>
  <si>
    <t>Annual Return Charge</t>
  </si>
  <si>
    <t>(Note D)</t>
  </si>
  <si>
    <t>321.97.b less line 14</t>
  </si>
  <si>
    <t>Land Rights</t>
  </si>
  <si>
    <t>Computer Software</t>
  </si>
  <si>
    <t>An over or under collection will be recovered pro rata over year collected, held for one year and returned pro rata over next year</t>
  </si>
  <si>
    <t>TRANSMISSION PLANT</t>
  </si>
  <si>
    <t>-</t>
  </si>
  <si>
    <t>Attachment 1, Line 2, Col. 16 less Col. 12</t>
  </si>
  <si>
    <t>Attachment 12, Line 8, Col. C (Note U)</t>
  </si>
  <si>
    <t>Attachment 12, Line 18, Col. C (Note A)</t>
  </si>
  <si>
    <t xml:space="preserve">Less Preferred Stock (Line 9) </t>
  </si>
  <si>
    <t>Line 7, Note C  and Attachment H-27A Notes Q and T</t>
  </si>
  <si>
    <t>Long Term debt balance will reflect the 13 month average of the balances, of which the 1st and 13th are found on page 112 lines 18.c to 21.c in the Form No. 1, the cost is calculated by dividing line 3 by the Long Term Debt balance on line 17.</t>
  </si>
  <si>
    <t>351.h (Note I)</t>
  </si>
  <si>
    <t>263.i</t>
  </si>
  <si>
    <t>(Note I)</t>
  </si>
  <si>
    <t>(Sum Col. 14 &amp; 15)</t>
  </si>
  <si>
    <t>(Attachment H-27A, page 3, line 48, col 5)</t>
  </si>
  <si>
    <t>(Attachment H-27A, page 3, line 46, col 5)</t>
  </si>
  <si>
    <t>Sum of Lines 23 and 24</t>
  </si>
  <si>
    <t>Line 22 less Line 25</t>
  </si>
  <si>
    <t>Line 26 divided by Line 27</t>
  </si>
  <si>
    <t>From the Attachment 1, lines 1a through 6, col. 16 from the template in which the true-up year revenue requirement was initially projected.</t>
  </si>
  <si>
    <t>From True-Up revenue requirement template Attachment 1, lines 1a through 6, col. 14.</t>
  </si>
  <si>
    <t>Long-term interest will exclude any short-term interest included in FERC Account 430, Interest on Debt to Associated Companies</t>
  </si>
  <si>
    <t>Long Term Interest (117, sum of 62.c through 67.c) (Note D)</t>
  </si>
  <si>
    <t>Total Cost of Debt - Sum of Lines 1 and 2</t>
  </si>
  <si>
    <t xml:space="preserve">   Total Issuance Expense / Origination Fees - Sum of Lines 20-25</t>
  </si>
  <si>
    <t>214.47.d for end of year, records for other months</t>
  </si>
  <si>
    <t>Balance of Account 255 will be reduced by prior flow throughs and excluded if the utility chooses to utilize amortization of tax credits against taxable income.</t>
  </si>
  <si>
    <t xml:space="preserve">Less Transmission plant excluded from ISO rates
</t>
  </si>
  <si>
    <t>Less Transmission plant included in OATT Ancillary Service rates</t>
  </si>
  <si>
    <t>( Sum of Lines 42 through 45)</t>
  </si>
  <si>
    <t>(b.i)</t>
  </si>
  <si>
    <t>(b.ii)</t>
  </si>
  <si>
    <t xml:space="preserve">FERC balance sheet account where reserves are recorded </t>
  </si>
  <si>
    <t>FERC income statement account where expenses are recorded</t>
  </si>
  <si>
    <t>Total Annual Amount Due from / (to) Customers</t>
  </si>
  <si>
    <t>Corporations</t>
  </si>
  <si>
    <t>Individuals</t>
  </si>
  <si>
    <t>Funds</t>
  </si>
  <si>
    <t>Mutual</t>
  </si>
  <si>
    <t>Pensions, IRAs</t>
  </si>
  <si>
    <t>Keogh Plans</t>
  </si>
  <si>
    <t>UBTI</t>
  </si>
  <si>
    <t>Entities</t>
  </si>
  <si>
    <t>Subchapter C</t>
  </si>
  <si>
    <t>Average</t>
  </si>
  <si>
    <t xml:space="preserve">Weighted Average Federal Income Tax Rate </t>
  </si>
  <si>
    <t xml:space="preserve">Weighted </t>
  </si>
  <si>
    <t>Line 1 x Line 2</t>
  </si>
  <si>
    <t xml:space="preserve">Weighted Average </t>
  </si>
  <si>
    <t/>
  </si>
  <si>
    <t>Sum of Line 3, Col. (c)-(h)</t>
  </si>
  <si>
    <t>Line 5 x Line 6</t>
  </si>
  <si>
    <t>Sum of Line 7, Col. (c)-(h)</t>
  </si>
  <si>
    <t>Allocated Income Percentage</t>
  </si>
  <si>
    <t>Weighted Average State Income Tax Rate</t>
  </si>
  <si>
    <t>Weighted Average Federal and State Income Tax Rates</t>
  </si>
  <si>
    <t>Weighted Marginal Federal Income Tax Rate</t>
  </si>
  <si>
    <t>Weighted Marginal State Income Tax Rate</t>
  </si>
  <si>
    <t>All 454 and 456.1 revenues will be detailed from Company books and records or FERC Form 1, and additional rows added if necessary.  Non-transmission-related amounts will be deducted to determine transmission-related amounts.</t>
  </si>
  <si>
    <t>Total Interest on True-Up - Attachment 6</t>
  </si>
  <si>
    <t>Non-Taxpaying</t>
  </si>
  <si>
    <t>T=1 - {[(1 - SIT) * (1 - FIT)] / (1 - SIT * FIT * p)} =</t>
  </si>
  <si>
    <t>(Sum of Lines 1, 4, 10, 12, and 16 less Sum of Lines 2, 3, and 5 through 8)</t>
  </si>
  <si>
    <t>This percentage is developed based on the distributive income allocated to each category of partners rather than their respective ownership percentages.</t>
  </si>
  <si>
    <t>Includes only FICA, unemployment, highway, property, and other assessments charged in the current year.  Taxes related to income are excluded. Gross receipts taxes are not included in transmission revenue requirement in the Rate Formula Template, since they are recovered elsewhere. Enter the line number on page 262-63 upon which each item is identified.  To the extent individual types of taxes are separately identified on the FERC Form 1, page 262, column a, the line number will be added to the source in Column 2 for reference.  Line item references can change from year to year.  Items not specifically identified in the FERC Form 1, page 262-63 will be obtained from Company books and records.</t>
  </si>
  <si>
    <t>Less EPRI and EEI Dues</t>
  </si>
  <si>
    <t>Recovery of Regulatory Asset permitted only for pre-commercial and formation expenses as authorized by the Commission. Recovery of any other regulatory assets requires authorization from the Commission. A carrying charge will be applied to the Regulatory Asset prior to the rate year when costs are first recovered.  This carrying charge shall not result in a higher amount of interest than is allowed for construction expenditures that accrue an AFUDC, and interest will be compounded no more than on a semi-annual basis.</t>
  </si>
  <si>
    <r>
      <rPr>
        <sz val="9"/>
        <rFont val="Times New Roman"/>
        <family val="1"/>
      </rPr>
      <t>Utilizing FERC Form 1 Data</t>
    </r>
  </si>
  <si>
    <r>
      <rPr>
        <sz val="9"/>
        <rFont val="Times New Roman"/>
        <family val="1"/>
      </rPr>
      <t>For the 12 months ended</t>
    </r>
  </si>
  <si>
    <r>
      <rPr>
        <sz val="9"/>
        <rFont val="Times New Roman"/>
        <family val="1"/>
      </rPr>
      <t>GROSS REVENUE REQUIREMENT, without incentives</t>
    </r>
  </si>
  <si>
    <r>
      <rPr>
        <sz val="9"/>
        <rFont val="Times New Roman"/>
        <family val="1"/>
      </rPr>
      <t>(Page 3, Line 49)</t>
    </r>
  </si>
  <si>
    <r>
      <rPr>
        <sz val="9"/>
        <rFont val="Times New Roman"/>
        <family val="1"/>
      </rPr>
      <t>REVENUE CREDITS</t>
    </r>
  </si>
  <si>
    <r>
      <rPr>
        <sz val="9"/>
        <rFont val="Times New Roman"/>
        <family val="1"/>
      </rPr>
      <t>(Note A)</t>
    </r>
  </si>
  <si>
    <r>
      <rPr>
        <sz val="9"/>
        <rFont val="Times New Roman"/>
        <family val="1"/>
      </rPr>
      <t>Account No. 454</t>
    </r>
  </si>
  <si>
    <r>
      <rPr>
        <sz val="9"/>
        <rFont val="Times New Roman"/>
        <family val="1"/>
      </rPr>
      <t>(Page 4, Line 20)</t>
    </r>
  </si>
  <si>
    <r>
      <rPr>
        <sz val="9"/>
        <rFont val="Times New Roman"/>
        <family val="1"/>
      </rPr>
      <t>Account No. 456.1</t>
    </r>
  </si>
  <si>
    <r>
      <rPr>
        <sz val="9"/>
        <rFont val="Times New Roman"/>
        <family val="1"/>
      </rPr>
      <t>(Page 4, Line 21)</t>
    </r>
  </si>
  <si>
    <r>
      <rPr>
        <sz val="9"/>
        <rFont val="Times New Roman"/>
        <family val="1"/>
      </rPr>
      <t>Revenues from Grandfathered Interzonal Transactions</t>
    </r>
  </si>
  <si>
    <r>
      <rPr>
        <sz val="9"/>
        <rFont val="Times New Roman"/>
        <family val="1"/>
      </rPr>
      <t>(Note B)</t>
    </r>
  </si>
  <si>
    <r>
      <rPr>
        <sz val="9"/>
        <rFont val="Times New Roman"/>
        <family val="1"/>
      </rPr>
      <t>Revenues from service provided by the ISO at a discount</t>
    </r>
  </si>
  <si>
    <r>
      <rPr>
        <sz val="9"/>
        <rFont val="Times New Roman"/>
        <family val="1"/>
      </rPr>
      <t>TOTAL REVENUE CREDITS</t>
    </r>
  </si>
  <si>
    <r>
      <rPr>
        <sz val="9"/>
        <rFont val="Times New Roman"/>
        <family val="1"/>
      </rPr>
      <t>(Sum of Lines 2 through 5)</t>
    </r>
  </si>
  <si>
    <r>
      <rPr>
        <sz val="9"/>
        <rFont val="Times New Roman"/>
        <family val="1"/>
      </rPr>
      <t>Prior Period Adjustments</t>
    </r>
  </si>
  <si>
    <r>
      <rPr>
        <sz val="9"/>
        <rFont val="Times New Roman"/>
        <family val="1"/>
      </rPr>
      <t>Attachment 11, Line 18, Col. B</t>
    </r>
  </si>
  <si>
    <r>
      <rPr>
        <sz val="9"/>
        <rFont val="Times New Roman"/>
        <family val="1"/>
      </rPr>
      <t>True-up Adjustment with Interest</t>
    </r>
  </si>
  <si>
    <r>
      <rPr>
        <sz val="9"/>
        <rFont val="Times New Roman"/>
        <family val="1"/>
      </rPr>
      <t>NET ANNUAL TRANSMISSION REVENUE REQUIREMENT</t>
    </r>
  </si>
  <si>
    <r>
      <rPr>
        <sz val="9"/>
        <rFont val="Times New Roman"/>
        <family val="1"/>
      </rPr>
      <t>(Line 1 less Line 6 plus Lines 7 and 8)</t>
    </r>
  </si>
  <si>
    <r>
      <rPr>
        <sz val="9"/>
        <rFont val="Times New Roman"/>
        <family val="1"/>
      </rPr>
      <t>Rate Calculations</t>
    </r>
  </si>
  <si>
    <r>
      <rPr>
        <b/>
        <sz val="9"/>
        <rFont val="Times New Roman"/>
        <family val="1"/>
      </rPr>
      <t>RATE BASE: (Note R)</t>
    </r>
  </si>
  <si>
    <r>
      <rPr>
        <sz val="9"/>
        <rFont val="Times New Roman"/>
        <family val="1"/>
      </rPr>
      <t>GROSS PLANT IN SERVICE</t>
    </r>
  </si>
  <si>
    <r>
      <rPr>
        <sz val="9"/>
        <rFont val="Times New Roman"/>
        <family val="1"/>
      </rPr>
      <t>Note C</t>
    </r>
  </si>
  <si>
    <r>
      <rPr>
        <sz val="9"/>
        <rFont val="Times New Roman"/>
        <family val="1"/>
      </rPr>
      <t>Production</t>
    </r>
  </si>
  <si>
    <r>
      <rPr>
        <sz val="9"/>
        <rFont val="Times New Roman"/>
        <family val="1"/>
      </rPr>
      <t>205.46.g for end of year, records for other months</t>
    </r>
  </si>
  <si>
    <r>
      <rPr>
        <sz val="9"/>
        <rFont val="Times New Roman"/>
        <family val="1"/>
      </rPr>
      <t>Transmission</t>
    </r>
  </si>
  <si>
    <r>
      <rPr>
        <sz val="9"/>
        <rFont val="Times New Roman"/>
        <family val="1"/>
      </rPr>
      <t>Attachment 4, Line 14, Col. (b)</t>
    </r>
  </si>
  <si>
    <r>
      <rPr>
        <sz val="9"/>
        <rFont val="Times New Roman"/>
        <family val="1"/>
      </rPr>
      <t>Distribution</t>
    </r>
  </si>
  <si>
    <r>
      <rPr>
        <sz val="9"/>
        <rFont val="Times New Roman"/>
        <family val="1"/>
      </rPr>
      <t>207.75.g for end of year, records for other months</t>
    </r>
  </si>
  <si>
    <r>
      <rPr>
        <sz val="9"/>
        <rFont val="Times New Roman"/>
        <family val="1"/>
      </rPr>
      <t>General &amp; Intangible</t>
    </r>
  </si>
  <si>
    <r>
      <rPr>
        <sz val="9"/>
        <rFont val="Times New Roman"/>
        <family val="1"/>
      </rPr>
      <t>Attachment 4, Line 14, Col. (c)</t>
    </r>
  </si>
  <si>
    <r>
      <rPr>
        <sz val="9"/>
        <rFont val="Times New Roman"/>
        <family val="1"/>
      </rPr>
      <t>TOTAL GROSS PLANT</t>
    </r>
  </si>
  <si>
    <r>
      <rPr>
        <sz val="9"/>
        <rFont val="Times New Roman"/>
        <family val="1"/>
      </rPr>
      <t>(Sum of Lines 1 through 4)</t>
    </r>
  </si>
  <si>
    <r>
      <rPr>
        <sz val="9"/>
        <rFont val="Times New Roman"/>
        <family val="1"/>
      </rPr>
      <t>ACCUMULATED DEPRECIATION</t>
    </r>
  </si>
  <si>
    <r>
      <rPr>
        <sz val="9"/>
        <rFont val="Times New Roman"/>
        <family val="1"/>
      </rPr>
      <t>Attachment 4, Line 14, Col. (h)</t>
    </r>
  </si>
  <si>
    <r>
      <rPr>
        <sz val="9"/>
        <rFont val="Times New Roman"/>
        <family val="1"/>
      </rPr>
      <t>219.26.c for end of year, records for other months</t>
    </r>
  </si>
  <si>
    <r>
      <rPr>
        <sz val="9"/>
        <rFont val="Times New Roman"/>
        <family val="1"/>
      </rPr>
      <t>Attachment 4, Line 14, Col. (i)</t>
    </r>
  </si>
  <si>
    <r>
      <rPr>
        <sz val="9"/>
        <rFont val="Times New Roman"/>
        <family val="1"/>
      </rPr>
      <t>TOTAL ACCUM. DEPRECIATION</t>
    </r>
  </si>
  <si>
    <r>
      <rPr>
        <sz val="9"/>
        <rFont val="Times New Roman"/>
        <family val="1"/>
      </rPr>
      <t>(Sum of Lines 7 through 10)</t>
    </r>
  </si>
  <si>
    <r>
      <rPr>
        <sz val="9"/>
        <rFont val="Times New Roman"/>
        <family val="1"/>
      </rPr>
      <t>NET PLANT IN SERVICE</t>
    </r>
  </si>
  <si>
    <r>
      <rPr>
        <sz val="9"/>
        <rFont val="Times New Roman"/>
        <family val="1"/>
      </rPr>
      <t>(Line 1 - Line 7)</t>
    </r>
  </si>
  <si>
    <r>
      <rPr>
        <sz val="9"/>
        <rFont val="Times New Roman"/>
        <family val="1"/>
      </rPr>
      <t>(Line 2 - Line 8)</t>
    </r>
  </si>
  <si>
    <r>
      <rPr>
        <sz val="9"/>
        <rFont val="Times New Roman"/>
        <family val="1"/>
      </rPr>
      <t>(Line 3 - Line 9)</t>
    </r>
  </si>
  <si>
    <r>
      <rPr>
        <sz val="9"/>
        <rFont val="Times New Roman"/>
        <family val="1"/>
      </rPr>
      <t>(Line 4 - Line 10)</t>
    </r>
  </si>
  <si>
    <r>
      <rPr>
        <sz val="9"/>
        <rFont val="Times New Roman"/>
        <family val="1"/>
      </rPr>
      <t>TOTAL NET PLANT</t>
    </r>
  </si>
  <si>
    <r>
      <rPr>
        <sz val="9"/>
        <rFont val="Times New Roman"/>
        <family val="1"/>
      </rPr>
      <t>( Sum of Lines 13 through 16)</t>
    </r>
  </si>
  <si>
    <r>
      <rPr>
        <sz val="9"/>
        <rFont val="Times New Roman"/>
        <family val="1"/>
      </rPr>
      <t>ADJUSTMENTS TO RATE BASE</t>
    </r>
  </si>
  <si>
    <r>
      <rPr>
        <sz val="9"/>
        <rFont val="Times New Roman"/>
        <family val="1"/>
      </rPr>
      <t>LAND HELD FOR FUTURE USE</t>
    </r>
  </si>
  <si>
    <r>
      <rPr>
        <sz val="9"/>
        <rFont val="Times New Roman"/>
        <family val="1"/>
      </rPr>
      <t>Attachment 4, Line 14, Col. (e) (Note G)</t>
    </r>
  </si>
  <si>
    <r>
      <rPr>
        <sz val="9"/>
        <rFont val="Times New Roman"/>
        <family val="1"/>
      </rPr>
      <t>WORKING CAPITAL</t>
    </r>
  </si>
  <si>
    <r>
      <rPr>
        <sz val="9"/>
        <rFont val="Times New Roman"/>
        <family val="1"/>
      </rPr>
      <t>Note H</t>
    </r>
  </si>
  <si>
    <r>
      <rPr>
        <sz val="9"/>
        <rFont val="Times New Roman"/>
        <family val="1"/>
      </rPr>
      <t>Cash Working Capital</t>
    </r>
  </si>
  <si>
    <r>
      <rPr>
        <sz val="9"/>
        <rFont val="Times New Roman"/>
        <family val="1"/>
      </rPr>
      <t>1/8*(Page 3, Line 17 minus Page 3, Line 14)</t>
    </r>
  </si>
  <si>
    <r>
      <rPr>
        <sz val="9"/>
        <rFont val="Times New Roman"/>
        <family val="1"/>
      </rPr>
      <t>Materials &amp; Supplies</t>
    </r>
  </si>
  <si>
    <r>
      <rPr>
        <sz val="9"/>
        <rFont val="Times New Roman"/>
        <family val="1"/>
      </rPr>
      <t>Attachment 4, Line 14, Col. (f)</t>
    </r>
  </si>
  <si>
    <r>
      <rPr>
        <sz val="9"/>
        <rFont val="Times New Roman"/>
        <family val="1"/>
      </rPr>
      <t>Prepayments (Account 165)</t>
    </r>
  </si>
  <si>
    <r>
      <rPr>
        <sz val="9"/>
        <rFont val="Times New Roman"/>
        <family val="1"/>
      </rPr>
      <t>Attachment 4, Line 14, Col. (g)</t>
    </r>
  </si>
  <si>
    <r>
      <rPr>
        <sz val="9"/>
        <rFont val="Times New Roman"/>
        <family val="1"/>
      </rPr>
      <t>TOTAL WORKING CAPITAL</t>
    </r>
  </si>
  <si>
    <r>
      <rPr>
        <sz val="9"/>
        <rFont val="Times New Roman"/>
        <family val="1"/>
      </rPr>
      <t>( Sum of Lines 31 through 33)</t>
    </r>
  </si>
  <si>
    <r>
      <rPr>
        <sz val="9"/>
        <rFont val="Times New Roman"/>
        <family val="1"/>
      </rPr>
      <t>RATE BASE</t>
    </r>
  </si>
  <si>
    <r>
      <rPr>
        <sz val="9"/>
        <rFont val="Times New Roman"/>
        <family val="1"/>
      </rPr>
      <t>( Sum of Lines 17, 28, 29, and 34)</t>
    </r>
  </si>
  <si>
    <r>
      <rPr>
        <sz val="9"/>
        <rFont val="Times New Roman"/>
        <family val="1"/>
      </rPr>
      <t>Less Account 566 (Misc Trans Expense)</t>
    </r>
  </si>
  <si>
    <r>
      <rPr>
        <sz val="9"/>
        <rFont val="Times New Roman"/>
        <family val="1"/>
      </rPr>
      <t>321.97.b</t>
    </r>
  </si>
  <si>
    <r>
      <rPr>
        <sz val="9"/>
        <rFont val="Times New Roman"/>
        <family val="1"/>
      </rPr>
      <t>Less Account 565</t>
    </r>
  </si>
  <si>
    <r>
      <rPr>
        <sz val="9"/>
        <rFont val="Times New Roman"/>
        <family val="1"/>
      </rPr>
      <t>321.96.b</t>
    </r>
  </si>
  <si>
    <r>
      <rPr>
        <sz val="9"/>
        <rFont val="Times New Roman"/>
        <family val="1"/>
      </rPr>
      <t>A&amp;G</t>
    </r>
  </si>
  <si>
    <r>
      <rPr>
        <sz val="9"/>
        <rFont val="Times New Roman"/>
        <family val="1"/>
      </rPr>
      <t>323.197.b</t>
    </r>
  </si>
  <si>
    <r>
      <rPr>
        <sz val="9"/>
        <rFont val="Times New Roman"/>
        <family val="1"/>
      </rPr>
      <t>Less FERC Annual Fees</t>
    </r>
  </si>
  <si>
    <r>
      <rPr>
        <sz val="9"/>
        <rFont val="Times New Roman"/>
        <family val="1"/>
      </rPr>
      <t>Note J</t>
    </r>
  </si>
  <si>
    <r>
      <rPr>
        <sz val="9"/>
        <rFont val="Times New Roman"/>
        <family val="1"/>
      </rPr>
      <t>Less Reg. Commission Expense Account 928</t>
    </r>
  </si>
  <si>
    <r>
      <rPr>
        <sz val="9"/>
        <rFont val="Times New Roman"/>
        <family val="1"/>
      </rPr>
      <t>Less: Non-safety Advertising account 930.1</t>
    </r>
  </si>
  <si>
    <r>
      <rPr>
        <sz val="9"/>
        <rFont val="Times New Roman"/>
        <family val="1"/>
      </rPr>
      <t>Plus Transmission Related Reg. Comm. Exp.</t>
    </r>
  </si>
  <si>
    <r>
      <rPr>
        <sz val="9"/>
        <rFont val="Times New Roman"/>
        <family val="1"/>
      </rPr>
      <t>Note K</t>
    </r>
  </si>
  <si>
    <r>
      <rPr>
        <sz val="9"/>
        <rFont val="Times New Roman"/>
        <family val="1"/>
      </rPr>
      <t>Plus Transmission Lease Payments in Acct 565</t>
    </r>
  </si>
  <si>
    <r>
      <rPr>
        <sz val="9"/>
        <rFont val="Times New Roman"/>
        <family val="1"/>
      </rPr>
      <t>Note V</t>
    </r>
  </si>
  <si>
    <r>
      <rPr>
        <sz val="9"/>
        <rFont val="Times New Roman"/>
        <family val="1"/>
      </rPr>
      <t>Account 566</t>
    </r>
  </si>
  <si>
    <r>
      <rPr>
        <sz val="9"/>
        <rFont val="Times New Roman"/>
        <family val="1"/>
      </rPr>
      <t>Amortization of Regulatory Asset</t>
    </r>
  </si>
  <si>
    <r>
      <rPr>
        <sz val="9"/>
        <rFont val="Times New Roman"/>
        <family val="1"/>
      </rPr>
      <t>Note E</t>
    </r>
  </si>
  <si>
    <r>
      <rPr>
        <sz val="9"/>
        <rFont val="Times New Roman"/>
        <family val="1"/>
      </rPr>
      <t>Misc. Transmission Expense (less amort. of regulatory asset)</t>
    </r>
  </si>
  <si>
    <r>
      <rPr>
        <sz val="9"/>
        <rFont val="Times New Roman"/>
        <family val="1"/>
      </rPr>
      <t>Total Account 566</t>
    </r>
  </si>
  <si>
    <r>
      <rPr>
        <sz val="9"/>
        <rFont val="Times New Roman"/>
        <family val="1"/>
      </rPr>
      <t>TOTAL O&amp;M</t>
    </r>
  </si>
  <si>
    <r>
      <rPr>
        <sz val="9"/>
        <rFont val="Times New Roman"/>
        <family val="1"/>
      </rPr>
      <t>DEPRECIATION EXPENSE</t>
    </r>
  </si>
  <si>
    <r>
      <rPr>
        <sz val="9"/>
        <rFont val="Times New Roman"/>
        <family val="1"/>
      </rPr>
      <t>336.7.b&amp;d</t>
    </r>
  </si>
  <si>
    <r>
      <rPr>
        <sz val="9"/>
        <rFont val="Times New Roman"/>
        <family val="1"/>
      </rPr>
      <t>336.10.b&amp;d, 336.1.b&amp;d</t>
    </r>
  </si>
  <si>
    <r>
      <rPr>
        <sz val="9"/>
        <rFont val="Times New Roman"/>
        <family val="1"/>
      </rPr>
      <t>Amortization of Abandoned Plant</t>
    </r>
  </si>
  <si>
    <r>
      <rPr>
        <sz val="9"/>
        <rFont val="Times New Roman"/>
        <family val="1"/>
      </rPr>
      <t>Note F</t>
    </r>
  </si>
  <si>
    <r>
      <rPr>
        <sz val="9"/>
        <rFont val="Times New Roman"/>
        <family val="1"/>
      </rPr>
      <t>TOTAL DEPRECIATION</t>
    </r>
  </si>
  <si>
    <r>
      <rPr>
        <sz val="9"/>
        <rFont val="Times New Roman"/>
        <family val="1"/>
      </rPr>
      <t>TAXES OTHER THAN INCOME TAXES   (Note M)</t>
    </r>
  </si>
  <si>
    <r>
      <rPr>
        <sz val="9"/>
        <rFont val="Times New Roman"/>
        <family val="1"/>
      </rPr>
      <t>LABOR RELATED</t>
    </r>
  </si>
  <si>
    <r>
      <rPr>
        <sz val="9"/>
        <rFont val="Times New Roman"/>
        <family val="1"/>
      </rPr>
      <t>Payroll</t>
    </r>
  </si>
  <si>
    <r>
      <rPr>
        <sz val="9"/>
        <rFont val="Times New Roman"/>
        <family val="1"/>
      </rPr>
      <t>263.i</t>
    </r>
  </si>
  <si>
    <r>
      <rPr>
        <sz val="9"/>
        <rFont val="Times New Roman"/>
        <family val="1"/>
      </rPr>
      <t xml:space="preserve">Highway and vehicle
</t>
    </r>
  </si>
  <si>
    <r>
      <rPr>
        <sz val="9"/>
        <rFont val="Times New Roman"/>
        <family val="1"/>
      </rPr>
      <t>Property</t>
    </r>
  </si>
  <si>
    <r>
      <rPr>
        <sz val="9"/>
        <rFont val="Times New Roman"/>
        <family val="1"/>
      </rPr>
      <t>Gross Receipts</t>
    </r>
  </si>
  <si>
    <r>
      <rPr>
        <sz val="9"/>
        <rFont val="Times New Roman"/>
        <family val="1"/>
      </rPr>
      <t>Other</t>
    </r>
  </si>
  <si>
    <r>
      <rPr>
        <sz val="9"/>
        <rFont val="Times New Roman"/>
        <family val="1"/>
      </rPr>
      <t>Payments in lieu of taxes</t>
    </r>
  </si>
  <si>
    <r>
      <rPr>
        <sz val="9"/>
        <rFont val="Times New Roman"/>
        <family val="1"/>
      </rPr>
      <t>TOTAL OTHER TAXES</t>
    </r>
  </si>
  <si>
    <r>
      <rPr>
        <sz val="9"/>
        <rFont val="Times New Roman"/>
        <family val="1"/>
      </rPr>
      <t>( Sum of Lines 25 through 31)</t>
    </r>
  </si>
  <si>
    <r>
      <rPr>
        <sz val="9"/>
        <rFont val="Times New Roman"/>
        <family val="1"/>
      </rPr>
      <t>Note N</t>
    </r>
  </si>
  <si>
    <r>
      <rPr>
        <sz val="9"/>
        <rFont val="Times New Roman"/>
        <family val="1"/>
      </rPr>
      <t>CIT=(T/1-T) * (1-(WCLTD/R)) =</t>
    </r>
  </si>
  <si>
    <r>
      <rPr>
        <sz val="9"/>
        <rFont val="Times New Roman"/>
        <family val="1"/>
      </rPr>
      <t>1 / (1 - T)  = (from line 34)</t>
    </r>
  </si>
  <si>
    <r>
      <rPr>
        <sz val="9"/>
        <rFont val="Times New Roman"/>
        <family val="1"/>
      </rPr>
      <t>(Line 35 times Line 48)</t>
    </r>
  </si>
  <si>
    <r>
      <rPr>
        <sz val="9"/>
        <rFont val="Times New Roman"/>
        <family val="1"/>
      </rPr>
      <t>Permanent Differences Tax Adjustment</t>
    </r>
  </si>
  <si>
    <r>
      <rPr>
        <sz val="9"/>
        <rFont val="Times New Roman"/>
        <family val="1"/>
      </rPr>
      <t>Total Income Taxes</t>
    </r>
  </si>
  <si>
    <r>
      <rPr>
        <sz val="9"/>
        <rFont val="Times New Roman"/>
        <family val="1"/>
      </rPr>
      <t>RETURN</t>
    </r>
  </si>
  <si>
    <r>
      <rPr>
        <sz val="9"/>
        <rFont val="Times New Roman"/>
        <family val="1"/>
      </rPr>
      <t>Rate Base times Return</t>
    </r>
  </si>
  <si>
    <r>
      <rPr>
        <sz val="9"/>
        <rFont val="Times New Roman"/>
        <family val="1"/>
      </rPr>
      <t>(Page 2, Line 35 times Page 4, Line 18)</t>
    </r>
  </si>
  <si>
    <r>
      <rPr>
        <sz val="9"/>
        <rFont val="Times New Roman"/>
        <family val="1"/>
      </rPr>
      <t>GROSS REVENUE REQUIREMENT</t>
    </r>
  </si>
  <si>
    <r>
      <rPr>
        <sz val="9"/>
        <rFont val="Times New Roman"/>
        <family val="1"/>
      </rPr>
      <t>Total Transmission plant</t>
    </r>
  </si>
  <si>
    <r>
      <rPr>
        <sz val="9"/>
        <rFont val="Times New Roman"/>
        <family val="1"/>
      </rPr>
      <t>(Page 2, Line 2, Col. 3)</t>
    </r>
  </si>
  <si>
    <r>
      <rPr>
        <sz val="9"/>
        <rFont val="Times New Roman"/>
        <family val="1"/>
      </rPr>
      <t>Transmission plant included in ISO rates</t>
    </r>
  </si>
  <si>
    <r>
      <rPr>
        <sz val="9"/>
        <rFont val="Times New Roman"/>
        <family val="1"/>
      </rPr>
      <t>(Line 1 minus Lines 2 and 3)</t>
    </r>
  </si>
  <si>
    <r>
      <rPr>
        <sz val="9"/>
        <rFont val="Times New Roman"/>
        <family val="1"/>
      </rPr>
      <t>Percentage of Transmission plant included in ISO Rates</t>
    </r>
  </si>
  <si>
    <r>
      <rPr>
        <sz val="9"/>
        <rFont val="Times New Roman"/>
        <family val="1"/>
      </rPr>
      <t>(Line 4 divided by Line 1) (If line 1 is zero, enter 1)</t>
    </r>
  </si>
  <si>
    <r>
      <rPr>
        <sz val="9"/>
        <rFont val="Times New Roman"/>
        <family val="1"/>
      </rPr>
      <t>WAGES &amp; SALARY ALLOCATOR (W&amp;S)</t>
    </r>
  </si>
  <si>
    <r>
      <rPr>
        <sz val="9"/>
        <rFont val="Times New Roman"/>
        <family val="1"/>
      </rPr>
      <t>Form 1 Reference</t>
    </r>
  </si>
  <si>
    <r>
      <rPr>
        <sz val="9"/>
        <rFont val="Times New Roman"/>
        <family val="1"/>
      </rPr>
      <t>354.20.b</t>
    </r>
  </si>
  <si>
    <r>
      <rPr>
        <sz val="9"/>
        <rFont val="Times New Roman"/>
        <family val="1"/>
      </rPr>
      <t>354.21.b</t>
    </r>
  </si>
  <si>
    <r>
      <rPr>
        <sz val="9"/>
        <rFont val="Times New Roman"/>
        <family val="1"/>
      </rPr>
      <t>354.23.b</t>
    </r>
  </si>
  <si>
    <r>
      <rPr>
        <sz val="9"/>
        <rFont val="Times New Roman"/>
        <family val="1"/>
      </rPr>
      <t>354.24,25,26.b</t>
    </r>
  </si>
  <si>
    <r>
      <rPr>
        <sz val="9"/>
        <rFont val="Times New Roman"/>
        <family val="1"/>
      </rPr>
      <t>RETURN (R)</t>
    </r>
  </si>
  <si>
    <r>
      <rPr>
        <sz val="9"/>
        <rFont val="Times New Roman"/>
        <family val="1"/>
      </rPr>
      <t>Long Term Debt</t>
    </r>
  </si>
  <si>
    <r>
      <rPr>
        <sz val="9"/>
        <rFont val="Times New Roman"/>
        <family val="1"/>
      </rPr>
      <t>Attachment 5, (Notes Q &amp; R)</t>
    </r>
  </si>
  <si>
    <r>
      <rPr>
        <sz val="9"/>
        <rFont val="Times New Roman"/>
        <family val="1"/>
      </rPr>
      <t>Preferred Stock (112.3.c)</t>
    </r>
  </si>
  <si>
    <r>
      <rPr>
        <sz val="9"/>
        <rFont val="Times New Roman"/>
        <family val="1"/>
      </rPr>
      <t>Common Stock</t>
    </r>
  </si>
  <si>
    <r>
      <rPr>
        <sz val="9"/>
        <rFont val="Times New Roman"/>
        <family val="1"/>
      </rPr>
      <t>Attachment 5, (Notes Q, R, and T)</t>
    </r>
  </si>
  <si>
    <r>
      <rPr>
        <sz val="9"/>
        <rFont val="Times New Roman"/>
        <family val="1"/>
      </rPr>
      <t>Total</t>
    </r>
  </si>
  <si>
    <r>
      <rPr>
        <sz val="9"/>
        <rFont val="Times New Roman"/>
        <family val="1"/>
      </rPr>
      <t>( Sum of Lines 15 through 17)</t>
    </r>
  </si>
  <si>
    <r>
      <rPr>
        <sz val="9"/>
        <rFont val="Times New Roman"/>
        <family val="1"/>
      </rPr>
      <t>ACCOUNT 454 (RENT FROM ELECTRIC
PROPERTY)</t>
    </r>
  </si>
  <si>
    <r>
      <rPr>
        <sz val="9"/>
        <rFont val="Times New Roman"/>
        <family val="1"/>
      </rPr>
      <t>ACCOUNT 456.1 (OTHER ELECTRIC REVENUES)</t>
    </r>
  </si>
  <si>
    <r>
      <rPr>
        <sz val="9"/>
        <rFont val="Times New Roman"/>
        <family val="1"/>
      </rPr>
      <t>General Note: References to pages in this formula rate template are indicated as: (Page #, Line #, Col. #)</t>
    </r>
  </si>
  <si>
    <r>
      <rPr>
        <sz val="9"/>
        <rFont val="Times New Roman"/>
        <family val="1"/>
      </rPr>
      <t>References to data from FERC Form 1 are indicated as: #.y.x (page, line, column)</t>
    </r>
  </si>
  <si>
    <r>
      <rPr>
        <sz val="9"/>
        <rFont val="Times New Roman"/>
        <family val="1"/>
      </rPr>
      <t>Notes</t>
    </r>
  </si>
  <si>
    <t>Silver Run Electric, LLC</t>
  </si>
  <si>
    <t>Note O</t>
  </si>
  <si>
    <t>48a</t>
  </si>
  <si>
    <t>Rev Requirement before Incentive Return</t>
  </si>
  <si>
    <t>48b</t>
  </si>
  <si>
    <t>Incentive Return, Income Tax, and Concessions</t>
  </si>
  <si>
    <t>(Attachment 1, Page 3, Col 12, Line 6)</t>
  </si>
  <si>
    <t>X</t>
  </si>
  <si>
    <t>Investment tax credit (ITC) is recorded in accordance with the deferral method of accounting and any normalization requirements that relate to the eligibility to claim the credit or the recapture of the credit.  The revenue requirement impact of any ITC will be supported by a work paper.</t>
  </si>
  <si>
    <t>(Federal Income Tax Rate)</t>
  </si>
  <si>
    <t>(State Income Tax Rate or Composite SIT)</t>
  </si>
  <si>
    <t>(percent of federal income tax deductible for state purposes)</t>
  </si>
  <si>
    <r>
      <t>True-Up Year Revenue Received</t>
    </r>
    <r>
      <rPr>
        <b/>
        <vertAlign val="superscript"/>
        <sz val="9"/>
        <color indexed="8"/>
        <rFont val="Times New Roman"/>
        <family val="1"/>
      </rPr>
      <t>1</t>
    </r>
  </si>
  <si>
    <r>
      <t>Net Revenue Requirement</t>
    </r>
    <r>
      <rPr>
        <vertAlign val="superscript"/>
        <sz val="9"/>
        <color indexed="8"/>
        <rFont val="Times New Roman"/>
        <family val="1"/>
      </rPr>
      <t>2</t>
    </r>
  </si>
  <si>
    <r>
      <t>True-Up Net Revenue Requirement</t>
    </r>
    <r>
      <rPr>
        <vertAlign val="superscript"/>
        <sz val="9"/>
        <color indexed="8"/>
        <rFont val="Times New Roman"/>
        <family val="1"/>
      </rPr>
      <t>3</t>
    </r>
  </si>
  <si>
    <r>
      <t>True-Up Interest Income (Expense)</t>
    </r>
    <r>
      <rPr>
        <vertAlign val="superscript"/>
        <sz val="9"/>
        <color indexed="8"/>
        <rFont val="Times New Roman"/>
        <family val="1"/>
      </rPr>
      <t>4</t>
    </r>
    <r>
      <rPr>
        <sz val="9"/>
        <color indexed="8"/>
        <rFont val="Times New Roman"/>
        <family val="1"/>
      </rPr>
      <t xml:space="preserve"> (D) x (H, line 10)</t>
    </r>
  </si>
  <si>
    <r>
      <t>Prior Period Adjustment with Interest</t>
    </r>
    <r>
      <rPr>
        <vertAlign val="superscript"/>
        <sz val="9"/>
        <color indexed="8"/>
        <rFont val="Times New Roman"/>
        <family val="1"/>
      </rPr>
      <t>5</t>
    </r>
  </si>
  <si>
    <t>(Sum of Lines 17, 22, 32, 46, and 48)</t>
  </si>
  <si>
    <r>
      <rPr>
        <sz val="9"/>
        <rFont val="Times New Roman"/>
        <family val="1"/>
      </rPr>
      <t>To be completed in conjunction with Attachment H-27A.</t>
    </r>
  </si>
  <si>
    <t xml:space="preserve">For each Rate Year, SRE will develop a schedule calculating the weighted average federal income tax rate for each category of partners. </t>
  </si>
  <si>
    <t xml:space="preserve">For each Rate Year, SRE will develop a schedule calculating the weighted average state income tax rate for each category of partners. </t>
  </si>
  <si>
    <t>Contributions in Aid of Construction</t>
  </si>
  <si>
    <t>In the event a Contribution in Aid of Construction (CIAC) is made for a transmission facility, the transmission depreciation rates above will be weighted based on the relative amount of underlying plant booked to the accounts shown in the lines above, and the resultant weighted average depreciation rate will be used to amortize the CIAC.   The CIAC depreciation rate for each facility will be determined at the time the plant is placed into service, and will not change  without FERC approval.</t>
  </si>
  <si>
    <t>* Taken directly from SRE affiliate Cross Texas Transmission, LLC as approved by the Public Utility Commission of Texas in Docket No. 43950 by order issued May 1, 2015.
** Based on a proxy depreciation rate as supported in Section 205 filing.</t>
  </si>
  <si>
    <t>The revenues credited on page 1, lines 2-6, shall include only the amounts received by SRE for service rendered using facilities for which recovery is provided under this tariff. They do not include revenues associated with FERC annual charges, gross receipts taxes, or facilities not included in this template (e.g., direct assignment facilities and GSUs) which are not recovered under this Rate Formula Template.</t>
  </si>
  <si>
    <t>Page 3, Line 6 - Subtract all EPRI and EEI Annual Membership Dues listed in Form 1 at 353.f, all Regulatory Commission Expenses in account 928 itemized at 351.h, and non-safety related advertising included in Account 930.1.  Any lobbying expenses incurred by SRE shall be booked to Account 426.4 in accordance with the Uniform System of Accounts and, as a result, are not recoverable under the Formula Rate.</t>
  </si>
  <si>
    <t>The cost of common stock includes both SRE’s base return on equity (“ROE”) and the 50 basis point ROE adder for RTO participation granted to SRE in 155 FERC ¶ 61,097 at P 94 (2016).  Pursuant to the Settlement Agreement in FERC Docket No. ER16-453, SRE’s base ROE shall be 9.85% and the equity portion of its capital structure shall not exceed 54.75% (“Equity Cap”).  With respect to SRE’s capital structure, per the Commission’s order in 155 FERC ¶ 61,097 at PP 50-52, SRE will use a hypothetical capital structure of 50 percent debt and 50 percent equity for the period prior to the date on which PJM assumes operational control of the Artificial Island Project facilities (“In-Service Date”) and will use its actual capital structure thereafter, subject to the Equity Cap.   Both SRE’s base ROE and the Equity Cap shall be subject to a moratorium that will last until the date that is three years after the In-Service Date.  During the moratorium period, no Party to the Settlement Agreement shall be permitted to file unilaterally to modify the base ROE or Equity Cap under FPA Sections 205 or 206, as the case may be, and nor may any Party support such a request by another entity.  After the expiration of the moratorium period, SRE’s base ROE and Equity Cap shall remain in effect until SRE makes a filing under FPA Section 205 to change said value and the revised base ROE or Equity Cap becomes effective by operation of law or by a Commission order, or until a complaint filed pursuant to FPA Section 206 or action taken pursuant to FPA Section 206 by the Commission acting sua sponte results in a Commission order directing a change to the base ROE or Equity Cap.</t>
  </si>
  <si>
    <t>Requires approval by FERC of incentive return applicable to the specified project(s).  Per the Commission’s order in 158 FERC ¶ 61,060 at PP 32-35, SRE shall not recover a 50 basis point ROE incentive for the risks and challenges associated with the Artificial Island Project facilities, PJM Upgrade Projects b2633.1 and b2633.2.</t>
  </si>
  <si>
    <t>Line 5 includes a 100 basis point increase in ROE that is used only to determine the increase in return and income taxes associated with a 100 basis point increase in ROE. Any ROE actual incentive must be approved by the Commission.  For example, if the Commission were to grant a 150 basis point ROE incentive, the increase in return and taxes for a 100 basis point increase in ROE would be multiplied by 1.5 on Attachment 1 column 12.  Per the Commission’s order in 158 FERC ¶ 61,060 at PP 32-35, SRE shall not recover a 50 basis point ROE incentive for the risks and challenges associated with the Artificial Island Project facilities, PJM Upgrade Projects b2633.1 and b2633.2.</t>
  </si>
  <si>
    <t>Attachment 3, Line 9, Col. J</t>
  </si>
  <si>
    <t>Note X</t>
  </si>
  <si>
    <t>Account No. 281 (enter negative)</t>
  </si>
  <si>
    <t>Account No. 282 (enter negative)</t>
  </si>
  <si>
    <t>Account No. 283 (enter negative)</t>
  </si>
  <si>
    <t>Account No. 190</t>
  </si>
  <si>
    <t>Account No. 255 (enter negative)</t>
  </si>
  <si>
    <t>Unfunded Reserves (enter negative)</t>
  </si>
  <si>
    <t>Attachment 4, Line 43, Col. (h)</t>
  </si>
  <si>
    <t>Attachment 4, Line 14, Col. (d)</t>
  </si>
  <si>
    <t>Attachment 4, Line 28, Col. (b) (Note E)</t>
  </si>
  <si>
    <t>Attachment 4, Line 28, Col. (c) (Note F)</t>
  </si>
  <si>
    <t>TOTAL ADJUSTMENTS</t>
  </si>
  <si>
    <t>( Sum of Lines 19 through 27)</t>
  </si>
  <si>
    <t xml:space="preserve">INCOME TAXES   </t>
  </si>
  <si>
    <r>
      <t xml:space="preserve">T=1 - </t>
    </r>
    <r>
      <rPr>
        <sz val="9"/>
        <rFont val="Times New Roman"/>
        <family val="1"/>
      </rPr>
      <t>[(1 - SIT) * (1 - FIT)] / (1 - SIT * FIT * p)</t>
    </r>
  </si>
  <si>
    <t>WCLTD = Page 4, Line 15, R = Page 4, Line 18,  FIT &amp; SIT &amp; P = Note N</t>
  </si>
  <si>
    <t>Reserved</t>
  </si>
  <si>
    <t>ITC Amortization Tax adjustment</t>
  </si>
  <si>
    <t>( Sum of Lines  17, 22, 32, 46, 48, and 48b)</t>
  </si>
  <si>
    <t>The balances in Accounts 190, 281, 282 and 283 are allocated to transmission plant included in rate base based on Company accounting records.  Accumulated deferred income tax amounts associated with asset or liability accounts excluded from rate base (such as ADIT related to asset retirement obligations and certain tax-related regulatory assets or liabilities) do not affect rate base.  To the extent that the normalization requirements apply to ADIT activity in the projected net revenue requirement calculation or the true-up adjustment calculation, the ADIT amounts are computed in accordance with the proration formula of Treasury regulation Section 1.167(l)-1(h)(6).  The remaining ADIT activity is averaged.  Work papers supporting the ADIT calculations will be posted with each projected net revenue requirement and/or Annual True-Up and included in the annual Informational Filing submitted to the Commission.  Account 281 is not allocated to Transmission.</t>
  </si>
  <si>
    <t xml:space="preserve">The currently effective income tax rate (T), where FIT is the federal income tax rate, SIT is the state income tax rate, and p is the percentage of federal income tax deductible for state income taxes. If the utility is taxed in more than one state, it must attach a work paper showing the name of each state and how the blended or composite SIT was computed. </t>
  </si>
  <si>
    <t xml:space="preserve">Includes the annual income tax cost or benefit due to permanent differences between the amounts of expenses or revenues for ratemaking purposes and the amounts recognized for income tax purposes, including the effects of regulatory depreciation of plant basis attributable to Allowance for Other Funds Used During Construction (AFUDC-equity).  The tax adjustment related to these items is computed by multiplying the tax effect of each item by the applicable tax gross-up factor and will be supported by a work paper.  </t>
  </si>
  <si>
    <t>(Sum Col. 5 + Col. 9  + (Column 6 * Line 16))</t>
  </si>
  <si>
    <t xml:space="preserve"> (Col. 11/100)*Col. 6*Att 2 Line 28)  (Note G)</t>
  </si>
  <si>
    <t>ITC Amortization Tax Adjustment</t>
  </si>
  <si>
    <t>Attachment H-27A, Page 3, Line 43</t>
  </si>
  <si>
    <t>Attachment H-27A, Page 3, Line 44</t>
  </si>
  <si>
    <t>Attachment H-27A, Page 3, Line 45</t>
  </si>
  <si>
    <t>Net Transmission Plant</t>
  </si>
  <si>
    <t>Attachment H-27A, page 2, line 14, col 5</t>
  </si>
  <si>
    <t>Calculate using 13 month average balance.</t>
  </si>
  <si>
    <t xml:space="preserve">Reserved.  </t>
  </si>
  <si>
    <t>(Line 15 - line 16 - line 17)</t>
  </si>
  <si>
    <t>Calculate rate base using 13 month average balance, except ADIT.  The calculation of ADIT is covered in Note D.</t>
  </si>
  <si>
    <t xml:space="preserve">Line No. </t>
  </si>
  <si>
    <t>Rate Base Adjustment Mechanism - Summary</t>
  </si>
  <si>
    <t>Account</t>
  </si>
  <si>
    <t>182.3 (debit or &lt;credit&gt;)</t>
  </si>
  <si>
    <t>254 (debit or &lt;credit&gt;)</t>
  </si>
  <si>
    <t>Income Tax Allowance Adjustment Mechanism - Summary</t>
  </si>
  <si>
    <t>Tax Gross-up Factor</t>
  </si>
  <si>
    <t>(j)</t>
  </si>
  <si>
    <t>Description (+ = debit, &lt;&gt; = credit)</t>
  </si>
  <si>
    <t>Whether subject to normalization rules
(Note 6)</t>
  </si>
  <si>
    <t>Amortization period and method</t>
  </si>
  <si>
    <t>Debit or &lt;Credit&gt; to Account 410.1</t>
  </si>
  <si>
    <t>Debit or &lt;Credit&gt; to Account 411.1</t>
  </si>
  <si>
    <t>Debit or &lt;Credit&gt; to Account 190</t>
  </si>
  <si>
    <t>Debit or &lt;Credit&gt; to Account 283</t>
  </si>
  <si>
    <t>Debit or &lt;Credit&gt;</t>
  </si>
  <si>
    <t>Account 410.1</t>
  </si>
  <si>
    <t>Account 411.1</t>
  </si>
  <si>
    <t>Account 410.2</t>
  </si>
  <si>
    <t>Account 411.2</t>
  </si>
  <si>
    <t>22a</t>
  </si>
  <si>
    <t>Deficient or (Excess) Accumulated Deferred Income Taxes</t>
  </si>
  <si>
    <t>Attachment 13, Line 7 (Note Y)</t>
  </si>
  <si>
    <t>Y</t>
  </si>
  <si>
    <t xml:space="preserve">Upon enactment of changes in tax law, ADIT balances are re-measured and adjusted in Company’s books of account, resulting in excess or deficient accumulated deferred income tax assets and liabilities.  Excess or deficient ADIT attributable to timing differences between the amounts of expenses or revenues recognized for income tax purposes and amounts of expenses or revenues recognized for ratemaking purposes as well as subsequent recoverable or refundable amortization of such amounts will be based upon Company records and be calculated and recorded in accordance with ASC 740 and any applicable normalization requirements of the taxing jurisdiction.  The Deficient or (Excess) Deferred Income Tax Adjustment (page 3, line 44) is computed by multiplying each component of deficient or (excess) deferred income taxes by the applicable tax gross-up factor.  For each re-measurement of ADIT, the amounts entered as the Deficient or (Excess) Accumulated Deferred Income Taxes component of ADJUSTMENTS TO RATE BASE (page 2, line 22a) or as the Deficient or (Excess) Deferred Income Tax Adjustment component of INCOME TAXES (page 3, line 44) will be supported by Attachment 13 (Deficient or Excess Accumulated Deferred Income Taxes) providing the balance for each taxing jurisdiction at the beginning and end of the year, amortization for the year, calculation of the gross-up to the revenue requirement level and any other information required to support compliance with any applicable normalization requirements.  </t>
  </si>
  <si>
    <t>References</t>
  </si>
  <si>
    <t>Total Deficient or (Excess) ADIT (sum of lines 5-6)</t>
  </si>
  <si>
    <t>Amortization or Mitigation of Deficient or &lt;Excess&gt; ADIT</t>
  </si>
  <si>
    <t>Amortization or Mitigation with Tax Gross-up</t>
  </si>
  <si>
    <t>[Insert rows as necessary]</t>
  </si>
  <si>
    <t xml:space="preserve">[Explanatory statements as needed]  </t>
  </si>
  <si>
    <t>Rate Base Adjustment Mechanism - Reconciliation of Beginning and End of Test Period Balances</t>
  </si>
  <si>
    <t>Balance at Beginning of Year</t>
  </si>
  <si>
    <t>Re-measurement of ADIT</t>
  </si>
  <si>
    <t>Annual Amortization (Note 4)</t>
  </si>
  <si>
    <t>Other Adjustments
(Note 5)</t>
  </si>
  <si>
    <t>Balance at End of Year 
(d)+(e)+(f)+
(g)</t>
  </si>
  <si>
    <t>Total for account 182.3</t>
  </si>
  <si>
    <t>FN1. pg 232</t>
  </si>
  <si>
    <t>Total for account 254</t>
  </si>
  <si>
    <t>FN1. pg 278</t>
  </si>
  <si>
    <t>Income Tax Allowance Adjustment Mechanism</t>
  </si>
  <si>
    <t>The income tax allowance adjustment mechanism may include amortization of excess or deficient ADIT pertaining to deferred tax expense or benefit reflected in rates at a historical tax rate when the underlying timing difference(s) originated (computed under Amortization of Excess or Deficient ADIT within the Income Tax Allowance Adjustment Mechanism section of this worksheet) as well as an adjustment for tax law changes with prospective effective dates intended to mitigate the over- or under-recovery of deferred income taxes originating prior to the effective date of such tax law changes (computed under Adjustment for Tax Law Changes with Prospective Effective Dates within the Income Tax Allowance Adjustment Mechanism section of this worksheet).</t>
  </si>
  <si>
    <t>Amortization of Excess or Deficient ADIT</t>
  </si>
  <si>
    <t>Annual Amortization from Table Above
(Note 4)</t>
  </si>
  <si>
    <t>Comments</t>
  </si>
  <si>
    <t xml:space="preserve">Total for account 254 </t>
  </si>
  <si>
    <t>Total amortization and offsetting entries</t>
  </si>
  <si>
    <t>Net income tax expense or benefit</t>
  </si>
  <si>
    <t>Adjustment for Tax Law Changes with Prospective Effective Dates</t>
  </si>
  <si>
    <t>In the case of tax law changes with an effective date(s) after the beginning of the test period, the impact of a timing difference on current tax expense or benefit differs from the impact on ADIT.  For example, in the case of a deductible timing difference originating in a tax year with a higher enacted tax rate than will apply when the difference will reverse, the current tax benefit will exceed the deferred tax expense.  In this situation, the adjustment computed below to recoverable income tax expense is made in order to avoid over-recovering income tax expense in the current test period due to the excess of current tax benefit over deferred tax expense (computed based on the estimated amount of the future tax liability) with respect to a given timing difference.  The adjustment to recoverable tax expense during the test period in which a timing difference originates mitigates the need for refund of a regulatory liability for excess deferred taxes in a future period (or, as applicable, the need for recovery of a regulatory asset for deficient deferred taxes in a future period).  Amounts in column (i) are reported in the Income Tax Allowance Adjustment Mechanism - Summary on this worksheet.</t>
  </si>
  <si>
    <t>(k)</t>
  </si>
  <si>
    <t>Originating Taxable or (Deductible) Book / Tax Difference for Test Year</t>
  </si>
  <si>
    <t>Tax Rate for Test Year</t>
  </si>
  <si>
    <t>Current Tax Expense or (Benefit) in Test Year</t>
  </si>
  <si>
    <t>Tax Gross-up Factor for Test Year</t>
  </si>
  <si>
    <t>Revemue Requirement Imapct for Test Year</t>
  </si>
  <si>
    <t>Enacted Tax Rate for the Reversal Year(s)</t>
  </si>
  <si>
    <t>Deferred Tax Expense or (Benefit) in Test Year</t>
  </si>
  <si>
    <t>Total Tax Expense or (Benefit) in Test Year</t>
  </si>
  <si>
    <t xml:space="preserve">Adjustment to Mitigate Over/under-recovery of Deferred Taxes </t>
  </si>
  <si>
    <t>(c) x (d)</t>
  </si>
  <si>
    <t>1 / (1- (d))</t>
  </si>
  <si>
    <t>(e) x (f)</t>
  </si>
  <si>
    <t>- [(c) x (h)]</t>
  </si>
  <si>
    <t>(e) + (i)</t>
  </si>
  <si>
    <t>(j) x (f)</t>
  </si>
  <si>
    <t>Note 1 - Summary of re-measurement of ADIT resulting from tax law changes</t>
  </si>
  <si>
    <t>The purposes of this portion of the worksheet are, for each change in tax law, to explain: 
- how any ADIT accounts were re-measured, 
- the excess or deficient ADIT contained therein, and 
- the accounting for any excess or deficient amounts in Accounts 182.3 (Other Regulatory Assets) and 254 (Other Regulatory Liabilities).
Note 2 describes how ADIT accounts are re-measured upon a change in income tax law.  A separate summary (i.e., Note 1a, Note 1b, etc.) will be added for each tax law change resulting in a re-measurement of ADIT.</t>
  </si>
  <si>
    <t xml:space="preserve">Note 1a - Summary of re-measurement of ADIT resulting from </t>
  </si>
  <si>
    <t>[name of tax law change]</t>
  </si>
  <si>
    <t xml:space="preserve">Additional information is provided in Note </t>
  </si>
  <si>
    <t xml:space="preserve">Re-measurement entry </t>
  </si>
  <si>
    <t>Comments or References</t>
  </si>
  <si>
    <t>182.3 (tax-related, included in rate base - protected)</t>
  </si>
  <si>
    <t>182.3 (tax-related, included in rate base - unprotected)</t>
  </si>
  <si>
    <t>182.3 (tax-related, not in rate base))</t>
  </si>
  <si>
    <t>190 (related to portion of acct. 182.3 not in rate base)</t>
  </si>
  <si>
    <t>254 (tax-related, included in rate base - protected)</t>
  </si>
  <si>
    <t>254 (tax-related, included in rate base - unprotected)</t>
  </si>
  <si>
    <t>254 (tax-related, not in rate base)</t>
  </si>
  <si>
    <t>283 (related to portion of acct. 254 not in rate base)</t>
  </si>
  <si>
    <t xml:space="preserve"> (sum of lines </t>
  </si>
  <si>
    <t>[Insert additional analysis.]</t>
  </si>
  <si>
    <t xml:space="preserve">Note 1b - Summary of </t>
  </si>
  <si>
    <t>[Continuation of note with respect to particular changes in tax law.]</t>
  </si>
  <si>
    <t>[Insert additional notes as needed.]</t>
  </si>
  <si>
    <t xml:space="preserve">Note 1c - Summary of </t>
  </si>
  <si>
    <t>Rate year =</t>
  </si>
  <si>
    <t>Test period days after rates become effective</t>
  </si>
  <si>
    <t xml:space="preserve">This attachment includes sections that are populated only with actual data and thus, these sections remain blank when the formula rate template is calculating a projected revenue requirement. Columns (i) through (n) below are not used for the projection and are only populated with actual data for the Annual Update.   </t>
  </si>
  <si>
    <t>Account 182.3 - Other Regulatory Assets (portion related to deficient or excess ADIT)</t>
  </si>
  <si>
    <t>Amount
debit / &lt;credit&gt;</t>
  </si>
  <si>
    <t>Beginning balance  (debit or &lt;credit&gt;)</t>
  </si>
  <si>
    <t>Less:  Portion not related to transmission</t>
  </si>
  <si>
    <t>Less:  Portion not reflected in rate base</t>
  </si>
  <si>
    <t>Subtotal:  Portion reflected in rate base</t>
  </si>
  <si>
    <t>Less:  Portion subject to proration</t>
  </si>
  <si>
    <t>Portion subject to averaging  (debit or &lt;credit&gt;)</t>
  </si>
  <si>
    <t>Ending balance  (debit or &lt;credit&gt;)</t>
  </si>
  <si>
    <t>Less:  Portion subject to proration (before proration)</t>
  </si>
  <si>
    <t>Portion subject to averaging (before averaging)  (debit or &lt;credit&gt;)</t>
  </si>
  <si>
    <t>Ending balance of portion subject to proration (prorated)  (debit or &lt;credit&gt;)</t>
  </si>
  <si>
    <t>Average balance of portion subject to averaging</t>
  </si>
  <si>
    <t>Amount reflected in rate base  (debit or &lt;credit&gt;)</t>
  </si>
  <si>
    <t>To Att. 2, Line 5</t>
  </si>
  <si>
    <t>Columns (i) through (n) are not used for the calculation of the projected revenue requirement</t>
  </si>
  <si>
    <t>(l)</t>
  </si>
  <si>
    <t>(m)</t>
  </si>
  <si>
    <t>(n)</t>
  </si>
  <si>
    <t>Year</t>
  </si>
  <si>
    <t>Forecasted Monthly Activity
debit / &lt;credit&gt;</t>
  </si>
  <si>
    <t>Forecasted 
Month-end Balance
debit / &lt;credit&gt;</t>
  </si>
  <si>
    <t>Days until End of Test Period</t>
  </si>
  <si>
    <t>Days in Test Period</t>
  </si>
  <si>
    <t>Prorated Forecasted Monthly Activity
debit / &lt;credit&gt;</t>
  </si>
  <si>
    <t>Forecasted  Prorated Month-end Balance
debit / &lt;credit&gt;</t>
  </si>
  <si>
    <t>Actual Monthly Activity</t>
  </si>
  <si>
    <t>Difference between projected monthly and actual monthly activity.</t>
  </si>
  <si>
    <t xml:space="preserve">Preserve projected proration when actual monthly and projected monthly activity are either both increases or decreases.  </t>
  </si>
  <si>
    <t xml:space="preserve">Fifty percent of the difference between projected and actual activity when actual and projected activity are either both increases or decreases.  </t>
  </si>
  <si>
    <t>Fifty percent of actual monthly activity when projected activity is an increase while actual activity is a decrease OR projected activity is a decrease while actual activity is an increase.</t>
  </si>
  <si>
    <t xml:space="preserve">Balance reflecting proration or averaging </t>
  </si>
  <si>
    <t xml:space="preserve"> </t>
  </si>
  <si>
    <t>prior month (d) + (c)</t>
  </si>
  <si>
    <t>Line 2</t>
  </si>
  <si>
    <t>[(c) x (e) / (f)]</t>
  </si>
  <si>
    <t>prior month (h) + (g)</t>
  </si>
  <si>
    <t>(i) - (c) 
 [Note 4]</t>
  </si>
  <si>
    <t>[Note 5]</t>
  </si>
  <si>
    <t>[Note 6]</t>
  </si>
  <si>
    <t>[Note 7]</t>
  </si>
  <si>
    <t>(k) + (l) + (m) 
[Note 8]</t>
  </si>
  <si>
    <t>December 31,</t>
  </si>
  <si>
    <t>NA</t>
  </si>
  <si>
    <t xml:space="preserve">January </t>
  </si>
  <si>
    <t xml:space="preserve">March </t>
  </si>
  <si>
    <t xml:space="preserve">August </t>
  </si>
  <si>
    <t xml:space="preserve">Total </t>
  </si>
  <si>
    <t>Account 254 - Other Regulatory Liabilities (portion related to deficient or excess ADIT)</t>
  </si>
  <si>
    <t>To Att. 2, Line 6</t>
  </si>
  <si>
    <t xml:space="preserve">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the specific note for this tax law change in Att. 2).  The journal entry to record the remeasurements (Line 16) is based on the differences in balances of accounts recorded prior to the change in law (columns (d)-(h)) and activity in other accounts resulting from the remeasurement (columns (i)-(n)).  The remeasurement entry is also included in Att. 2.  The accounting is further described in Att. 2, Note 2. </t>
  </si>
  <si>
    <t>This worksheet will be included in support of the revenue requirement computation until the excess or deficient ADIT is fully amortized.  A similar worksheet will be used for subsequent changes in tax law resulting in re-measurement of ADIT.</t>
  </si>
  <si>
    <t>Balances and rates prior to remeasurement</t>
  </si>
  <si>
    <t>Temporary Difference</t>
  </si>
  <si>
    <t>Item</t>
  </si>
  <si>
    <t>Normalized?</t>
  </si>
  <si>
    <t>Remeasured balances and rates</t>
  </si>
  <si>
    <t>Other accounts affected by remeasurement</t>
  </si>
  <si>
    <t>Summary of Effects on Tax-related Regulatory Assets and Liabilities</t>
  </si>
  <si>
    <t>Account 182.3 - included in rate base, subject to normalization rules</t>
  </si>
  <si>
    <t>Account 182.3 - included in rate base, not subject to normalization rules</t>
  </si>
  <si>
    <t>Account 182.3 - not included in rate base</t>
  </si>
  <si>
    <t>Account 254 - included in rate base, subject to normalization rules</t>
  </si>
  <si>
    <t>Account 254 - included in rate base, not subject to normalization rules</t>
  </si>
  <si>
    <t>Account 254 - not included in rate base</t>
  </si>
  <si>
    <t>Attachment 13.2 - Re-measurement of ADIT and Tax-related Regulatory Assets and Liabilities Resulting from the Tax Change Identified in Line 1</t>
  </si>
  <si>
    <t xml:space="preserve">Attachment 13.1 - Regulatory Assets/Liabilities for Deficient/Excess ADIT - Averaging and Proration Adjustments </t>
  </si>
  <si>
    <t>Attachment 13 - Excess or Deficient Accumulated Deferred Income Taxes - Summary</t>
  </si>
  <si>
    <t>To Attachment H-27A, Page 2, Line 22a, Col. (3)</t>
  </si>
  <si>
    <t>266.8.f  (Note X)</t>
  </si>
  <si>
    <t>Attachment 13, Line 12(d) (Note Y)</t>
  </si>
  <si>
    <t>To Attachment H-27A, Page 3, Line 44</t>
  </si>
  <si>
    <t>To Attachment H-27A, Page 3, Line 40</t>
  </si>
  <si>
    <t xml:space="preserve">The primary purposes of this worksheet are to: 
 - reconcile the amounts of regulatory assets and liabilities comprising the rate base adjustment mechanism on Attachment H-27A, Page 2, Line 22a (ADJUSTMENTS TO RATE BASE-Deficient or (Excess) ADIT) as of the beginning and end of the current test period (summarized beginning at Line 3 below) and 
- to support the amount of excess deferred tax expense or benefit recognized due to enacted change(s) in tax rate(s) on Attachment H-27A, Page 3, Line 40 (INCOME TAXES-Deficient or (Excess) Deferred Income Taxes) and the effect of such excess deferred tax expense or benefit on the revenue requirement as reflected in the income tax allowance adjustment mechanism on Attachment H-27A, Page 3, Line 44 (INCOME TAXES-Deficient or (Excess) Deferred Income Tax Adjustment) during the test period (summarized beginning on Line 9 below).  
This worksheet supports the computation of the projected revenue requirement or, as appropriate, the actual revenue requirement used to compute the true-up adjustment.
Each tax law change addressed by this worksheet with its associated explanatory note is listed below.  Amounts related to each tax law change are provided and supported throughout this worksheet.  Additional lines and explanatory notes will be added to this worksheet as necessary as tax law changes are enacted without the need for an FPA Section 205 filing. </t>
  </si>
  <si>
    <t>Support for Attachment 13 (Excess or Deficient Accumulated Deferred Income Taxes - Summary)</t>
  </si>
  <si>
    <t>Remeasurement journal entry:  debt or &lt;credit&gt; (to Attachment 13)</t>
  </si>
  <si>
    <r>
      <t xml:space="preserve">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t>
    </r>
    <r>
      <rPr>
        <sz val="4"/>
        <rFont val="Times New Roman"/>
        <family val="1"/>
      </rPr>
      <t xml:space="preserve">
</t>
    </r>
    <r>
      <rPr>
        <sz val="9"/>
        <rFont val="Times New Roman"/>
        <family val="1"/>
      </rPr>
      <t>A hypothetical capital structure of 50% Equity and 50% debt will be used until the first transmission asset is placed in service, or until otherwise authorized by the Commission.</t>
    </r>
  </si>
  <si>
    <t>The amounts summarized above are computed in the Rate Base Adjustment Mechanism-Reconciliation of Beginning and End of Test Period Balances section of the worksheet with proration and averaging of activity during the test period computed in different section of Attachment 13.1 for projected revenue requirement calculations and actual revenue requirement calculations.</t>
  </si>
  <si>
    <t>Amortization of Investment Tax Credit (enter negative)</t>
  </si>
  <si>
    <t xml:space="preserve">Deficient or (Excess) Deferred Income Taxes </t>
  </si>
  <si>
    <t>Tax Effect of Permanent Differences and Depreciation of AFUDC-equity</t>
  </si>
  <si>
    <t>Deficient or (Excess) Deferred  Income Tax Adjustment</t>
  </si>
  <si>
    <t>Attachment 13, Line 12(f) (Note Y)</t>
  </si>
  <si>
    <r>
      <rPr>
        <b/>
        <sz val="11"/>
        <rFont val="Times New Roman"/>
        <family val="1"/>
      </rPr>
      <t>Analysis</t>
    </r>
    <r>
      <rPr>
        <sz val="11"/>
        <rFont val="Times New Roman"/>
        <family val="1"/>
      </rPr>
      <t xml:space="preserve"> - Balances of tax-related regulatory assets and liabilities include tax gross-up.  Accordingly, for the regulatory assets and liabilities for deficient or excess deferred taxes included in rate base, the related deferred tax assets and liabilities are also included in rate base.  Remeasurements in column (e) are described in Notes 2 and 3 and are based on the journal entry below and the support on the worksheet for the applicable tax law change.  Averaging or proration of amounts affecting rate base is computed on different sections of Attachment 13.1 for projected revenue requirement and actual revenue requirement. </t>
    </r>
  </si>
  <si>
    <r>
      <rPr>
        <b/>
        <sz val="11"/>
        <rFont val="Times New Roman"/>
        <family val="1"/>
      </rPr>
      <t>Note 2 - Explanation of how ADIT accounts are re-measured upon a change in income tax law</t>
    </r>
    <r>
      <rPr>
        <sz val="11"/>
        <rFont val="Times New Roman"/>
        <family val="1"/>
      </rPr>
      <t xml:space="preserve">
Deferred tax assets and liabilities are adjusted (re-measured) for the effect of the changes in tax law (including tax rates) in the period that the change is enacted.  Adjustments are recorded in the appropriate deferred tax balance sheet accounts (Accounts 190, 281, 282 and 283) based on the nature of the temporary difference and the related classification requirements of the accounts.   If as a result of action or expected action by a regulator, it is probable that the future increase or decrease in taxes payable due to the change in tax law or rates will be recovered from or returned to customers through future rates, a regulatory asset or liability is recognized in Account 182.3 (Other Regulatory Assets), or Account 254 (Other Regulatory Liabilities), as appropriate, for that probable future revenue or reduction in future revenue.  Re-measurements of deferred tax balance sheet accounts may also result in re-measurements of tax-related regulatory assets or liabilities that had been recorded prior to the change in tax law.  If it is not probable that the future increase or decrease in taxes payable due to the change in tax law or rates will be recovered from or returned to customers through future rates, tax expense is recognized in Account 410.2 (Provision for Deferred Income Taxes, Other Income or Deductions) or tax benefit is recognized in Account 411.2 (Provision for Deferred Income Taxes-Credit, Other Income or Deductions), as appropriate.  </t>
    </r>
  </si>
  <si>
    <r>
      <rPr>
        <b/>
        <sz val="11"/>
        <rFont val="Times New Roman"/>
        <family val="1"/>
      </rPr>
      <t>Note 3</t>
    </r>
    <r>
      <rPr>
        <sz val="11"/>
        <rFont val="Times New Roman"/>
        <family val="1"/>
      </rPr>
      <t xml:space="preserve"> - [Complete to support information above.]</t>
    </r>
  </si>
  <si>
    <r>
      <rPr>
        <b/>
        <sz val="11"/>
        <rFont val="Times New Roman"/>
        <family val="1"/>
      </rPr>
      <t>Note 4</t>
    </r>
    <r>
      <rPr>
        <sz val="11"/>
        <rFont val="Times New Roman"/>
        <family val="1"/>
      </rPr>
      <t xml:space="preserve"> - The amortization of the deficient or excess ADIT reducing Account 254 (Other Regulatory Liabilities) is recorded with credits to Account 411.1 (Provision for Deferred Income Taxes – Credit, Utility Operating Income) and to Account 190 (Accumulated Deferred Income Taxes) or Account 283 (Accumulated Deferred Income Taxes—Other), as appropriate, in accordance with the Commission’s Accounting for Income Taxes Guidance.  The amortization of the deficient or excess ADIT reducing Account 182.3 (Other Regulatory Assets) is recorded with debits to Account 410.1 (Provision for Deferred Income Taxes, Utility Operating Income) and to Account 190 (Accumulated Deferred Income Taxes) or Account 283 (Accumulated Deferred Income Taxes—Other), as appropriate, in accordance with the Commission’s Accounting for Income Taxes Guidance.  This activity is summarized in the table "Income Tax Allowance Mechanism - Projected" or the table "Income Tax Allowance Mechanism - Actual," as appropriate.  The annual amortization in the tables above reflects tax gross-up and is stated at the revenue requirement level. </t>
    </r>
  </si>
  <si>
    <r>
      <rPr>
        <b/>
        <sz val="11"/>
        <rFont val="Times New Roman"/>
        <family val="1"/>
      </rPr>
      <t>Note 5</t>
    </r>
    <r>
      <rPr>
        <sz val="11"/>
        <rFont val="Times New Roman"/>
        <family val="1"/>
      </rPr>
      <t xml:space="preserve"> - [Complete to support information above.]</t>
    </r>
  </si>
  <si>
    <r>
      <rPr>
        <b/>
        <sz val="11"/>
        <rFont val="Times New Roman"/>
        <family val="1"/>
      </rPr>
      <t>Note 6</t>
    </r>
    <r>
      <rPr>
        <sz val="11"/>
        <rFont val="Times New Roman"/>
        <family val="1"/>
      </rPr>
      <t xml:space="preserve"> -  The worksheet indicates whether each excess or deficient ADIT amounts are protected (i.e., subject to normalization rules of a taxing jurisdiction) or unprotected (i.e., not subject to normalization rules of a taxing jurisdiction).  To the extent that normalization requirements apply to ADIT remeasurements, additional computations (e.g., proration of excess deferred tax activity related to future test periods) may be necessary.</t>
    </r>
  </si>
  <si>
    <r>
      <rPr>
        <b/>
        <sz val="11"/>
        <rFont val="Times New Roman"/>
        <family val="1"/>
      </rPr>
      <t>Note 1</t>
    </r>
    <r>
      <rPr>
        <sz val="11"/>
        <rFont val="Times New Roman"/>
        <family val="1"/>
      </rPr>
      <t xml:space="preserve"> - The computations below apply the proration rules of Treasury Regulation section 1.167(l)-1(h)(6) to the annual activity of the portions of the deficient or excess accumulated deferred income taxes recorded in account 182.3 or 254 that are subject to the normalization requirements.  Activity related to the portions of the account balances reflected in rate base but not subject to the proration requirement is averaged instead of prorated.  The balances below include tax gross-up.  The corresponding portions of the deferred tax asset related to the portions of the regulatory liability and the corresponding portions of the deferred tax liability related to the portions of the regulatory asset are also reflected in rate base and prorated or averaged, as appropriate.  Columns (a) through (h) are used for projected and actual revenue requirements computations.  Columns (i) through (n) are used for actual revenue requirement computations.   </t>
    </r>
  </si>
  <si>
    <r>
      <rPr>
        <b/>
        <sz val="11"/>
        <rFont val="Times New Roman"/>
        <family val="1"/>
      </rPr>
      <t xml:space="preserve">Note 4  </t>
    </r>
    <r>
      <rPr>
        <sz val="11"/>
        <rFont val="Times New Roman"/>
        <family val="1"/>
      </rPr>
      <t xml:space="preserve">-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</si>
  <si>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 xml:space="preserve">Note 5  </t>
    </r>
    <r>
      <rPr>
        <sz val="11"/>
        <rFont val="Times New Roman"/>
        <family val="1"/>
      </rPr>
      <t>-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</si>
  <si>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 xml:space="preserve">Note 6  </t>
    </r>
    <r>
      <rPr>
        <sz val="11"/>
        <rFont val="Times New Roman"/>
        <family val="1"/>
      </rPr>
      <t>-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</si>
  <si>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</si>
  <si>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 xml:space="preserve">Note 8  </t>
    </r>
    <r>
      <rPr>
        <sz val="11"/>
        <rFont val="Times New Roman"/>
        <family val="1"/>
      </rPr>
      <t xml:space="preserve">-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</si>
  <si>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Deficient or (Excess) Deferred Income Tax Adjustment</t>
  </si>
  <si>
    <t>For the twelve months ended 12/31/2022</t>
  </si>
  <si>
    <t>2022 True-Up Attachment H-27A</t>
  </si>
  <si>
    <t>Workpaper #1</t>
  </si>
  <si>
    <t>Accumulated Deferred Income Taxes - Proration Adjustments (Actual Revenue Requirement)</t>
  </si>
  <si>
    <t xml:space="preserve">No. </t>
  </si>
  <si>
    <r>
      <rPr>
        <b/>
        <sz val="11"/>
        <color theme="1"/>
        <rFont val="Times New Roman"/>
        <family val="1"/>
      </rPr>
      <t>Note 1</t>
    </r>
    <r>
      <rPr>
        <sz val="11"/>
        <color theme="1"/>
        <rFont val="Times New Roman"/>
        <family val="1"/>
      </rPr>
      <t xml:space="preserve"> - The computations on this workpaper apply the proration rules of Treasury Regulation Sec. 1.167(l)-1(h)(6) to the annual activity of depreciation-related accumulated deferred income taxes that are subject to the normalization requirements.  Activity related to the portions of the account balances not subject to the proration requirement is averaged instead of prorated. </t>
    </r>
  </si>
  <si>
    <r>
      <rPr>
        <b/>
        <sz val="11"/>
        <color theme="1"/>
        <rFont val="Times New Roman"/>
        <family val="1"/>
      </rPr>
      <t xml:space="preserve">Note 2 </t>
    </r>
    <r>
      <rPr>
        <sz val="11"/>
        <color theme="1"/>
        <rFont val="Times New Roman"/>
        <family val="1"/>
      </rPr>
      <t xml:space="preserve">- Accumulated deferred income tax amounts reflected in rate base exclude ADIT related to assets and liabilities excluded from rate base, including amounts related to asset retirement obligations, other post-employment benefit obligations and tax-related regulatory assets and liabilities. </t>
    </r>
  </si>
  <si>
    <t>Account 282 - Accumulated Deferred Income Taxes</t>
  </si>
  <si>
    <t>Account 282 - Accumulated Deferred Income Taxes (actual)</t>
  </si>
  <si>
    <t>Beginning Balance</t>
  </si>
  <si>
    <t>Portion subject to averaging</t>
  </si>
  <si>
    <t>Ending Balance</t>
  </si>
  <si>
    <t>Portion subject to averaging (before averaging)</t>
  </si>
  <si>
    <t>Ending balance of portion subject to proration (prorated)</t>
  </si>
  <si>
    <t>Amount reflected in rate base</t>
  </si>
  <si>
    <t>Attachment H-27A, line 20, col. 3</t>
  </si>
  <si>
    <r>
      <t xml:space="preserve">Note 3 - </t>
    </r>
    <r>
      <rPr>
        <sz val="11"/>
        <color theme="1"/>
        <rFont val="Times New Roman"/>
        <family val="1"/>
      </rPr>
      <t>Accumulated deferred income tax activity in account 282 subject to the proration rules relates differences between depreciation methods and lives for public utility property and any other amounts subject to the Section 168 or other normalization requirements.</t>
    </r>
  </si>
  <si>
    <t>Forecasted Month-end Balance
debit / &lt;credit&gt;</t>
  </si>
  <si>
    <t>Difference between projected monthly and actual monthly activity
(See Note 4.)</t>
  </si>
  <si>
    <t>Preserve projected proration when actual monthly and projected monthly activity are either both increases or decreases.  
(See Note 5.)</t>
  </si>
  <si>
    <t>Fifty percent of the difference between projected and actual activity when actual and projected activity are either both increases or decreases.  
(See Note 6.)</t>
  </si>
  <si>
    <t>Fifty percent of actual monthly activity when projected activity is an increase while actual activity is a decrease OR projected activity is a decrease while actual activity is an increase.
(See Note 7.)</t>
  </si>
  <si>
    <t>Balance reflecting proration or averaging 
(See Note 8.)</t>
  </si>
  <si>
    <t>Account 283 - Accumulated Deferred Income Taxes</t>
  </si>
  <si>
    <t>Account 283 - Accumulated Deferred Income Taxes (actual)</t>
  </si>
  <si>
    <t>Attachment H-27A, line 21, col. 3</t>
  </si>
  <si>
    <t>Account 190 - Accumulated Deferred Income Taxes</t>
  </si>
  <si>
    <t>Account 190 - Accumulated Deferred Income Taxes (actual)</t>
  </si>
  <si>
    <t>Attachment H-27A, line 22, col. 3</t>
  </si>
  <si>
    <r>
      <rPr>
        <b/>
        <sz val="11"/>
        <rFont val="Times New Roman"/>
        <family val="1"/>
      </rPr>
      <t>Note 4</t>
    </r>
    <r>
      <rPr>
        <sz val="11"/>
        <rFont val="Times New Roman"/>
        <family val="1"/>
      </rPr>
      <t xml:space="preserve">  -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</si>
  <si>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Note 5</t>
    </r>
    <r>
      <rPr>
        <sz val="11"/>
        <rFont val="Times New Roman"/>
        <family val="1"/>
      </rPr>
      <t xml:space="preserve">  -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</si>
  <si>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Note 6</t>
    </r>
    <r>
      <rPr>
        <sz val="11"/>
        <rFont val="Times New Roman"/>
        <family val="1"/>
      </rPr>
      <t xml:space="preserve">  -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</si>
  <si>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xml:space="preserve"> -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</si>
  <si>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Note 8</t>
    </r>
    <r>
      <rPr>
        <sz val="11"/>
        <rFont val="Times New Roman"/>
        <family val="1"/>
      </rPr>
      <t xml:space="preserve">  -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</si>
  <si>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Workpaper #2</t>
  </si>
  <si>
    <t>2022 Tax Rates</t>
  </si>
  <si>
    <t>Support for Weighted Marginal Federal and State Income Tax Rates (Subchapter C Corporations) - as described in Notes A and C of Attachment 7</t>
  </si>
  <si>
    <t>Statutory</t>
  </si>
  <si>
    <t>Tax Rate</t>
  </si>
  <si>
    <t>Apportionment</t>
  </si>
  <si>
    <t>Marginal Tax Rate</t>
  </si>
  <si>
    <t>Federal income tax rate</t>
  </si>
  <si>
    <t xml:space="preserve">Not applicable </t>
  </si>
  <si>
    <t>Delaware corporate tax rate and apportionment factor</t>
  </si>
  <si>
    <t>New Jersey corporate tax rate and apportionment factor</t>
  </si>
  <si>
    <t>Composite state income tax rate</t>
  </si>
  <si>
    <t>Workpaper #3</t>
  </si>
  <si>
    <t>Permanent Difference Tax Adjustment</t>
  </si>
  <si>
    <t xml:space="preserve">The permanent book/tax differences reflected in recoverable income tax expense are differences between revenues and expenses reflected in the revenue requirement and revenue and deductions reflected in taxable income.  As such, non-operating (below-the-line) expenses and income are not included (e.g., accrual of AFUDC-equity, certain lobbying costs).  Book depreciation of capitalized AFUDC-equity is reflected in ratemaking, but not for income tax purposes, and, thus, is a permanent book/tax difference in this context.  Similarly, amortization of the regulatory asset for pre-commercial carrying charges accrued at an after-tax equity rate of return is permanent difference between recoverable expenses and tax deductions. </t>
  </si>
  <si>
    <t>Amount per Formula Rate Template</t>
  </si>
  <si>
    <t>Permanent book/tax differences</t>
  </si>
  <si>
    <t>Depreciation of AFUDC-equity</t>
  </si>
  <si>
    <t>Amortization of carrying charge-equity</t>
  </si>
  <si>
    <t>Total permanent book/tax differences</t>
  </si>
  <si>
    <t>Tax rate</t>
  </si>
  <si>
    <t>Tax effect of permanent book/tax differences</t>
  </si>
  <si>
    <t>Tax gross-up factor (1 / (1 - T) from Attachment H-27A, page 3, line 38)</t>
  </si>
  <si>
    <t>This worksheet addresses tax law changes resulting in:
 - the decrease in federal income tax rate pursuant to the Tax Cuts and Jobs Act ("TCJA") (see Note 1a). 
This line and lines described as "Items related to subsequent tax law changes" will be updated for subsequent tax law changes and such changes will be described in Note 1b.</t>
  </si>
  <si>
    <t>Actual</t>
  </si>
  <si>
    <t>See Att 13.2.</t>
  </si>
  <si>
    <t>See Att 13.2.  Relates to tax gross-up of AFUDC-equity and equity carrying charges.</t>
  </si>
  <si>
    <t xml:space="preserve">See Att 13.2.  Further explanation below. </t>
  </si>
  <si>
    <t xml:space="preserve">Analysis of 2017 decrease in federal income tax rate - Silver Run Electric had not begun providing electric transmission service prior to the 2017 federal change in tax law and, thus, the resulting remeasurements of ADIT recorded in 2017 did not affect rate base or result in refundable excess ADIT amounts or recoverable deficient ADIT amounts.  The decrease in tax rate reduced the regulatory asset in Account 182.3 and deferred tax liabilities in Accounts 282 and 283 related to accrued/capitalized AFUDC-equity and the carrying charge for deferred pre-commercial costs.  Accordingly, the decrease in tax rate will reduce the revenue requirement associated with depreciation of AFUDC-equity after the associated plant is placed in service and the revenue requirement associated with amortization of the regulatory asset for the carrying charge after recovery begins. </t>
  </si>
  <si>
    <t>Re-measurement of ADIT resulting from the 2017 decrease in federal income tax rate</t>
  </si>
  <si>
    <t>The following computation provides the ADIT and tax-related regulatory assets and liabilities balances for each temporary difference as of the effective date of the change in tax rate enacted in 2017.  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Att 13, Note 1a).  The journal entry to record the remeasurements (row 16) is based on the differences in balances of accounts recorded prior to the change in law (columns (d)-(h)) and activity in other accounts resulting from the remeasurement (columns (i)-(n)).  The remeasurement entry is also included in Att 2.  The accounting is further described in Att 13, Note 2. 
This worksheet will be included in support of the revenue requirement computation until the excess or deficient ADIT is fully amortized.  A similar worksheet will be used for subsequent changes in tax law resulting in re-measurement of ADIT.</t>
  </si>
  <si>
    <t xml:space="preserve">AFUDC-debt </t>
  </si>
  <si>
    <t>AFUDC-equity</t>
  </si>
  <si>
    <t>Costs capitalized for tax, expensed for books</t>
  </si>
  <si>
    <t>Carrying charge-debt</t>
  </si>
  <si>
    <t>Carrying charge-equity</t>
  </si>
  <si>
    <t>U, non-RB</t>
  </si>
  <si>
    <r>
      <rPr>
        <b/>
        <sz val="11"/>
        <rFont val="Times New Roman"/>
        <family val="1"/>
      </rPr>
      <t>Note 2</t>
    </r>
    <r>
      <rPr>
        <sz val="11"/>
        <rFont val="Times New Roman"/>
        <family val="1"/>
      </rPr>
      <t xml:space="preserve"> - No refund of excess or deficient deferred taxes occurred in 2021 and, thus, this calculation was not applicable. </t>
    </r>
  </si>
  <si>
    <r>
      <rPr>
        <b/>
        <sz val="11"/>
        <color theme="1"/>
        <rFont val="Times New Roman"/>
        <family val="1"/>
      </rPr>
      <t>Note 3</t>
    </r>
    <r>
      <rPr>
        <sz val="11"/>
        <rFont val="Times New Roman"/>
        <family val="1"/>
      </rPr>
      <t xml:space="preserve"> - </t>
    </r>
    <r>
      <rPr>
        <sz val="11"/>
        <color theme="1"/>
        <rFont val="Times New Roman"/>
        <family val="1"/>
      </rPr>
      <t xml:space="preserve">No refund of excess or deficient deferred taxes occurred in 2021 and, thus, this calculation was not applicable. </t>
    </r>
  </si>
  <si>
    <t>TCJA (2017)</t>
  </si>
  <si>
    <t>Artificial Island</t>
  </si>
  <si>
    <t>Schedule 12</t>
  </si>
  <si>
    <t>b2633.1, b2633.2</t>
  </si>
  <si>
    <t>2022</t>
  </si>
  <si>
    <t>Workpaper #5</t>
  </si>
  <si>
    <t>Support for Attachment 3 - Formula Rate True-Up</t>
  </si>
  <si>
    <t>Actual Annual Revenue Earned Account 456.1 330.x.n</t>
  </si>
  <si>
    <t>Less ATRR Balancing Entry Included in Account 456.1</t>
  </si>
  <si>
    <t>Less ATRR revenue credits that are accounted separately on Attachment H-27A, page 1, Line 3</t>
  </si>
  <si>
    <t xml:space="preserve">From Attachment 12, Line 18 </t>
  </si>
  <si>
    <t>To Attachment 3, line 2, column E</t>
  </si>
  <si>
    <t xml:space="preserve">Note - Note 1 to Attachment 3, Line 2, Column E references the Account 456.1 value reported on page 330 of the Form No. 1. </t>
  </si>
  <si>
    <t>This workpaper reconciles the Form No. 1 value with the cash received value used in Attachment 3 necessary for proper calculation.</t>
  </si>
  <si>
    <t>Actual Annual Revenue Received from PJM toward 2022 ATRR</t>
  </si>
  <si>
    <t>On its 2022 Form No. 1, Silver Run has reported the revenue earned or accrued rather than the cash received for Rate Year 2022.</t>
  </si>
  <si>
    <t>2022 January</t>
  </si>
  <si>
    <t>2022 February</t>
  </si>
  <si>
    <t>2022 March</t>
  </si>
  <si>
    <t>2023 January</t>
  </si>
  <si>
    <t>2022 April</t>
  </si>
  <si>
    <t>2022 May</t>
  </si>
  <si>
    <t>2022 June</t>
  </si>
  <si>
    <t>2022 July</t>
  </si>
  <si>
    <t>2022 August</t>
  </si>
  <si>
    <t>2022 September</t>
  </si>
  <si>
    <t>2022 October</t>
  </si>
  <si>
    <t>2022 November</t>
  </si>
  <si>
    <t>2022 December</t>
  </si>
  <si>
    <t>2023 February</t>
  </si>
  <si>
    <t>2023 March</t>
  </si>
  <si>
    <t>2023 April</t>
  </si>
  <si>
    <t>2023 May</t>
  </si>
  <si>
    <t>Workpaper #4</t>
  </si>
  <si>
    <t>Construction Cost Cap</t>
  </si>
  <si>
    <t>Construction Cost Cap (Note 1)</t>
  </si>
  <si>
    <t>Gross Plant In Service – Construction Costs</t>
  </si>
  <si>
    <t>Gross Plant In Service – Excluded Costs (Note 2)</t>
  </si>
  <si>
    <t>Gross Plant In Service – Other Costs (Note 3)</t>
  </si>
  <si>
    <t>Total Gross Plant in Service - Attachment 4, Line 13 (b) and (c)</t>
  </si>
  <si>
    <t>Unamortized Regulatory Asset- Project Cost- Attachment 4, Line 27 (b) and (c)</t>
  </si>
  <si>
    <t>Total Project Costs</t>
  </si>
  <si>
    <t xml:space="preserve">1.  The Construction Cost Cap Amount was determined pursuant to the Designated Entity Agreement (DEA) filed under Docket ER16-453 </t>
  </si>
  <si>
    <t>2.  Excluded Costs as defined in the DEA.</t>
  </si>
  <si>
    <t>3.  Other Costs are costs related to projects other than the Artificial Island Project.</t>
  </si>
  <si>
    <t>Page 1 of 4</t>
  </si>
  <si>
    <t>Page 4 of 4</t>
  </si>
  <si>
    <t>Page 3 of 4</t>
  </si>
  <si>
    <t>Page 2 of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</si>
</sst>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_);[Red]\(&quot;$&quot;#,##0\)"/>
    <numFmt numFmtId="41" formatCode="_(* #,##0_);_(* \(#,##0\);_(* &quot;-&quot;_);_(@_)"/>
    <numFmt numFmtId="44" formatCode="_(&quot;$&quot;* #,##0.00_);_(&quot;$&quot;* \(#,##0.00\);_(&quot;$&quot;* &quot;-&quot;??_);_(@_)"/>
    <numFmt numFmtId="43" formatCode="_(* #,##0.00_);_(* \(#,##0.00\);_(* &quot;-&quot;??_);_(@_)"/>
    <numFmt numFmtId="164" formatCode="###0_);\(###0\)"/>
    <numFmt numFmtId="165" formatCode="###0;###0"/>
    <numFmt numFmtId="166" formatCode="0.0000"/>
    <numFmt numFmtId="167" formatCode="_(* #,##0.0000_);_(* \(#,##0.0000\);_(* &quot;-&quot;??_);_(@_)"/>
    <numFmt numFmtId="168" formatCode="0.0%"/>
    <numFmt numFmtId="169" formatCode="0.0"/>
    <numFmt numFmtId="170" formatCode="##,##0_)\ ;\ \(#,##0\)\ ;\ \-"/>
    <numFmt numFmtId="171" formatCode="_(* #,##0_);_(* \(#,##0\);_(* &quot;-&quot;??_);_(@_)"/>
    <numFmt numFmtId="172" formatCode="_(* #,##0.00000_);_(* \(#,##0.00000\);_(* &quot;-&quot;??_);_(@_)"/>
    <numFmt numFmtId="173" formatCode="0.0000%"/>
    <numFmt numFmtId="174" formatCode="0.000%"/>
    <numFmt numFmtId="175" formatCode="_(* #,##0.00000_);_(* \(#,##0.00000\);_(* &quot;-&quot;?????_);_(@_)"/>
    <numFmt numFmtId="176" formatCode="_(* #,##0.000_);_(* \(#,##0.000\);_(* &quot;-&quot;???_);_(@_)"/>
    <numFmt numFmtId="177" formatCode="General_)"/>
    <numFmt numFmtId="178" formatCode="_(* #,##0_);_(* \(#,##0\);_(* &quot;-&quot;?_);_(@_)"/>
    <numFmt numFmtId="179" formatCode="&quot;$&quot;#,##0.00"/>
    <numFmt numFmtId="180" formatCode="_(&quot;$&quot;* #,##0_);_(&quot;$&quot;* \(#,##0\);_(&quot;$&quot;* &quot;-&quot;??_);_(@_)"/>
  </numFmts>
  <fonts count="46">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Times New Roman"/>
      <family val="1"/>
    </font>
    <font>
      <sz val="7"/>
      <color indexed="8"/>
      <name val="Times New Roman"/>
      <family val="1"/>
    </font>
    <font>
      <sz val="7"/>
      <name val="Times New Roman"/>
      <family val="1"/>
    </font>
    <font>
      <b/>
      <sz val="7"/>
      <name val="Times New Roman"/>
      <family val="1"/>
    </font>
    <font>
      <b/>
      <sz val="7"/>
      <color indexed="8"/>
      <name val="Times New Roman"/>
      <family val="1"/>
    </font>
    <font>
      <b/>
      <u/>
      <sz val="7"/>
      <color indexed="8"/>
      <name val="Times New Roman"/>
      <family val="1"/>
    </font>
    <font>
      <sz val="7"/>
      <color rgb="FF000000"/>
      <name val="Times New Roman"/>
      <family val="1"/>
    </font>
    <font>
      <b/>
      <sz val="7"/>
      <color rgb="FF000000"/>
      <name val="Times New Roman"/>
      <family val="1"/>
    </font>
    <font>
      <sz val="10"/>
      <color rgb="FF000000"/>
      <name val="Times New Roman"/>
      <family val="1"/>
    </font>
    <font>
      <u/>
      <sz val="10"/>
      <color theme="10"/>
      <name val="Times New Roman"/>
      <family val="1"/>
    </font>
    <font>
      <sz val="9"/>
      <color rgb="FF000000"/>
      <name val="Times New Roman"/>
      <family val="1"/>
    </font>
    <font>
      <sz val="9"/>
      <color indexed="8"/>
      <name val="Times New Roman"/>
      <family val="1"/>
    </font>
    <font>
      <sz val="9"/>
      <name val="Times New Roman"/>
      <family val="1"/>
    </font>
    <font>
      <b/>
      <sz val="9"/>
      <name val="Times New Roman"/>
      <family val="1"/>
    </font>
    <font>
      <b/>
      <sz val="9"/>
      <color indexed="8"/>
      <name val="Times New Roman"/>
      <family val="1"/>
    </font>
    <font>
      <b/>
      <u/>
      <sz val="9"/>
      <color indexed="8"/>
      <name val="Times New Roman"/>
      <family val="1"/>
    </font>
    <font>
      <strike/>
      <sz val="9"/>
      <color rgb="FFFF0000"/>
      <name val="Times New Roman"/>
      <family val="1"/>
    </font>
    <font>
      <b/>
      <vertAlign val="superscript"/>
      <sz val="9"/>
      <color indexed="8"/>
      <name val="Times New Roman"/>
      <family val="1"/>
    </font>
    <font>
      <vertAlign val="superscript"/>
      <sz val="9"/>
      <color indexed="8"/>
      <name val="Times New Roman"/>
      <family val="1"/>
    </font>
    <font>
      <u/>
      <sz val="9"/>
      <color indexed="8"/>
      <name val="Times New Roman"/>
      <family val="1"/>
    </font>
    <font>
      <sz val="10"/>
      <name val="Arial"/>
      <family val="2"/>
    </font>
    <font>
      <sz val="10"/>
      <name val="Times New Roman"/>
      <family val="1"/>
    </font>
    <font>
      <sz val="12"/>
      <name val="Arial MT"/>
    </font>
    <font>
      <sz val="12"/>
      <name val="Arial"/>
      <family val="2"/>
    </font>
    <font>
      <sz val="12"/>
      <name val="Arial MT"/>
      <family val="2"/>
    </font>
    <font>
      <sz val="4"/>
      <name val="Times New Roman"/>
      <family val="1"/>
    </font>
    <font>
      <b/>
      <sz val="11"/>
      <name val="Times New Roman"/>
      <family val="1"/>
    </font>
    <font>
      <sz val="11"/>
      <name val="Times New Roman"/>
      <family val="1"/>
    </font>
    <font>
      <b/>
      <sz val="11"/>
      <name val="Calibri"/>
      <family val="2"/>
      <scheme val="minor"/>
    </font>
    <font>
      <b/>
      <sz val="11"/>
      <color theme="1"/>
      <name val="Times New Roman"/>
      <family val="1"/>
    </font>
    <font>
      <sz val="11"/>
      <color theme="1"/>
      <name val="Times New Roman"/>
      <family val="1"/>
    </font>
    <font>
      <sz val="11"/>
      <color rgb="FF000000"/>
      <name val="Times New Roman"/>
      <family val="1"/>
    </font>
    <font>
      <sz val="11"/>
      <color indexed="8"/>
      <name val="Times New Roman"/>
      <family val="1"/>
    </font>
    <font>
      <sz val="10"/>
      <color theme="1"/>
      <name val="Times New Roman"/>
      <family val="1"/>
    </font>
    <font>
      <b/>
      <sz val="10"/>
      <color rgb="FF000000"/>
      <name val="Times New Roman"/>
      <family val="1"/>
    </font>
    <font>
      <u/>
      <sz val="9"/>
      <color theme="10"/>
      <name val="Times New Roman"/>
      <family val="1"/>
    </font>
    <font>
      <b/>
      <sz val="10"/>
      <color theme="1"/>
      <name val="Times New Roman"/>
      <family val="1"/>
    </font>
    <font>
      <b/>
      <sz val="10"/>
      <name val="Times New Roman"/>
      <family val="1"/>
    </font>
    <font>
      <b/>
      <sz val="11"/>
      <color rgb="FF000000"/>
      <name val="Times New Roman"/>
      <family val="1"/>
    </font>
    <font>
      <u/>
      <sz val="11"/>
      <color rgb="FF000000"/>
      <name val="Times New Roman"/>
      <family val="1"/>
    </font>
  </fonts>
  <fills count="9">
    <fill>
      <patternFill patternType="none"/>
    </fill>
    <fill>
      <patternFill patternType="gray125"/>
    </fill>
    <fill>
      <patternFill patternType="solid">
        <fgColor indexed="9"/>
      </patternFill>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s>
  <borders count="22">
    <border>
      <left/>
      <right/>
      <top/>
      <bottom/>
      <diagonal/>
    </border>
    <border>
      <left/>
      <right/>
      <top/>
      <bottom style="thin">
        <color indexed="64"/>
      </bottom>
      <diagonal/>
    </border>
    <border>
      <left/>
      <right/>
      <top style="thin">
        <color indexed="8"/>
      </top>
      <bottom/>
      <diagonal/>
    </border>
    <border>
      <left/>
      <right/>
      <top/>
      <bottom style="double">
        <color indexed="64"/>
      </bottom>
      <diagonal/>
    </border>
    <border>
      <left/>
      <right/>
      <top style="thin">
        <color indexed="64"/>
      </top>
      <bottom style="double">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47">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5" fillId="0" borderId="0" applyNumberFormat="0" applyFill="0" applyBorder="0" applyAlignment="0" applyProtection="0"/>
    <xf numFmtId="0" fontId="14" fillId="0" borderId="0"/>
    <xf numFmtId="0" fontId="26" fillId="0" borderId="0"/>
    <xf numFmtId="0" fontId="5" fillId="0" borderId="0"/>
    <xf numFmtId="0" fontId="28" fillId="0" borderId="0" applyProtection="0"/>
    <xf numFmtId="0" fontId="5" fillId="0" borderId="0"/>
    <xf numFmtId="177" fontId="29" fillId="0" borderId="0"/>
    <xf numFmtId="43" fontId="26" fillId="0" borderId="0" applyFont="0" applyFill="0" applyBorder="0" applyAlignment="0" applyProtection="0"/>
    <xf numFmtId="0" fontId="26" fillId="0" borderId="0"/>
    <xf numFmtId="0" fontId="26" fillId="0" borderId="0"/>
    <xf numFmtId="0" fontId="26" fillId="0" borderId="0"/>
    <xf numFmtId="9" fontId="26" fillId="0" borderId="0" applyFont="0" applyFill="0" applyBorder="0" applyAlignment="0" applyProtection="0"/>
    <xf numFmtId="43" fontId="5" fillId="0" borderId="0" applyFont="0" applyFill="0" applyBorder="0" applyAlignment="0" applyProtection="0"/>
    <xf numFmtId="0" fontId="4" fillId="0" borderId="0"/>
    <xf numFmtId="0" fontId="4" fillId="0" borderId="0"/>
    <xf numFmtId="43" fontId="28" fillId="0" borderId="0" applyFont="0" applyFill="0" applyBorder="0" applyAlignment="0" applyProtection="0"/>
    <xf numFmtId="9" fontId="28" fillId="0" borderId="0" applyFont="0" applyFill="0" applyBorder="0" applyAlignment="0" applyProtection="0"/>
    <xf numFmtId="43" fontId="4" fillId="0" borderId="0" applyFont="0" applyFill="0" applyBorder="0" applyAlignment="0" applyProtection="0"/>
    <xf numFmtId="179" fontId="28" fillId="0" borderId="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179" fontId="30" fillId="0" borderId="0" applyProtection="0"/>
    <xf numFmtId="0" fontId="3" fillId="0" borderId="0"/>
    <xf numFmtId="43" fontId="3" fillId="0" borderId="0" applyFont="0" applyFill="0" applyBorder="0" applyAlignment="0" applyProtection="0"/>
    <xf numFmtId="0" fontId="14"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6" fillId="0" borderId="0"/>
    <xf numFmtId="43" fontId="28" fillId="0" borderId="0" applyFont="0" applyFill="0" applyBorder="0" applyAlignment="0" applyProtection="0"/>
    <xf numFmtId="9" fontId="28" fillId="0" borderId="0" applyFont="0" applyFill="0" applyBorder="0" applyAlignment="0" applyProtection="0"/>
    <xf numFmtId="0" fontId="1" fillId="0" borderId="0"/>
  </cellStyleXfs>
  <cellXfs count="936">
    <xf numFmtId="0" fontId="0" fillId="2" borderId="0" xfId="0" applyFill="1" applyBorder="1" applyAlignment="1">
      <alignment horizontal="left" vertical="top"/>
    </xf>
    <xf numFmtId="0" fontId="0" fillId="2" borderId="0" xfId="0" applyFill="1" applyBorder="1" applyAlignment="1">
      <alignment horizontal="center" vertical="top"/>
    </xf>
    <xf numFmtId="0" fontId="7" fillId="2" borderId="0" xfId="0" applyFont="1" applyFill="1" applyBorder="1" applyAlignment="1">
      <alignment horizontal="left" vertical="top"/>
    </xf>
    <xf numFmtId="0" fontId="7" fillId="2" borderId="0" xfId="0" applyFont="1" applyFill="1" applyBorder="1" applyAlignment="1">
      <alignment vertical="top"/>
    </xf>
    <xf numFmtId="0" fontId="7" fillId="2" borderId="0" xfId="0" applyFont="1" applyFill="1" applyBorder="1" applyAlignment="1">
      <alignment horizontal="center" vertical="top"/>
    </xf>
    <xf numFmtId="0" fontId="7" fillId="2" borderId="0" xfId="0" applyFont="1" applyFill="1" applyBorder="1" applyAlignment="1">
      <alignment horizontal="right" vertical="top"/>
    </xf>
    <xf numFmtId="0" fontId="7" fillId="0" borderId="0" xfId="0" applyFont="1" applyFill="1" applyBorder="1" applyAlignment="1">
      <alignment horizontal="left" vertical="top"/>
    </xf>
    <xf numFmtId="0" fontId="7" fillId="0" borderId="0" xfId="0" applyFont="1" applyFill="1" applyBorder="1" applyAlignment="1">
      <alignment vertical="top"/>
    </xf>
    <xf numFmtId="0" fontId="8" fillId="2" borderId="0" xfId="0" applyFont="1" applyFill="1" applyBorder="1" applyAlignment="1">
      <alignment vertical="top"/>
    </xf>
    <xf numFmtId="0" fontId="7" fillId="2" borderId="1" xfId="0" applyFont="1" applyFill="1" applyBorder="1" applyAlignment="1">
      <alignment horizontal="center" vertical="top"/>
    </xf>
    <xf numFmtId="0" fontId="7" fillId="2" borderId="1" xfId="0" applyFont="1" applyFill="1" applyBorder="1" applyAlignment="1">
      <alignment horizontal="left" vertical="top"/>
    </xf>
    <xf numFmtId="0" fontId="8" fillId="2" borderId="0" xfId="0" applyFont="1" applyFill="1" applyBorder="1" applyAlignment="1">
      <alignment vertical="top" wrapText="1"/>
    </xf>
    <xf numFmtId="0" fontId="10" fillId="2" borderId="0" xfId="0" applyFont="1" applyFill="1" applyBorder="1" applyAlignment="1">
      <alignment horizontal="center" vertical="top"/>
    </xf>
    <xf numFmtId="0" fontId="11" fillId="2" borderId="0" xfId="0" applyFont="1" applyFill="1" applyBorder="1" applyAlignment="1">
      <alignment horizontal="left" vertical="top"/>
    </xf>
    <xf numFmtId="0" fontId="7" fillId="4" borderId="0" xfId="0" applyFont="1" applyFill="1" applyBorder="1" applyAlignment="1">
      <alignment horizontal="left" vertical="top"/>
    </xf>
    <xf numFmtId="0" fontId="7" fillId="2" borderId="0" xfId="0" applyFont="1" applyFill="1" applyBorder="1" applyAlignment="1">
      <alignment horizontal="center" vertical="center"/>
    </xf>
    <xf numFmtId="0" fontId="7" fillId="5" borderId="0" xfId="0" applyFont="1" applyFill="1" applyBorder="1" applyAlignment="1">
      <alignment horizontal="left" vertical="top"/>
    </xf>
    <xf numFmtId="0" fontId="0" fillId="2" borderId="0" xfId="0" applyFill="1" applyBorder="1" applyAlignment="1">
      <alignment horizontal="center" vertical="center"/>
    </xf>
    <xf numFmtId="10" fontId="7" fillId="2" borderId="0" xfId="3" applyNumberFormat="1" applyFont="1" applyFill="1" applyBorder="1" applyAlignment="1">
      <alignment horizontal="right" vertical="top"/>
    </xf>
    <xf numFmtId="0" fontId="7" fillId="2" borderId="13" xfId="0" applyFont="1" applyFill="1" applyBorder="1" applyAlignment="1">
      <alignment horizontal="center" vertical="top"/>
    </xf>
    <xf numFmtId="0" fontId="7" fillId="2" borderId="0" xfId="0" applyFont="1" applyFill="1" applyBorder="1" applyAlignment="1">
      <alignment horizontal="left" vertical="top" wrapText="1"/>
    </xf>
    <xf numFmtId="0" fontId="7" fillId="2" borderId="0" xfId="0" quotePrefix="1" applyFont="1" applyFill="1" applyBorder="1" applyAlignment="1">
      <alignment horizontal="left" vertical="top"/>
    </xf>
    <xf numFmtId="0" fontId="10" fillId="2" borderId="0" xfId="0" applyFont="1" applyFill="1" applyBorder="1" applyAlignment="1">
      <alignment horizontal="left" vertical="top"/>
    </xf>
    <xf numFmtId="0" fontId="10" fillId="2" borderId="0" xfId="0" applyFont="1" applyFill="1" applyBorder="1" applyAlignment="1">
      <alignment horizontal="center" wrapText="1"/>
    </xf>
    <xf numFmtId="0" fontId="7" fillId="2" borderId="0" xfId="0" applyFont="1" applyFill="1" applyBorder="1" applyAlignment="1">
      <alignment horizontal="center"/>
    </xf>
    <xf numFmtId="0" fontId="7" fillId="2" borderId="0" xfId="0" applyFont="1" applyFill="1" applyBorder="1" applyAlignment="1">
      <alignment horizontal="center" wrapText="1"/>
    </xf>
    <xf numFmtId="0" fontId="7" fillId="2" borderId="0" xfId="0" applyFont="1" applyFill="1" applyBorder="1" applyAlignment="1">
      <alignment horizontal="left" wrapText="1"/>
    </xf>
    <xf numFmtId="0" fontId="7" fillId="2" borderId="1" xfId="0" applyFont="1" applyFill="1" applyBorder="1" applyAlignment="1">
      <alignment horizontal="center" wrapText="1"/>
    </xf>
    <xf numFmtId="0" fontId="7" fillId="2" borderId="11" xfId="0" applyFont="1" applyFill="1" applyBorder="1" applyAlignment="1">
      <alignment horizontal="left" vertical="top"/>
    </xf>
    <xf numFmtId="0" fontId="7" fillId="2" borderId="14" xfId="0" applyFont="1" applyFill="1" applyBorder="1" applyAlignment="1">
      <alignment horizontal="left" vertical="top"/>
    </xf>
    <xf numFmtId="0" fontId="11" fillId="2" borderId="0" xfId="0" applyFont="1" applyFill="1" applyBorder="1" applyAlignment="1">
      <alignment horizontal="center" vertical="top"/>
    </xf>
    <xf numFmtId="0" fontId="10" fillId="2" borderId="0" xfId="0" applyFont="1" applyFill="1" applyBorder="1" applyAlignment="1">
      <alignment horizontal="left" wrapText="1"/>
    </xf>
    <xf numFmtId="0" fontId="10" fillId="2" borderId="11" xfId="0" applyFont="1" applyFill="1" applyBorder="1" applyAlignment="1">
      <alignment horizontal="center" wrapText="1"/>
    </xf>
    <xf numFmtId="0" fontId="7" fillId="2" borderId="0" xfId="0" applyFont="1" applyFill="1" applyBorder="1" applyAlignment="1">
      <alignment vertical="top" wrapText="1"/>
    </xf>
    <xf numFmtId="0" fontId="7" fillId="2" borderId="1" xfId="0" applyFont="1" applyFill="1" applyBorder="1" applyAlignment="1">
      <alignment vertical="top" wrapText="1"/>
    </xf>
    <xf numFmtId="169" fontId="7" fillId="2" borderId="0" xfId="0" applyNumberFormat="1" applyFont="1" applyFill="1" applyBorder="1" applyAlignment="1">
      <alignment horizontal="left" vertical="top"/>
    </xf>
    <xf numFmtId="0" fontId="7" fillId="2" borderId="2" xfId="0" applyFont="1" applyFill="1" applyBorder="1" applyAlignment="1">
      <alignment horizontal="left" vertical="top"/>
    </xf>
    <xf numFmtId="10" fontId="7" fillId="4" borderId="0" xfId="3" applyNumberFormat="1" applyFont="1" applyFill="1" applyBorder="1" applyAlignment="1">
      <alignment horizontal="right" vertical="top" indent="1"/>
    </xf>
    <xf numFmtId="10" fontId="7" fillId="4" borderId="0" xfId="0" applyNumberFormat="1" applyFont="1" applyFill="1" applyBorder="1" applyAlignment="1">
      <alignment horizontal="right" vertical="top" indent="1"/>
    </xf>
    <xf numFmtId="10" fontId="7" fillId="2" borderId="0" xfId="3" applyNumberFormat="1" applyFont="1" applyFill="1" applyBorder="1" applyAlignment="1">
      <alignment horizontal="right" vertical="top" indent="1"/>
    </xf>
    <xf numFmtId="0" fontId="7" fillId="2" borderId="0" xfId="0" applyFont="1" applyFill="1" applyBorder="1" applyAlignment="1">
      <alignment horizontal="right" vertical="top" wrapText="1" indent="1"/>
    </xf>
    <xf numFmtId="0" fontId="7" fillId="2" borderId="1" xfId="0" applyFont="1" applyFill="1" applyBorder="1" applyAlignment="1">
      <alignment horizontal="right" vertical="top" wrapText="1" indent="1"/>
    </xf>
    <xf numFmtId="10" fontId="7" fillId="2" borderId="11" xfId="3" applyNumberFormat="1" applyFont="1" applyFill="1" applyBorder="1" applyAlignment="1">
      <alignment horizontal="right" vertical="top" indent="1"/>
    </xf>
    <xf numFmtId="0" fontId="7" fillId="2" borderId="0" xfId="0" applyFont="1" applyFill="1" applyBorder="1" applyAlignment="1">
      <alignment horizontal="right" vertical="top" wrapText="1" indent="2"/>
    </xf>
    <xf numFmtId="0" fontId="7" fillId="2" borderId="1" xfId="0" applyFont="1" applyFill="1" applyBorder="1" applyAlignment="1">
      <alignment horizontal="right" vertical="top" wrapText="1" indent="2"/>
    </xf>
    <xf numFmtId="10" fontId="7" fillId="2" borderId="0" xfId="0" applyNumberFormat="1" applyFont="1" applyFill="1" applyBorder="1" applyAlignment="1">
      <alignment horizontal="right" vertical="top" indent="1"/>
    </xf>
    <xf numFmtId="0" fontId="7" fillId="2" borderId="0" xfId="0" applyFont="1" applyFill="1" applyBorder="1" applyAlignment="1">
      <alignment horizontal="right" vertical="top" indent="1"/>
    </xf>
    <xf numFmtId="43" fontId="7" fillId="2" borderId="0" xfId="2" applyNumberFormat="1" applyFont="1" applyFill="1" applyBorder="1" applyAlignment="1">
      <alignment horizontal="center" vertical="top"/>
    </xf>
    <xf numFmtId="43" fontId="7" fillId="4" borderId="0" xfId="2" applyNumberFormat="1" applyFont="1" applyFill="1" applyBorder="1" applyAlignment="1">
      <alignment horizontal="center" vertical="top"/>
    </xf>
    <xf numFmtId="43" fontId="7" fillId="4" borderId="1" xfId="2" applyNumberFormat="1" applyFont="1" applyFill="1" applyBorder="1" applyAlignment="1">
      <alignment horizontal="center" vertical="top"/>
    </xf>
    <xf numFmtId="0" fontId="7" fillId="2" borderId="2" xfId="0" applyFont="1" applyFill="1" applyBorder="1" applyAlignment="1">
      <alignment horizontal="center" vertical="top"/>
    </xf>
    <xf numFmtId="43" fontId="7" fillId="5" borderId="0" xfId="2" applyNumberFormat="1" applyFont="1" applyFill="1" applyBorder="1" applyAlignment="1">
      <alignment horizontal="center" vertical="top"/>
    </xf>
    <xf numFmtId="170" fontId="7" fillId="5" borderId="0" xfId="0" applyNumberFormat="1" applyFont="1" applyFill="1" applyBorder="1" applyAlignment="1">
      <alignment horizontal="right" vertical="top" indent="1"/>
    </xf>
    <xf numFmtId="170" fontId="7" fillId="5" borderId="11" xfId="0" applyNumberFormat="1" applyFont="1" applyFill="1" applyBorder="1" applyAlignment="1">
      <alignment horizontal="right" vertical="top" indent="1"/>
    </xf>
    <xf numFmtId="170" fontId="7" fillId="5" borderId="0" xfId="0" applyNumberFormat="1" applyFont="1" applyFill="1" applyBorder="1" applyAlignment="1">
      <alignment horizontal="right" vertical="top"/>
    </xf>
    <xf numFmtId="170" fontId="7" fillId="5" borderId="11" xfId="0" applyNumberFormat="1" applyFont="1" applyFill="1" applyBorder="1" applyAlignment="1">
      <alignment horizontal="right" vertical="top"/>
    </xf>
    <xf numFmtId="0" fontId="7" fillId="2" borderId="1" xfId="0" applyNumberFormat="1" applyFont="1" applyFill="1" applyBorder="1" applyAlignment="1">
      <alignment horizontal="center" vertical="top"/>
    </xf>
    <xf numFmtId="43" fontId="7" fillId="2" borderId="0" xfId="1" applyFont="1" applyFill="1" applyBorder="1" applyAlignment="1">
      <alignment horizontal="left" vertical="top"/>
    </xf>
    <xf numFmtId="43" fontId="7" fillId="2" borderId="1" xfId="2" applyNumberFormat="1" applyFont="1" applyFill="1" applyBorder="1" applyAlignment="1">
      <alignment horizontal="center" vertical="top"/>
    </xf>
    <xf numFmtId="43" fontId="7" fillId="2" borderId="0" xfId="2" applyNumberFormat="1" applyFont="1" applyFill="1" applyBorder="1" applyAlignment="1">
      <alignment horizontal="right" vertical="top"/>
    </xf>
    <xf numFmtId="43" fontId="7" fillId="5" borderId="11" xfId="2" applyNumberFormat="1" applyFont="1" applyFill="1" applyBorder="1" applyAlignment="1">
      <alignment horizontal="center" vertical="top"/>
    </xf>
    <xf numFmtId="171" fontId="7" fillId="5" borderId="0" xfId="2" applyNumberFormat="1" applyFont="1" applyFill="1" applyBorder="1" applyAlignment="1">
      <alignment horizontal="center" vertical="top"/>
    </xf>
    <xf numFmtId="171" fontId="7" fillId="5" borderId="11" xfId="2" applyNumberFormat="1" applyFont="1" applyFill="1" applyBorder="1" applyAlignment="1">
      <alignment horizontal="center" vertical="top"/>
    </xf>
    <xf numFmtId="171" fontId="7" fillId="4" borderId="0" xfId="2" applyNumberFormat="1" applyFont="1" applyFill="1" applyBorder="1" applyAlignment="1">
      <alignment horizontal="left" vertical="top"/>
    </xf>
    <xf numFmtId="10" fontId="7" fillId="5" borderId="0" xfId="3" applyNumberFormat="1" applyFont="1" applyFill="1" applyBorder="1" applyAlignment="1">
      <alignment horizontal="right" vertical="top" indent="1"/>
    </xf>
    <xf numFmtId="10" fontId="7" fillId="2" borderId="0" xfId="0" applyNumberFormat="1" applyFont="1" applyFill="1" applyBorder="1" applyAlignment="1">
      <alignment horizontal="right" vertical="top"/>
    </xf>
    <xf numFmtId="166" fontId="7" fillId="2" borderId="0" xfId="0" applyNumberFormat="1" applyFont="1" applyFill="1" applyBorder="1" applyAlignment="1">
      <alignment horizontal="right" vertical="top" indent="1"/>
    </xf>
    <xf numFmtId="43" fontId="7" fillId="5" borderId="0" xfId="2" applyNumberFormat="1" applyFont="1" applyFill="1" applyBorder="1" applyAlignment="1">
      <alignment horizontal="right" vertical="top"/>
    </xf>
    <xf numFmtId="0" fontId="7" fillId="5" borderId="0" xfId="0" applyFont="1" applyFill="1" applyBorder="1" applyAlignment="1">
      <alignment horizontal="center" wrapText="1"/>
    </xf>
    <xf numFmtId="171" fontId="7" fillId="4" borderId="0" xfId="2" applyNumberFormat="1" applyFont="1" applyFill="1" applyBorder="1" applyAlignment="1">
      <alignment horizontal="center" vertical="top"/>
    </xf>
    <xf numFmtId="170" fontId="7" fillId="4" borderId="0" xfId="0" applyNumberFormat="1" applyFont="1" applyFill="1" applyBorder="1" applyAlignment="1">
      <alignment horizontal="right" vertical="top"/>
    </xf>
    <xf numFmtId="170" fontId="7" fillId="4" borderId="0" xfId="0" applyNumberFormat="1" applyFont="1" applyFill="1" applyBorder="1" applyAlignment="1">
      <alignment horizontal="right" vertical="top" indent="1"/>
    </xf>
    <xf numFmtId="171" fontId="7" fillId="5" borderId="0" xfId="2" applyNumberFormat="1" applyFont="1" applyFill="1" applyBorder="1" applyAlignment="1">
      <alignment horizontal="right" vertical="top"/>
    </xf>
    <xf numFmtId="171" fontId="7" fillId="2" borderId="0" xfId="0" applyNumberFormat="1" applyFont="1" applyFill="1" applyBorder="1" applyAlignment="1">
      <alignment horizontal="right" vertical="top"/>
    </xf>
    <xf numFmtId="171" fontId="10" fillId="5" borderId="0" xfId="2" applyNumberFormat="1" applyFont="1" applyFill="1" applyBorder="1" applyAlignment="1">
      <alignment horizontal="center" vertical="top"/>
    </xf>
    <xf numFmtId="171" fontId="7" fillId="5" borderId="11" xfId="2" applyNumberFormat="1" applyFont="1" applyFill="1" applyBorder="1" applyAlignment="1">
      <alignment horizontal="right" vertical="top"/>
    </xf>
    <xf numFmtId="0" fontId="7" fillId="2" borderId="0" xfId="0" applyFont="1" applyFill="1" applyBorder="1" applyAlignment="1">
      <alignment horizontal="right"/>
    </xf>
    <xf numFmtId="171" fontId="10" fillId="5" borderId="0" xfId="2" applyNumberFormat="1" applyFont="1" applyFill="1" applyBorder="1" applyAlignment="1">
      <alignment horizontal="right" vertical="top"/>
    </xf>
    <xf numFmtId="10" fontId="7" fillId="4" borderId="1" xfId="3" applyNumberFormat="1" applyFont="1" applyFill="1" applyBorder="1" applyAlignment="1">
      <alignment horizontal="right" vertical="top" indent="1"/>
    </xf>
    <xf numFmtId="10" fontId="7" fillId="0" borderId="0" xfId="0" applyNumberFormat="1" applyFont="1" applyFill="1" applyBorder="1" applyAlignment="1">
      <alignment horizontal="right" vertical="top" indent="1"/>
    </xf>
    <xf numFmtId="10" fontId="7" fillId="0" borderId="0" xfId="3" applyNumberFormat="1" applyFont="1" applyFill="1" applyBorder="1" applyAlignment="1">
      <alignment horizontal="right" vertical="top" indent="1"/>
    </xf>
    <xf numFmtId="0" fontId="7" fillId="2" borderId="0" xfId="0" quotePrefix="1" applyFont="1" applyFill="1" applyBorder="1" applyAlignment="1">
      <alignment horizontal="left" vertical="top" wrapText="1"/>
    </xf>
    <xf numFmtId="10" fontId="7" fillId="2" borderId="13" xfId="3" applyNumberFormat="1" applyFont="1" applyFill="1" applyBorder="1" applyAlignment="1">
      <alignment horizontal="right" vertical="top" indent="1"/>
    </xf>
    <xf numFmtId="0" fontId="10" fillId="2" borderId="1" xfId="0" applyFont="1" applyFill="1" applyBorder="1" applyAlignment="1">
      <alignment horizontal="center"/>
    </xf>
    <xf numFmtId="0" fontId="10" fillId="0" borderId="1" xfId="0" applyFont="1" applyFill="1" applyBorder="1" applyAlignment="1">
      <alignment horizontal="center" wrapText="1"/>
    </xf>
    <xf numFmtId="6" fontId="10" fillId="0" borderId="1" xfId="0" applyNumberFormat="1" applyFont="1" applyFill="1" applyBorder="1" applyAlignment="1">
      <alignment horizontal="center" wrapText="1"/>
    </xf>
    <xf numFmtId="0" fontId="10" fillId="2" borderId="1" xfId="0" applyFont="1" applyFill="1" applyBorder="1" applyAlignment="1">
      <alignment horizontal="left"/>
    </xf>
    <xf numFmtId="0" fontId="7" fillId="0" borderId="1" xfId="0" applyFont="1" applyFill="1" applyBorder="1" applyAlignment="1">
      <alignment horizontal="center" wrapText="1"/>
    </xf>
    <xf numFmtId="0" fontId="7" fillId="2" borderId="0" xfId="0" applyFont="1" applyFill="1" applyBorder="1" applyAlignment="1">
      <alignment horizontal="left" vertical="top"/>
    </xf>
    <xf numFmtId="167" fontId="7" fillId="5" borderId="0" xfId="1" applyNumberFormat="1" applyFont="1" applyFill="1" applyBorder="1" applyAlignment="1">
      <alignment vertical="top"/>
    </xf>
    <xf numFmtId="171" fontId="7" fillId="2" borderId="0" xfId="0" applyNumberFormat="1" applyFont="1" applyFill="1" applyBorder="1" applyAlignment="1">
      <alignment horizontal="left" vertical="top"/>
    </xf>
    <xf numFmtId="174" fontId="7" fillId="0" borderId="0" xfId="1" applyNumberFormat="1" applyFont="1" applyFill="1" applyBorder="1" applyAlignment="1">
      <alignment horizontal="right" vertical="top" indent="1"/>
    </xf>
    <xf numFmtId="171" fontId="7" fillId="5" borderId="1" xfId="2" applyNumberFormat="1" applyFont="1" applyFill="1" applyBorder="1" applyAlignment="1">
      <alignment horizontal="right" vertical="top"/>
    </xf>
    <xf numFmtId="173" fontId="7" fillId="4" borderId="0" xfId="3" applyNumberFormat="1" applyFont="1" applyFill="1" applyBorder="1" applyAlignment="1">
      <alignment horizontal="right" vertical="top" indent="1"/>
    </xf>
    <xf numFmtId="170" fontId="7" fillId="4" borderId="1" xfId="0" applyNumberFormat="1" applyFont="1" applyFill="1" applyBorder="1" applyAlignment="1">
      <alignment horizontal="right" vertical="top"/>
    </xf>
    <xf numFmtId="43" fontId="7" fillId="0" borderId="0" xfId="2" applyNumberFormat="1" applyFont="1" applyFill="1" applyBorder="1" applyAlignment="1">
      <alignment horizontal="center" vertical="top"/>
    </xf>
    <xf numFmtId="0" fontId="7" fillId="4" borderId="0" xfId="0" applyFont="1" applyFill="1" applyBorder="1" applyAlignment="1">
      <alignment horizontal="center" vertical="top"/>
    </xf>
    <xf numFmtId="0" fontId="7" fillId="2" borderId="0" xfId="0" applyFont="1" applyFill="1" applyBorder="1" applyAlignment="1">
      <alignment horizontal="center" vertical="top"/>
    </xf>
    <xf numFmtId="0" fontId="7" fillId="0" borderId="0" xfId="0" applyFont="1" applyFill="1" applyBorder="1" applyAlignment="1">
      <alignment horizontal="center" vertical="top"/>
    </xf>
    <xf numFmtId="0" fontId="7" fillId="2" borderId="0" xfId="0" applyFont="1" applyFill="1" applyBorder="1" applyAlignment="1">
      <alignment horizontal="right" vertical="top"/>
    </xf>
    <xf numFmtId="0" fontId="7" fillId="0" borderId="0" xfId="0" applyFont="1" applyFill="1" applyBorder="1" applyAlignment="1">
      <alignment horizontal="left" vertical="top"/>
    </xf>
    <xf numFmtId="0" fontId="7" fillId="2" borderId="0" xfId="0" applyFont="1" applyFill="1" applyBorder="1" applyAlignment="1">
      <alignment horizontal="center" vertical="center"/>
    </xf>
    <xf numFmtId="0" fontId="0" fillId="2" borderId="0" xfId="0" applyFill="1" applyBorder="1" applyAlignment="1">
      <alignment horizontal="center" vertical="top"/>
    </xf>
    <xf numFmtId="0" fontId="7" fillId="2" borderId="0" xfId="0" applyFont="1" applyFill="1" applyBorder="1" applyAlignment="1">
      <alignment horizontal="left" vertical="top"/>
    </xf>
    <xf numFmtId="10" fontId="7" fillId="6" borderId="0" xfId="3" applyNumberFormat="1" applyFont="1" applyFill="1" applyBorder="1" applyAlignment="1">
      <alignment horizontal="right" vertical="top" indent="1"/>
    </xf>
    <xf numFmtId="10" fontId="7" fillId="0" borderId="1" xfId="3" applyNumberFormat="1" applyFont="1" applyFill="1" applyBorder="1" applyAlignment="1">
      <alignment horizontal="right" vertical="top" indent="1"/>
    </xf>
    <xf numFmtId="10" fontId="10" fillId="0" borderId="0" xfId="0" applyNumberFormat="1" applyFont="1" applyFill="1" applyBorder="1" applyAlignment="1">
      <alignment horizontal="right" vertical="top" indent="1"/>
    </xf>
    <xf numFmtId="173" fontId="7" fillId="6" borderId="0" xfId="3" applyNumberFormat="1" applyFont="1" applyFill="1" applyBorder="1" applyAlignment="1">
      <alignment horizontal="right" vertical="top" indent="1"/>
    </xf>
    <xf numFmtId="10" fontId="7" fillId="6" borderId="0" xfId="3" applyNumberFormat="1" applyFont="1" applyFill="1" applyBorder="1" applyAlignment="1">
      <alignment horizontal="center" wrapText="1"/>
    </xf>
    <xf numFmtId="10" fontId="7" fillId="6" borderId="0" xfId="3" applyNumberFormat="1" applyFont="1" applyFill="1" applyBorder="1" applyAlignment="1">
      <alignment horizontal="center" vertical="center"/>
    </xf>
    <xf numFmtId="0" fontId="7" fillId="0" borderId="2" xfId="0" applyFont="1" applyFill="1" applyBorder="1" applyAlignment="1">
      <alignment horizontal="center" vertical="top"/>
    </xf>
    <xf numFmtId="0" fontId="7" fillId="6" borderId="0" xfId="0" applyFont="1" applyFill="1" applyBorder="1" applyAlignment="1">
      <alignment horizontal="right" vertical="top"/>
    </xf>
    <xf numFmtId="10" fontId="12" fillId="2" borderId="0" xfId="3" applyNumberFormat="1" applyFont="1" applyFill="1" applyBorder="1" applyAlignment="1">
      <alignment horizontal="right" vertical="center"/>
    </xf>
    <xf numFmtId="10" fontId="12" fillId="6" borderId="0" xfId="3" applyNumberFormat="1" applyFont="1" applyFill="1" applyBorder="1" applyAlignment="1">
      <alignment horizontal="right" vertical="center"/>
    </xf>
    <xf numFmtId="10" fontId="12" fillId="6" borderId="1" xfId="3" applyNumberFormat="1" applyFont="1" applyFill="1" applyBorder="1" applyAlignment="1">
      <alignment horizontal="right" vertical="center"/>
    </xf>
    <xf numFmtId="0" fontId="7" fillId="0" borderId="0" xfId="0" applyFont="1" applyFill="1" applyBorder="1" applyAlignment="1">
      <alignment horizontal="left" vertical="top"/>
    </xf>
    <xf numFmtId="0" fontId="15" fillId="2" borderId="0" xfId="4" applyFill="1" applyBorder="1" applyAlignment="1">
      <alignment horizontal="left" vertical="center"/>
    </xf>
    <xf numFmtId="0" fontId="12" fillId="2" borderId="0" xfId="5" applyFont="1" applyFill="1" applyBorder="1" applyAlignment="1">
      <alignment horizontal="left" vertical="top"/>
    </xf>
    <xf numFmtId="0" fontId="7" fillId="2" borderId="0" xfId="5" applyFont="1" applyFill="1" applyBorder="1" applyAlignment="1">
      <alignment horizontal="right" vertical="top"/>
    </xf>
    <xf numFmtId="0" fontId="14" fillId="2" borderId="0" xfId="5" applyFill="1" applyBorder="1" applyAlignment="1">
      <alignment horizontal="left" vertical="top"/>
    </xf>
    <xf numFmtId="0" fontId="7" fillId="6" borderId="0" xfId="5" applyFont="1" applyFill="1" applyBorder="1" applyAlignment="1">
      <alignment horizontal="right" vertical="top"/>
    </xf>
    <xf numFmtId="0" fontId="8" fillId="2" borderId="0" xfId="5" applyFont="1" applyFill="1" applyBorder="1" applyAlignment="1">
      <alignment horizontal="center" vertical="top"/>
    </xf>
    <xf numFmtId="0" fontId="12" fillId="2" borderId="0" xfId="5" applyFont="1" applyFill="1" applyBorder="1" applyAlignment="1">
      <alignment horizontal="center" vertical="top"/>
    </xf>
    <xf numFmtId="0" fontId="12" fillId="2" borderId="0" xfId="5" quotePrefix="1" applyFont="1" applyFill="1" applyBorder="1" applyAlignment="1">
      <alignment horizontal="left" vertical="top" wrapText="1"/>
    </xf>
    <xf numFmtId="0" fontId="12" fillId="2" borderId="0" xfId="5" applyFont="1" applyFill="1" applyBorder="1" applyAlignment="1">
      <alignment horizontal="left" vertical="top" wrapText="1"/>
    </xf>
    <xf numFmtId="0" fontId="13" fillId="2" borderId="0" xfId="5" applyFont="1" applyFill="1" applyBorder="1" applyAlignment="1">
      <alignment horizontal="left" vertical="top" wrapText="1"/>
    </xf>
    <xf numFmtId="0" fontId="13" fillId="2" borderId="0" xfId="5" applyFont="1" applyFill="1" applyBorder="1" applyAlignment="1">
      <alignment horizontal="center" vertical="top" wrapText="1"/>
    </xf>
    <xf numFmtId="0" fontId="13" fillId="2" borderId="0" xfId="5" applyFont="1" applyFill="1" applyBorder="1" applyAlignment="1">
      <alignment horizontal="center" vertical="top"/>
    </xf>
    <xf numFmtId="0" fontId="12" fillId="2" borderId="1" xfId="5" applyFont="1" applyFill="1" applyBorder="1" applyAlignment="1">
      <alignment horizontal="center" vertical="top"/>
    </xf>
    <xf numFmtId="0" fontId="13" fillId="2" borderId="1" xfId="5" applyFont="1" applyFill="1" applyBorder="1" applyAlignment="1">
      <alignment horizontal="left" vertical="top"/>
    </xf>
    <xf numFmtId="0" fontId="13" fillId="2" borderId="0" xfId="5" applyFont="1" applyFill="1" applyBorder="1" applyAlignment="1">
      <alignment horizontal="left" vertical="top"/>
    </xf>
    <xf numFmtId="0" fontId="13" fillId="2" borderId="1" xfId="5" applyFont="1" applyFill="1" applyBorder="1" applyAlignment="1">
      <alignment horizontal="center" vertical="top"/>
    </xf>
    <xf numFmtId="0" fontId="12" fillId="2" borderId="0" xfId="5" applyFont="1" applyFill="1" applyBorder="1" applyAlignment="1">
      <alignment horizontal="center" vertical="center"/>
    </xf>
    <xf numFmtId="0" fontId="12" fillId="2" borderId="0" xfId="5" applyFont="1" applyFill="1" applyBorder="1" applyAlignment="1">
      <alignment horizontal="left" vertical="center"/>
    </xf>
    <xf numFmtId="10" fontId="12" fillId="2" borderId="0" xfId="5" applyNumberFormat="1" applyFont="1" applyFill="1" applyBorder="1" applyAlignment="1">
      <alignment horizontal="right" vertical="center"/>
    </xf>
    <xf numFmtId="0" fontId="14" fillId="0" borderId="0" xfId="5"/>
    <xf numFmtId="0" fontId="12" fillId="2" borderId="0" xfId="5" applyFont="1" applyFill="1" applyBorder="1" applyAlignment="1">
      <alignment horizontal="left" vertical="center"/>
    </xf>
    <xf numFmtId="0" fontId="7" fillId="2" borderId="0" xfId="0" applyFont="1" applyFill="1" applyBorder="1" applyAlignment="1">
      <alignment horizontal="left" vertical="top"/>
    </xf>
    <xf numFmtId="0" fontId="17" fillId="2" borderId="0" xfId="0" applyFont="1" applyFill="1" applyBorder="1" applyAlignment="1">
      <alignment horizontal="left" vertical="top"/>
    </xf>
    <xf numFmtId="0" fontId="18" fillId="2" borderId="0" xfId="0" applyFont="1" applyFill="1" applyBorder="1" applyAlignment="1">
      <alignment vertical="top"/>
    </xf>
    <xf numFmtId="164" fontId="17" fillId="2" borderId="0" xfId="0" applyNumberFormat="1" applyFont="1" applyFill="1" applyBorder="1" applyAlignment="1">
      <alignment horizontal="right" vertical="top"/>
    </xf>
    <xf numFmtId="0" fontId="17" fillId="3" borderId="0" xfId="0" applyFont="1" applyFill="1" applyBorder="1" applyAlignment="1">
      <alignment vertical="top"/>
    </xf>
    <xf numFmtId="0" fontId="17" fillId="3" borderId="0" xfId="0" applyFont="1" applyFill="1" applyBorder="1" applyAlignment="1">
      <alignment horizontal="left" vertical="top"/>
    </xf>
    <xf numFmtId="0" fontId="17" fillId="4" borderId="0" xfId="0" applyFont="1" applyFill="1" applyBorder="1" applyAlignment="1">
      <alignment horizontal="right" vertical="top"/>
    </xf>
    <xf numFmtId="0" fontId="17" fillId="0" borderId="0" xfId="0" applyFont="1" applyFill="1" applyBorder="1" applyAlignment="1">
      <alignment vertical="top"/>
    </xf>
    <xf numFmtId="0" fontId="17" fillId="2" borderId="0" xfId="0" applyFont="1" applyFill="1" applyBorder="1" applyAlignment="1">
      <alignment vertical="top"/>
    </xf>
    <xf numFmtId="49" fontId="17" fillId="2" borderId="0" xfId="0" applyNumberFormat="1" applyFont="1" applyFill="1" applyBorder="1" applyAlignment="1">
      <alignment horizontal="center" vertical="top"/>
    </xf>
    <xf numFmtId="0" fontId="19" fillId="2" borderId="0" xfId="0" applyFont="1" applyFill="1" applyBorder="1" applyAlignment="1">
      <alignment horizontal="center" vertical="center"/>
    </xf>
    <xf numFmtId="49" fontId="20" fillId="2" borderId="0" xfId="0" applyNumberFormat="1" applyFont="1" applyFill="1" applyBorder="1" applyAlignment="1">
      <alignment horizontal="center" vertical="top"/>
    </xf>
    <xf numFmtId="0" fontId="19" fillId="2" borderId="5" xfId="0" applyFont="1" applyFill="1" applyBorder="1" applyAlignment="1">
      <alignment horizontal="center" vertical="center"/>
    </xf>
    <xf numFmtId="0" fontId="17" fillId="2" borderId="0" xfId="0" applyFont="1" applyFill="1" applyBorder="1" applyAlignment="1">
      <alignment vertical="center"/>
    </xf>
    <xf numFmtId="0" fontId="19" fillId="2" borderId="1" xfId="0" applyFont="1" applyFill="1" applyBorder="1" applyAlignment="1">
      <alignment horizontal="center" vertical="top"/>
    </xf>
    <xf numFmtId="0" fontId="19" fillId="2" borderId="0" xfId="0" applyFont="1" applyFill="1" applyBorder="1" applyAlignment="1">
      <alignment horizontal="center" vertical="top"/>
    </xf>
    <xf numFmtId="164" fontId="17" fillId="2" borderId="0" xfId="0" applyNumberFormat="1" applyFont="1" applyFill="1" applyBorder="1" applyAlignment="1">
      <alignment vertical="top"/>
    </xf>
    <xf numFmtId="164" fontId="20" fillId="2" borderId="1" xfId="0" applyNumberFormat="1" applyFont="1" applyFill="1" applyBorder="1" applyAlignment="1">
      <alignment horizontal="center" vertical="top"/>
    </xf>
    <xf numFmtId="164" fontId="17" fillId="2" borderId="0" xfId="0" applyNumberFormat="1" applyFont="1" applyFill="1" applyBorder="1" applyAlignment="1">
      <alignment horizontal="center" vertical="top"/>
    </xf>
    <xf numFmtId="165" fontId="17" fillId="2" borderId="2" xfId="0" applyNumberFormat="1" applyFont="1" applyFill="1" applyBorder="1" applyAlignment="1">
      <alignment horizontal="center" vertical="top"/>
    </xf>
    <xf numFmtId="0" fontId="17" fillId="0" borderId="0" xfId="0" applyFont="1" applyFill="1" applyBorder="1" applyAlignment="1">
      <alignment horizontal="left" vertical="top"/>
    </xf>
    <xf numFmtId="44" fontId="17" fillId="2" borderId="0" xfId="2" applyFont="1" applyFill="1" applyBorder="1" applyAlignment="1">
      <alignment vertical="top"/>
    </xf>
    <xf numFmtId="165" fontId="17" fillId="2" borderId="0" xfId="0" applyNumberFormat="1" applyFont="1" applyFill="1" applyBorder="1" applyAlignment="1">
      <alignment horizontal="center" vertical="top"/>
    </xf>
    <xf numFmtId="0" fontId="17" fillId="2" borderId="0" xfId="0" applyFont="1" applyFill="1" applyBorder="1" applyAlignment="1">
      <alignment horizontal="center" vertical="top"/>
    </xf>
    <xf numFmtId="0" fontId="20" fillId="2" borderId="1" xfId="0" applyFont="1" applyFill="1" applyBorder="1" applyAlignment="1">
      <alignment horizontal="center" vertical="top"/>
    </xf>
    <xf numFmtId="0" fontId="20" fillId="2" borderId="0" xfId="0" applyFont="1" applyFill="1" applyBorder="1" applyAlignment="1">
      <alignment horizontal="center" vertical="top"/>
    </xf>
    <xf numFmtId="166" fontId="17" fillId="2" borderId="0" xfId="0" applyNumberFormat="1" applyFont="1" applyFill="1" applyBorder="1" applyAlignment="1">
      <alignment vertical="top"/>
    </xf>
    <xf numFmtId="43" fontId="17" fillId="2" borderId="0" xfId="2" applyNumberFormat="1" applyFont="1" applyFill="1" applyBorder="1" applyAlignment="1">
      <alignment horizontal="left" vertical="top"/>
    </xf>
    <xf numFmtId="0" fontId="17" fillId="2" borderId="0" xfId="0" applyFont="1" applyFill="1" applyBorder="1" applyAlignment="1">
      <alignment horizontal="left" vertical="top" indent="1"/>
    </xf>
    <xf numFmtId="0" fontId="17" fillId="5" borderId="0" xfId="0" applyFont="1" applyFill="1" applyBorder="1" applyAlignment="1">
      <alignment horizontal="center" vertical="top"/>
    </xf>
    <xf numFmtId="167" fontId="17" fillId="5" borderId="0" xfId="2" applyNumberFormat="1" applyFont="1" applyFill="1" applyBorder="1" applyAlignment="1">
      <alignment vertical="top"/>
    </xf>
    <xf numFmtId="43" fontId="17" fillId="4" borderId="0" xfId="2" applyNumberFormat="1" applyFont="1" applyFill="1" applyBorder="1" applyAlignment="1">
      <alignment horizontal="left" vertical="top"/>
    </xf>
    <xf numFmtId="0" fontId="18" fillId="0" borderId="0" xfId="0" applyFont="1" applyFill="1" applyBorder="1" applyAlignment="1">
      <alignment vertical="top"/>
    </xf>
    <xf numFmtId="165" fontId="17" fillId="2" borderId="0" xfId="0" applyNumberFormat="1" applyFont="1" applyFill="1" applyBorder="1" applyAlignment="1">
      <alignment horizontal="center" vertical="center"/>
    </xf>
    <xf numFmtId="0" fontId="17" fillId="2" borderId="1" xfId="0" applyFont="1" applyFill="1" applyBorder="1" applyAlignment="1">
      <alignment horizontal="left" vertical="top"/>
    </xf>
    <xf numFmtId="0" fontId="21" fillId="2" borderId="0" xfId="0" applyFont="1" applyFill="1" applyBorder="1" applyAlignment="1">
      <alignment horizontal="left" vertical="top"/>
    </xf>
    <xf numFmtId="0" fontId="18" fillId="2" borderId="0" xfId="0" applyFont="1" applyFill="1" applyBorder="1" applyAlignment="1">
      <alignment horizontal="left" vertical="top"/>
    </xf>
    <xf numFmtId="43" fontId="17" fillId="2" borderId="0" xfId="2" applyNumberFormat="1" applyFont="1" applyFill="1" applyBorder="1" applyAlignment="1">
      <alignment horizontal="right" vertical="top"/>
    </xf>
    <xf numFmtId="0" fontId="18" fillId="2" borderId="0" xfId="0" applyFont="1" applyFill="1" applyBorder="1" applyAlignment="1">
      <alignment horizontal="center" vertical="top"/>
    </xf>
    <xf numFmtId="0" fontId="17" fillId="2" borderId="0" xfId="0" applyFont="1" applyFill="1" applyBorder="1" applyAlignment="1">
      <alignment horizontal="right" vertical="top"/>
    </xf>
    <xf numFmtId="0" fontId="17" fillId="5" borderId="0" xfId="0" applyFont="1" applyFill="1" applyBorder="1" applyAlignment="1">
      <alignment horizontal="right" vertical="top"/>
    </xf>
    <xf numFmtId="0" fontId="17" fillId="2" borderId="0" xfId="0" applyFont="1" applyFill="1" applyBorder="1" applyAlignment="1"/>
    <xf numFmtId="164" fontId="20" fillId="2" borderId="0" xfId="0" applyNumberFormat="1" applyFont="1" applyFill="1" applyBorder="1" applyAlignment="1">
      <alignment horizontal="center" vertical="top"/>
    </xf>
    <xf numFmtId="0" fontId="17" fillId="2" borderId="2" xfId="0" applyFont="1" applyFill="1" applyBorder="1" applyAlignment="1">
      <alignment vertical="top"/>
    </xf>
    <xf numFmtId="0" fontId="17" fillId="5" borderId="0" xfId="0" applyFont="1" applyFill="1" applyBorder="1" applyAlignment="1">
      <alignment vertical="top"/>
    </xf>
    <xf numFmtId="0" fontId="17" fillId="5" borderId="0" xfId="0" applyFont="1" applyFill="1" applyBorder="1" applyAlignment="1">
      <alignment horizontal="left" vertical="top"/>
    </xf>
    <xf numFmtId="167" fontId="17" fillId="6" borderId="0" xfId="2" applyNumberFormat="1" applyFont="1" applyFill="1" applyBorder="1" applyAlignment="1">
      <alignment horizontal="right" vertical="top"/>
    </xf>
    <xf numFmtId="0" fontId="17" fillId="5" borderId="0" xfId="0" applyNumberFormat="1" applyFont="1" applyFill="1" applyBorder="1" applyAlignment="1">
      <alignment horizontal="center" vertical="top"/>
    </xf>
    <xf numFmtId="167" fontId="17" fillId="5" borderId="0" xfId="2" applyNumberFormat="1" applyFont="1" applyFill="1" applyBorder="1" applyAlignment="1">
      <alignment horizontal="right" vertical="top"/>
    </xf>
    <xf numFmtId="0" fontId="18" fillId="2" borderId="0" xfId="0" applyFont="1" applyFill="1" applyBorder="1" applyAlignment="1">
      <alignment horizontal="left" vertical="center" indent="1"/>
    </xf>
    <xf numFmtId="0" fontId="18" fillId="2" borderId="0" xfId="0" applyFont="1" applyFill="1" applyBorder="1" applyAlignment="1">
      <alignment horizontal="left" indent="1"/>
    </xf>
    <xf numFmtId="0" fontId="18" fillId="5" borderId="0" xfId="0" applyFont="1" applyFill="1" applyBorder="1" applyAlignment="1">
      <alignment wrapText="1"/>
    </xf>
    <xf numFmtId="0" fontId="17" fillId="5" borderId="0" xfId="0" applyFont="1" applyFill="1" applyBorder="1" applyAlignment="1">
      <alignment horizontal="center" vertical="center"/>
    </xf>
    <xf numFmtId="0" fontId="17" fillId="5" borderId="0" xfId="0" applyFont="1" applyFill="1" applyBorder="1" applyAlignment="1">
      <alignment vertical="center"/>
    </xf>
    <xf numFmtId="43" fontId="17" fillId="5" borderId="0" xfId="0" applyNumberFormat="1" applyFont="1" applyFill="1" applyBorder="1" applyAlignment="1">
      <alignment horizontal="right" vertical="top" indent="1"/>
    </xf>
    <xf numFmtId="43" fontId="17" fillId="2" borderId="0" xfId="2" applyNumberFormat="1" applyFont="1" applyFill="1" applyBorder="1" applyAlignment="1">
      <alignment horizontal="right" vertical="top" indent="1"/>
    </xf>
    <xf numFmtId="0" fontId="17" fillId="5" borderId="0" xfId="0" applyFont="1" applyFill="1" applyBorder="1" applyAlignment="1">
      <alignment horizontal="right" vertical="top" indent="1"/>
    </xf>
    <xf numFmtId="0" fontId="17" fillId="0" borderId="0" xfId="0" applyFont="1" applyFill="1" applyBorder="1" applyAlignment="1">
      <alignment horizontal="center" vertical="top"/>
    </xf>
    <xf numFmtId="167" fontId="17" fillId="6" borderId="0" xfId="2" applyNumberFormat="1" applyFont="1" applyFill="1" applyBorder="1" applyAlignment="1">
      <alignment vertical="top"/>
    </xf>
    <xf numFmtId="49" fontId="17" fillId="5" borderId="0" xfId="0" applyNumberFormat="1" applyFont="1" applyFill="1" applyBorder="1" applyAlignment="1">
      <alignment horizontal="center" vertical="top"/>
    </xf>
    <xf numFmtId="164" fontId="20" fillId="5" borderId="0" xfId="0" applyNumberFormat="1" applyFont="1" applyFill="1" applyBorder="1" applyAlignment="1">
      <alignment horizontal="center" vertical="top"/>
    </xf>
    <xf numFmtId="164" fontId="20" fillId="5" borderId="1" xfId="0" applyNumberFormat="1" applyFont="1" applyFill="1" applyBorder="1" applyAlignment="1">
      <alignment horizontal="center" vertical="top"/>
    </xf>
    <xf numFmtId="164" fontId="17" fillId="5" borderId="0" xfId="0" applyNumberFormat="1" applyFont="1" applyFill="1" applyBorder="1" applyAlignment="1">
      <alignment vertical="top"/>
    </xf>
    <xf numFmtId="164" fontId="20" fillId="2" borderId="0" xfId="0" applyNumberFormat="1" applyFont="1" applyFill="1" applyBorder="1" applyAlignment="1">
      <alignment vertical="top"/>
    </xf>
    <xf numFmtId="164" fontId="17" fillId="5" borderId="0" xfId="0" applyNumberFormat="1" applyFont="1" applyFill="1" applyBorder="1" applyAlignment="1">
      <alignment horizontal="center" vertical="top"/>
    </xf>
    <xf numFmtId="43" fontId="17" fillId="4" borderId="0" xfId="0" applyNumberFormat="1" applyFont="1" applyFill="1" applyBorder="1" applyAlignment="1">
      <alignment vertical="top"/>
    </xf>
    <xf numFmtId="43" fontId="17" fillId="5" borderId="0" xfId="0" applyNumberFormat="1" applyFont="1" applyFill="1" applyBorder="1" applyAlignment="1">
      <alignment vertical="top"/>
    </xf>
    <xf numFmtId="0" fontId="18" fillId="5" borderId="0" xfId="0" applyFont="1" applyFill="1" applyBorder="1" applyAlignment="1">
      <alignment vertical="top"/>
    </xf>
    <xf numFmtId="0" fontId="18" fillId="2" borderId="0" xfId="0" applyFont="1" applyFill="1" applyBorder="1" applyAlignment="1">
      <alignment horizontal="left" vertical="top" indent="1"/>
    </xf>
    <xf numFmtId="165" fontId="17" fillId="0" borderId="0" xfId="0" applyNumberFormat="1" applyFont="1" applyFill="1" applyBorder="1" applyAlignment="1">
      <alignment horizontal="center" vertical="top"/>
    </xf>
    <xf numFmtId="43" fontId="17" fillId="2" borderId="0" xfId="0" applyNumberFormat="1" applyFont="1" applyFill="1" applyBorder="1" applyAlignment="1">
      <alignment vertical="top"/>
    </xf>
    <xf numFmtId="43" fontId="17" fillId="0" borderId="0" xfId="0" applyNumberFormat="1" applyFont="1" applyFill="1" applyBorder="1" applyAlignment="1">
      <alignment vertical="top"/>
    </xf>
    <xf numFmtId="0" fontId="17" fillId="0" borderId="0" xfId="0" applyFont="1" applyFill="1" applyBorder="1" applyAlignment="1">
      <alignment horizontal="left" vertical="top" indent="1"/>
    </xf>
    <xf numFmtId="43" fontId="17" fillId="4" borderId="1" xfId="0" applyNumberFormat="1" applyFont="1" applyFill="1" applyBorder="1" applyAlignment="1">
      <alignment vertical="top"/>
    </xf>
    <xf numFmtId="0" fontId="17" fillId="2" borderId="0" xfId="0" applyFont="1" applyFill="1" applyBorder="1" applyAlignment="1">
      <alignment horizontal="left" vertical="top" indent="2"/>
    </xf>
    <xf numFmtId="0" fontId="17" fillId="2" borderId="0" xfId="0" applyFont="1" applyFill="1" applyBorder="1" applyAlignment="1">
      <alignment horizontal="left" vertical="top" wrapText="1" indent="2"/>
    </xf>
    <xf numFmtId="43" fontId="17" fillId="5" borderId="1" xfId="0" applyNumberFormat="1" applyFont="1" applyFill="1" applyBorder="1" applyAlignment="1">
      <alignment vertical="top"/>
    </xf>
    <xf numFmtId="0" fontId="18" fillId="0" borderId="0" xfId="0" applyFont="1" applyFill="1" applyBorder="1" applyAlignment="1">
      <alignment horizontal="left" vertical="top" indent="1"/>
    </xf>
    <xf numFmtId="10" fontId="17" fillId="0" borderId="0" xfId="0" applyNumberFormat="1" applyFont="1" applyFill="1" applyBorder="1" applyAlignment="1">
      <alignment vertical="top"/>
    </xf>
    <xf numFmtId="10" fontId="17" fillId="2" borderId="0" xfId="3" applyNumberFormat="1" applyFont="1" applyFill="1" applyBorder="1" applyAlignment="1">
      <alignment vertical="top"/>
    </xf>
    <xf numFmtId="167" fontId="17" fillId="5" borderId="0" xfId="1" applyNumberFormat="1" applyFont="1" applyFill="1" applyBorder="1" applyAlignment="1">
      <alignment vertical="top"/>
    </xf>
    <xf numFmtId="0" fontId="19" fillId="2" borderId="1" xfId="0" applyFont="1" applyFill="1" applyBorder="1" applyAlignment="1">
      <alignment horizontal="center" vertical="center"/>
    </xf>
    <xf numFmtId="0" fontId="18" fillId="2" borderId="0" xfId="0" applyFont="1" applyFill="1" applyBorder="1" applyAlignment="1">
      <alignment vertical="top" wrapText="1"/>
    </xf>
    <xf numFmtId="167" fontId="17" fillId="0" borderId="0" xfId="2" applyNumberFormat="1" applyFont="1" applyFill="1" applyBorder="1" applyAlignment="1">
      <alignment vertical="top"/>
    </xf>
    <xf numFmtId="0" fontId="17" fillId="5" borderId="1" xfId="0" applyFont="1" applyFill="1" applyBorder="1" applyAlignment="1">
      <alignment vertical="center"/>
    </xf>
    <xf numFmtId="0" fontId="17" fillId="2" borderId="1" xfId="0" applyFont="1" applyFill="1" applyBorder="1" applyAlignment="1">
      <alignment horizontal="center" vertical="top"/>
    </xf>
    <xf numFmtId="0" fontId="17" fillId="0" borderId="1" xfId="0" applyFont="1" applyFill="1" applyBorder="1" applyAlignment="1">
      <alignment horizontal="center" vertical="top"/>
    </xf>
    <xf numFmtId="167" fontId="17" fillId="5" borderId="11" xfId="2" applyNumberFormat="1" applyFont="1" applyFill="1" applyBorder="1" applyAlignment="1">
      <alignment vertical="top"/>
    </xf>
    <xf numFmtId="167" fontId="17" fillId="5" borderId="1" xfId="2" applyNumberFormat="1" applyFont="1" applyFill="1" applyBorder="1" applyAlignment="1">
      <alignment vertical="top"/>
    </xf>
    <xf numFmtId="0" fontId="17" fillId="5" borderId="1" xfId="0" applyFont="1" applyFill="1" applyBorder="1" applyAlignment="1">
      <alignment horizontal="center" vertical="top"/>
    </xf>
    <xf numFmtId="10" fontId="17" fillId="5" borderId="0" xfId="0" applyNumberFormat="1" applyFont="1" applyFill="1" applyBorder="1" applyAlignment="1">
      <alignment vertical="top"/>
    </xf>
    <xf numFmtId="10" fontId="17" fillId="5" borderId="0" xfId="3" applyNumberFormat="1" applyFont="1" applyFill="1" applyBorder="1" applyAlignment="1">
      <alignment vertical="top"/>
    </xf>
    <xf numFmtId="10" fontId="17" fillId="5" borderId="0" xfId="0" applyNumberFormat="1" applyFont="1" applyFill="1" applyBorder="1" applyAlignment="1">
      <alignment horizontal="right" vertical="top"/>
    </xf>
    <xf numFmtId="10" fontId="17" fillId="5" borderId="1" xfId="0" applyNumberFormat="1" applyFont="1" applyFill="1" applyBorder="1" applyAlignment="1">
      <alignment vertical="top"/>
    </xf>
    <xf numFmtId="10" fontId="17" fillId="5" borderId="5" xfId="0" applyNumberFormat="1" applyFont="1" applyFill="1" applyBorder="1" applyAlignment="1">
      <alignment horizontal="right" vertical="top"/>
    </xf>
    <xf numFmtId="10" fontId="17" fillId="5" borderId="2" xfId="0" applyNumberFormat="1" applyFont="1" applyFill="1" applyBorder="1" applyAlignment="1">
      <alignment horizontal="right" vertical="top"/>
    </xf>
    <xf numFmtId="10" fontId="17" fillId="5" borderId="0" xfId="0" applyNumberFormat="1" applyFont="1" applyFill="1" applyBorder="1" applyAlignment="1">
      <alignment horizontal="right" vertical="center"/>
    </xf>
    <xf numFmtId="0" fontId="17" fillId="5" borderId="0" xfId="0" quotePrefix="1" applyFont="1" applyFill="1" applyBorder="1" applyAlignment="1">
      <alignment horizontal="center" vertical="center"/>
    </xf>
    <xf numFmtId="0" fontId="18" fillId="5" borderId="0" xfId="0" applyFont="1" applyFill="1" applyBorder="1" applyAlignment="1">
      <alignment vertical="center"/>
    </xf>
    <xf numFmtId="165" fontId="20" fillId="2" borderId="0" xfId="0" applyNumberFormat="1" applyFont="1" applyFill="1" applyBorder="1" applyAlignment="1">
      <alignment horizontal="center" vertical="center"/>
    </xf>
    <xf numFmtId="0" fontId="20" fillId="2" borderId="0" xfId="0" applyFont="1" applyFill="1" applyBorder="1" applyAlignment="1">
      <alignment vertical="top"/>
    </xf>
    <xf numFmtId="0" fontId="20" fillId="5" borderId="0" xfId="0" applyFont="1" applyFill="1" applyBorder="1" applyAlignment="1">
      <alignment vertical="center"/>
    </xf>
    <xf numFmtId="0" fontId="20" fillId="5" borderId="0" xfId="0" applyFont="1" applyFill="1" applyBorder="1" applyAlignment="1">
      <alignment vertical="top"/>
    </xf>
    <xf numFmtId="0" fontId="20" fillId="3" borderId="0" xfId="0" applyFont="1" applyFill="1" applyBorder="1" applyAlignment="1">
      <alignment vertical="top"/>
    </xf>
    <xf numFmtId="0" fontId="20" fillId="3" borderId="0" xfId="0" applyFont="1" applyFill="1" applyBorder="1" applyAlignment="1">
      <alignment horizontal="left" vertical="top"/>
    </xf>
    <xf numFmtId="165" fontId="17" fillId="2" borderId="0" xfId="0" applyNumberFormat="1" applyFont="1" applyFill="1" applyBorder="1" applyAlignment="1">
      <alignment horizontal="left" vertical="center"/>
    </xf>
    <xf numFmtId="0" fontId="17" fillId="0" borderId="0" xfId="0" applyFont="1" applyFill="1" applyBorder="1" applyAlignment="1">
      <alignment horizontal="right" vertical="top"/>
    </xf>
    <xf numFmtId="0" fontId="17" fillId="5" borderId="0" xfId="0" applyFont="1" applyFill="1" applyBorder="1" applyAlignment="1">
      <alignment horizontal="center" vertical="top" wrapText="1"/>
    </xf>
    <xf numFmtId="168" fontId="17" fillId="6" borderId="0" xfId="3" applyNumberFormat="1" applyFont="1" applyFill="1" applyBorder="1" applyAlignment="1">
      <alignment vertical="top"/>
    </xf>
    <xf numFmtId="0" fontId="18" fillId="5" borderId="0" xfId="0" applyFont="1" applyFill="1" applyBorder="1" applyAlignment="1">
      <alignment horizontal="center" vertical="top"/>
    </xf>
    <xf numFmtId="171" fontId="18" fillId="6" borderId="0" xfId="0" applyNumberFormat="1" applyFont="1" applyFill="1" applyBorder="1" applyAlignment="1">
      <alignment horizontal="right" vertical="center"/>
    </xf>
    <xf numFmtId="171" fontId="17" fillId="2" borderId="0" xfId="2" applyNumberFormat="1" applyFont="1" applyFill="1" applyBorder="1" applyAlignment="1">
      <alignment horizontal="right" vertical="top" indent="1"/>
    </xf>
    <xf numFmtId="171" fontId="17" fillId="5" borderId="0" xfId="0" applyNumberFormat="1" applyFont="1" applyFill="1" applyBorder="1" applyAlignment="1">
      <alignment horizontal="center" vertical="center"/>
    </xf>
    <xf numFmtId="171" fontId="17" fillId="5" borderId="0" xfId="0" applyNumberFormat="1" applyFont="1" applyFill="1" applyBorder="1" applyAlignment="1">
      <alignment vertical="top"/>
    </xf>
    <xf numFmtId="0" fontId="22" fillId="5" borderId="0" xfId="0" applyFont="1" applyFill="1" applyBorder="1" applyAlignment="1">
      <alignment vertical="top"/>
    </xf>
    <xf numFmtId="171" fontId="17" fillId="2" borderId="0" xfId="0" applyNumberFormat="1" applyFont="1" applyFill="1" applyBorder="1" applyAlignment="1">
      <alignment vertical="top"/>
    </xf>
    <xf numFmtId="0" fontId="17" fillId="7" borderId="0" xfId="0" applyFont="1" applyFill="1" applyBorder="1" applyAlignment="1">
      <alignment vertical="top"/>
    </xf>
    <xf numFmtId="171" fontId="17" fillId="7" borderId="0" xfId="0" applyNumberFormat="1" applyFont="1" applyFill="1" applyBorder="1" applyAlignment="1">
      <alignment vertical="top"/>
    </xf>
    <xf numFmtId="0" fontId="17" fillId="7" borderId="0" xfId="0" applyFont="1" applyFill="1" applyBorder="1" applyAlignment="1">
      <alignment horizontal="center" vertical="top"/>
    </xf>
    <xf numFmtId="167" fontId="17" fillId="7" borderId="0" xfId="2" applyNumberFormat="1" applyFont="1" applyFill="1" applyBorder="1" applyAlignment="1">
      <alignment vertical="top"/>
    </xf>
    <xf numFmtId="168" fontId="17" fillId="7" borderId="0" xfId="3" applyNumberFormat="1" applyFont="1" applyFill="1" applyBorder="1" applyAlignment="1">
      <alignment vertical="top"/>
    </xf>
    <xf numFmtId="0" fontId="17" fillId="7" borderId="0" xfId="0" applyFont="1" applyFill="1" applyBorder="1" applyAlignment="1">
      <alignment horizontal="left" vertical="top"/>
    </xf>
    <xf numFmtId="0" fontId="16" fillId="2" borderId="0" xfId="0" applyFont="1" applyFill="1" applyBorder="1" applyAlignment="1">
      <alignment horizontal="center" vertical="center"/>
    </xf>
    <xf numFmtId="0" fontId="16" fillId="2" borderId="0" xfId="0" applyFont="1" applyFill="1" applyBorder="1" applyAlignment="1">
      <alignment horizontal="left" vertical="top"/>
    </xf>
    <xf numFmtId="0" fontId="16" fillId="2" borderId="0" xfId="0" applyFont="1" applyFill="1" applyBorder="1" applyAlignment="1">
      <alignment horizontal="center" vertical="top"/>
    </xf>
    <xf numFmtId="0" fontId="17" fillId="6" borderId="0" xfId="0" applyFont="1" applyFill="1" applyBorder="1" applyAlignment="1">
      <alignment horizontal="right" vertical="top"/>
    </xf>
    <xf numFmtId="0" fontId="17" fillId="2" borderId="0" xfId="0" applyFont="1" applyFill="1" applyBorder="1" applyAlignment="1">
      <alignment horizontal="center" vertical="center"/>
    </xf>
    <xf numFmtId="0" fontId="17" fillId="2" borderId="0" xfId="0" applyFont="1" applyFill="1" applyBorder="1" applyAlignment="1">
      <alignment horizontal="left" vertical="top" wrapText="1"/>
    </xf>
    <xf numFmtId="49" fontId="17" fillId="2" borderId="0" xfId="0" applyNumberFormat="1" applyFont="1" applyFill="1" applyBorder="1" applyAlignment="1">
      <alignment horizontal="center"/>
    </xf>
    <xf numFmtId="0" fontId="17" fillId="2" borderId="1" xfId="0" applyNumberFormat="1" applyFont="1" applyFill="1" applyBorder="1" applyAlignment="1">
      <alignment horizontal="center" vertical="top"/>
    </xf>
    <xf numFmtId="49" fontId="20" fillId="2" borderId="0" xfId="0" applyNumberFormat="1" applyFont="1" applyFill="1" applyBorder="1" applyAlignment="1">
      <alignment horizontal="center" vertical="center"/>
    </xf>
    <xf numFmtId="0" fontId="17" fillId="2" borderId="0" xfId="0" applyNumberFormat="1" applyFont="1" applyFill="1" applyBorder="1" applyAlignment="1">
      <alignment horizontal="center" vertical="top"/>
    </xf>
    <xf numFmtId="49" fontId="20" fillId="2" borderId="0" xfId="0" applyNumberFormat="1" applyFont="1" applyFill="1" applyBorder="1" applyAlignment="1">
      <alignment horizontal="center"/>
    </xf>
    <xf numFmtId="49" fontId="17" fillId="4" borderId="0" xfId="0" applyNumberFormat="1" applyFont="1" applyFill="1" applyBorder="1" applyAlignment="1">
      <alignment horizontal="center" vertical="top"/>
    </xf>
    <xf numFmtId="49" fontId="17" fillId="2" borderId="9" xfId="0" applyNumberFormat="1" applyFont="1" applyFill="1" applyBorder="1" applyAlignment="1">
      <alignment horizontal="center" vertical="top"/>
    </xf>
    <xf numFmtId="49" fontId="17" fillId="2" borderId="6" xfId="0" applyNumberFormat="1" applyFont="1" applyFill="1" applyBorder="1" applyAlignment="1">
      <alignment horizontal="center" vertical="top"/>
    </xf>
    <xf numFmtId="49" fontId="17" fillId="2" borderId="9" xfId="0" applyNumberFormat="1" applyFont="1" applyFill="1" applyBorder="1" applyAlignment="1">
      <alignment horizontal="center"/>
    </xf>
    <xf numFmtId="0" fontId="17" fillId="2" borderId="0" xfId="0" applyNumberFormat="1" applyFont="1" applyFill="1" applyBorder="1" applyAlignment="1">
      <alignment horizontal="center"/>
    </xf>
    <xf numFmtId="49" fontId="17" fillId="2" borderId="9" xfId="0" applyNumberFormat="1" applyFont="1" applyFill="1" applyBorder="1" applyAlignment="1">
      <alignment horizontal="center" wrapText="1"/>
    </xf>
    <xf numFmtId="0" fontId="16" fillId="2" borderId="0" xfId="0" applyFont="1" applyFill="1" applyBorder="1" applyAlignment="1">
      <alignment horizontal="left"/>
    </xf>
    <xf numFmtId="49" fontId="17" fillId="0" borderId="14" xfId="0" applyNumberFormat="1" applyFont="1" applyFill="1" applyBorder="1" applyAlignment="1">
      <alignment horizontal="center" vertical="top"/>
    </xf>
    <xf numFmtId="49" fontId="17" fillId="4" borderId="14" xfId="0" applyNumberFormat="1" applyFont="1" applyFill="1" applyBorder="1" applyAlignment="1">
      <alignment horizontal="center" vertical="top"/>
    </xf>
    <xf numFmtId="43" fontId="17" fillId="2" borderId="15" xfId="2" applyNumberFormat="1" applyFont="1" applyFill="1" applyBorder="1" applyAlignment="1">
      <alignment horizontal="center" vertical="top"/>
    </xf>
    <xf numFmtId="49" fontId="17" fillId="2" borderId="14" xfId="0" applyNumberFormat="1" applyFont="1" applyFill="1" applyBorder="1" applyAlignment="1">
      <alignment horizontal="center" vertical="top"/>
    </xf>
    <xf numFmtId="168" fontId="17" fillId="2" borderId="14" xfId="2" applyNumberFormat="1" applyFont="1" applyFill="1" applyBorder="1" applyAlignment="1">
      <alignment horizontal="right" vertical="top" indent="1"/>
    </xf>
    <xf numFmtId="49" fontId="17" fillId="2" borderId="15" xfId="0" applyNumberFormat="1" applyFont="1" applyFill="1" applyBorder="1" applyAlignment="1">
      <alignment horizontal="center" vertical="top"/>
    </xf>
    <xf numFmtId="168" fontId="17" fillId="2" borderId="15" xfId="2" applyNumberFormat="1" applyFont="1" applyFill="1" applyBorder="1" applyAlignment="1">
      <alignment horizontal="right" vertical="top" indent="1"/>
    </xf>
    <xf numFmtId="49" fontId="17" fillId="4" borderId="16" xfId="0" applyNumberFormat="1" applyFont="1" applyFill="1" applyBorder="1" applyAlignment="1">
      <alignment horizontal="center" vertical="top"/>
    </xf>
    <xf numFmtId="49" fontId="17" fillId="2" borderId="16" xfId="0" applyNumberFormat="1" applyFont="1" applyFill="1" applyBorder="1" applyAlignment="1">
      <alignment horizontal="center" vertical="top"/>
    </xf>
    <xf numFmtId="168" fontId="17" fillId="2" borderId="16" xfId="2" applyNumberFormat="1" applyFont="1" applyFill="1" applyBorder="1" applyAlignment="1">
      <alignment horizontal="right" vertical="top" indent="1"/>
    </xf>
    <xf numFmtId="0" fontId="17" fillId="2" borderId="0" xfId="0" applyNumberFormat="1" applyFont="1" applyFill="1" applyBorder="1" applyAlignment="1">
      <alignment horizontal="center" wrapText="1"/>
    </xf>
    <xf numFmtId="49" fontId="17" fillId="2" borderId="0" xfId="0" applyNumberFormat="1" applyFont="1" applyFill="1" applyBorder="1" applyAlignment="1">
      <alignment horizontal="left" wrapText="1"/>
    </xf>
    <xf numFmtId="168" fontId="17" fillId="2" borderId="0" xfId="3" applyNumberFormat="1" applyFont="1" applyFill="1" applyBorder="1" applyAlignment="1">
      <alignment horizontal="right" indent="1"/>
    </xf>
    <xf numFmtId="0" fontId="16" fillId="2" borderId="0" xfId="0" applyFont="1" applyFill="1" applyBorder="1" applyAlignment="1">
      <alignment horizontal="left" vertical="top" wrapText="1"/>
    </xf>
    <xf numFmtId="43" fontId="17" fillId="5" borderId="0" xfId="2" applyNumberFormat="1" applyFont="1" applyFill="1" applyBorder="1" applyAlignment="1">
      <alignment horizontal="center" vertical="top"/>
    </xf>
    <xf numFmtId="0" fontId="20" fillId="2" borderId="0" xfId="0" applyNumberFormat="1" applyFont="1" applyFill="1" applyBorder="1" applyAlignment="1">
      <alignment horizontal="left" vertical="top"/>
    </xf>
    <xf numFmtId="49" fontId="17" fillId="4" borderId="15" xfId="0" applyNumberFormat="1" applyFont="1" applyFill="1" applyBorder="1" applyAlignment="1">
      <alignment horizontal="center"/>
    </xf>
    <xf numFmtId="49" fontId="17" fillId="2" borderId="15" xfId="0" applyNumberFormat="1" applyFont="1" applyFill="1" applyBorder="1" applyAlignment="1">
      <alignment horizontal="center" wrapText="1"/>
    </xf>
    <xf numFmtId="49" fontId="17" fillId="0" borderId="16" xfId="0" applyNumberFormat="1" applyFont="1" applyFill="1" applyBorder="1" applyAlignment="1">
      <alignment horizontal="center" vertical="top"/>
    </xf>
    <xf numFmtId="172" fontId="17" fillId="5" borderId="15" xfId="3" applyNumberFormat="1" applyFont="1" applyFill="1" applyBorder="1" applyAlignment="1">
      <alignment horizontal="right" vertical="top" indent="1"/>
    </xf>
    <xf numFmtId="172" fontId="17" fillId="2" borderId="14" xfId="2" applyNumberFormat="1" applyFont="1" applyFill="1" applyBorder="1" applyAlignment="1">
      <alignment horizontal="right" vertical="top" indent="1"/>
    </xf>
    <xf numFmtId="172" fontId="17" fillId="5" borderId="14" xfId="3" applyNumberFormat="1" applyFont="1" applyFill="1" applyBorder="1" applyAlignment="1">
      <alignment horizontal="right" vertical="top" indent="1"/>
    </xf>
    <xf numFmtId="172" fontId="17" fillId="2" borderId="12" xfId="2" applyNumberFormat="1" applyFont="1" applyFill="1" applyBorder="1" applyAlignment="1">
      <alignment horizontal="center" vertical="top"/>
    </xf>
    <xf numFmtId="172" fontId="17" fillId="2" borderId="18" xfId="2" applyNumberFormat="1" applyFont="1" applyFill="1" applyBorder="1" applyAlignment="1">
      <alignment horizontal="center" vertical="top"/>
    </xf>
    <xf numFmtId="0" fontId="20" fillId="2" borderId="0" xfId="0" applyFont="1" applyFill="1" applyBorder="1" applyAlignment="1">
      <alignment horizontal="center"/>
    </xf>
    <xf numFmtId="0" fontId="17" fillId="2" borderId="1" xfId="0" applyFont="1" applyFill="1" applyBorder="1" applyAlignment="1">
      <alignment horizontal="center" wrapText="1"/>
    </xf>
    <xf numFmtId="0" fontId="20" fillId="2" borderId="0" xfId="0" applyFont="1" applyFill="1" applyBorder="1" applyAlignment="1">
      <alignment horizontal="center" wrapText="1"/>
    </xf>
    <xf numFmtId="0" fontId="20" fillId="2" borderId="0" xfId="0" quotePrefix="1" applyFont="1" applyFill="1" applyBorder="1" applyAlignment="1">
      <alignment horizontal="center" vertical="top"/>
    </xf>
    <xf numFmtId="0" fontId="17" fillId="2" borderId="0" xfId="0" applyFont="1" applyFill="1" applyBorder="1" applyAlignment="1">
      <alignment horizontal="center"/>
    </xf>
    <xf numFmtId="0" fontId="17" fillId="2" borderId="0" xfId="0" applyFont="1" applyFill="1" applyBorder="1" applyAlignment="1">
      <alignment horizontal="center" wrapText="1"/>
    </xf>
    <xf numFmtId="0" fontId="17" fillId="0" borderId="0" xfId="0" applyFont="1" applyFill="1" applyBorder="1" applyAlignment="1">
      <alignment horizontal="center" wrapText="1"/>
    </xf>
    <xf numFmtId="43" fontId="17" fillId="4" borderId="0" xfId="2" applyNumberFormat="1" applyFont="1" applyFill="1" applyBorder="1" applyAlignment="1">
      <alignment horizontal="center" vertical="top"/>
    </xf>
    <xf numFmtId="0" fontId="17" fillId="2" borderId="0" xfId="0" applyFont="1" applyFill="1" applyBorder="1" applyAlignment="1">
      <alignment horizontal="right" vertical="top" wrapText="1"/>
    </xf>
    <xf numFmtId="0" fontId="20" fillId="2" borderId="0" xfId="0" quotePrefix="1" applyFont="1" applyFill="1" applyBorder="1" applyAlignment="1">
      <alignment horizontal="center"/>
    </xf>
    <xf numFmtId="43" fontId="17" fillId="5" borderId="4" xfId="2" applyNumberFormat="1" applyFont="1" applyFill="1" applyBorder="1" applyAlignment="1">
      <alignment horizontal="center" vertical="top"/>
    </xf>
    <xf numFmtId="0" fontId="25" fillId="2" borderId="0" xfId="0" applyFont="1" applyFill="1" applyBorder="1" applyAlignment="1">
      <alignment horizontal="center" vertical="top"/>
    </xf>
    <xf numFmtId="0" fontId="25" fillId="2" borderId="0" xfId="0" applyFont="1" applyFill="1" applyBorder="1" applyAlignment="1">
      <alignment vertical="top"/>
    </xf>
    <xf numFmtId="43" fontId="17" fillId="6" borderId="0" xfId="2" applyNumberFormat="1" applyFont="1" applyFill="1" applyBorder="1" applyAlignment="1">
      <alignment horizontal="center" vertical="top"/>
    </xf>
    <xf numFmtId="0" fontId="25" fillId="2" borderId="0" xfId="0" applyFont="1" applyFill="1" applyBorder="1" applyAlignment="1">
      <alignment horizontal="left" vertical="top"/>
    </xf>
    <xf numFmtId="0" fontId="17" fillId="2" borderId="0" xfId="0" quotePrefix="1" applyFont="1" applyFill="1" applyBorder="1" applyAlignment="1">
      <alignment horizontal="center"/>
    </xf>
    <xf numFmtId="0" fontId="17" fillId="2" borderId="1" xfId="0" applyFont="1" applyFill="1" applyBorder="1" applyAlignment="1">
      <alignment horizontal="left"/>
    </xf>
    <xf numFmtId="0" fontId="17" fillId="2" borderId="1" xfId="0" applyFont="1" applyFill="1" applyBorder="1" applyAlignment="1">
      <alignment horizontal="center"/>
    </xf>
    <xf numFmtId="0" fontId="17" fillId="4" borderId="0" xfId="0" applyFont="1" applyFill="1" applyBorder="1" applyAlignment="1">
      <alignment horizontal="left" vertical="top"/>
    </xf>
    <xf numFmtId="170" fontId="17" fillId="4" borderId="11" xfId="0" applyNumberFormat="1" applyFont="1" applyFill="1" applyBorder="1" applyAlignment="1">
      <alignment horizontal="right" vertical="top" indent="2"/>
    </xf>
    <xf numFmtId="0" fontId="17" fillId="4" borderId="1" xfId="0" applyFont="1" applyFill="1" applyBorder="1" applyAlignment="1">
      <alignment horizontal="left" vertical="top"/>
    </xf>
    <xf numFmtId="170" fontId="17" fillId="4" borderId="0" xfId="0" applyNumberFormat="1" applyFont="1" applyFill="1" applyBorder="1" applyAlignment="1">
      <alignment horizontal="right" vertical="top" indent="2"/>
    </xf>
    <xf numFmtId="0" fontId="17" fillId="2" borderId="11" xfId="0" applyFont="1" applyFill="1" applyBorder="1" applyAlignment="1">
      <alignment horizontal="left" vertical="top"/>
    </xf>
    <xf numFmtId="43" fontId="17" fillId="5" borderId="11" xfId="2" applyNumberFormat="1" applyFont="1" applyFill="1" applyBorder="1" applyAlignment="1">
      <alignment horizontal="center" vertical="top"/>
    </xf>
    <xf numFmtId="0" fontId="16" fillId="5" borderId="0" xfId="0" applyFont="1" applyFill="1" applyBorder="1" applyAlignment="1">
      <alignment horizontal="left" vertical="top"/>
    </xf>
    <xf numFmtId="0" fontId="17" fillId="7" borderId="0" xfId="0" applyFont="1" applyFill="1" applyBorder="1" applyAlignment="1">
      <alignment horizontal="right" vertical="top" wrapText="1"/>
    </xf>
    <xf numFmtId="43" fontId="17" fillId="7" borderId="4" xfId="2" applyNumberFormat="1" applyFont="1" applyFill="1" applyBorder="1" applyAlignment="1">
      <alignment horizontal="center" vertical="top"/>
    </xf>
    <xf numFmtId="167" fontId="17" fillId="7" borderId="0" xfId="2" applyNumberFormat="1" applyFont="1" applyFill="1" applyBorder="1" applyAlignment="1">
      <alignment horizontal="center" vertical="top"/>
    </xf>
    <xf numFmtId="0" fontId="18" fillId="7" borderId="0" xfId="0" applyFont="1" applyFill="1" applyBorder="1" applyAlignment="1">
      <alignment vertical="top" wrapText="1"/>
    </xf>
    <xf numFmtId="0" fontId="18" fillId="7" borderId="0" xfId="0" applyFont="1" applyFill="1" applyBorder="1" applyAlignment="1">
      <alignment vertical="top"/>
    </xf>
    <xf numFmtId="0" fontId="17" fillId="7" borderId="1" xfId="0" applyFont="1" applyFill="1" applyBorder="1" applyAlignment="1">
      <alignment vertical="top"/>
    </xf>
    <xf numFmtId="0" fontId="19" fillId="2" borderId="0" xfId="0" applyFont="1" applyFill="1" applyBorder="1" applyAlignment="1">
      <alignment horizontal="center" wrapText="1"/>
    </xf>
    <xf numFmtId="0" fontId="19" fillId="2" borderId="1" xfId="0" applyFont="1" applyFill="1" applyBorder="1" applyAlignment="1">
      <alignment horizontal="center" wrapText="1"/>
    </xf>
    <xf numFmtId="0" fontId="18" fillId="2" borderId="0" xfId="0" applyFont="1" applyFill="1" applyBorder="1" applyAlignment="1">
      <alignment horizontal="center" vertical="center" wrapText="1"/>
    </xf>
    <xf numFmtId="49" fontId="17" fillId="2" borderId="0"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165" fontId="17" fillId="2" borderId="0" xfId="0" applyNumberFormat="1" applyFont="1" applyFill="1" applyBorder="1" applyAlignment="1">
      <alignment horizontal="center" vertical="center" wrapText="1"/>
    </xf>
    <xf numFmtId="9" fontId="17" fillId="2" borderId="0" xfId="3" applyFont="1" applyFill="1" applyBorder="1" applyAlignment="1">
      <alignment horizontal="center" vertical="top"/>
    </xf>
    <xf numFmtId="49" fontId="17" fillId="2" borderId="0" xfId="0" applyNumberFormat="1" applyFont="1" applyFill="1" applyBorder="1" applyAlignment="1">
      <alignment horizontal="right" vertical="top"/>
    </xf>
    <xf numFmtId="49" fontId="17" fillId="2" borderId="0" xfId="0" applyNumberFormat="1" applyFont="1" applyFill="1" applyBorder="1" applyAlignment="1">
      <alignment vertical="top"/>
    </xf>
    <xf numFmtId="49" fontId="17" fillId="2" borderId="0" xfId="0" applyNumberFormat="1" applyFont="1" applyFill="1" applyBorder="1" applyAlignment="1">
      <alignment horizontal="left" vertical="top"/>
    </xf>
    <xf numFmtId="9" fontId="17" fillId="2" borderId="0" xfId="3" quotePrefix="1" applyFont="1" applyFill="1" applyBorder="1" applyAlignment="1">
      <alignment horizontal="right" vertical="top"/>
    </xf>
    <xf numFmtId="49" fontId="17" fillId="0" borderId="0" xfId="0" applyNumberFormat="1" applyFont="1" applyFill="1" applyBorder="1" applyAlignment="1">
      <alignment horizontal="left" vertical="top"/>
    </xf>
    <xf numFmtId="9" fontId="17" fillId="2" borderId="0" xfId="3" applyFont="1" applyFill="1" applyBorder="1" applyAlignment="1">
      <alignment horizontal="right" vertical="top"/>
    </xf>
    <xf numFmtId="10" fontId="17" fillId="2" borderId="0" xfId="3" applyNumberFormat="1" applyFont="1" applyFill="1" applyBorder="1" applyAlignment="1">
      <alignment horizontal="right" vertical="top"/>
    </xf>
    <xf numFmtId="10" fontId="17" fillId="2" borderId="0" xfId="0" applyNumberFormat="1" applyFont="1" applyFill="1" applyBorder="1" applyAlignment="1">
      <alignment horizontal="right" vertical="top"/>
    </xf>
    <xf numFmtId="10" fontId="17" fillId="2" borderId="0" xfId="3" quotePrefix="1" applyNumberFormat="1" applyFont="1" applyFill="1" applyBorder="1" applyAlignment="1">
      <alignment horizontal="right" vertical="top"/>
    </xf>
    <xf numFmtId="49" fontId="20" fillId="2" borderId="0" xfId="0" applyNumberFormat="1" applyFont="1" applyFill="1" applyBorder="1" applyAlignment="1">
      <alignment vertical="top"/>
    </xf>
    <xf numFmtId="49" fontId="20" fillId="2" borderId="0" xfId="0" applyNumberFormat="1" applyFont="1" applyFill="1" applyBorder="1" applyAlignment="1">
      <alignment horizontal="left" vertical="top"/>
    </xf>
    <xf numFmtId="10" fontId="20" fillId="2" borderId="0" xfId="0" applyNumberFormat="1" applyFont="1" applyFill="1" applyBorder="1" applyAlignment="1">
      <alignment horizontal="right" vertical="top"/>
    </xf>
    <xf numFmtId="165" fontId="20" fillId="2" borderId="0" xfId="0" applyNumberFormat="1" applyFont="1" applyFill="1" applyBorder="1" applyAlignment="1">
      <alignment horizontal="center" vertical="center" wrapText="1"/>
    </xf>
    <xf numFmtId="0" fontId="19" fillId="2" borderId="6" xfId="0" applyFont="1" applyFill="1" applyBorder="1" applyAlignment="1">
      <alignment horizontal="center" wrapText="1"/>
    </xf>
    <xf numFmtId="0" fontId="19" fillId="2" borderId="7" xfId="0" applyFont="1" applyFill="1" applyBorder="1" applyAlignment="1">
      <alignment horizontal="center" wrapText="1"/>
    </xf>
    <xf numFmtId="0" fontId="19" fillId="2" borderId="8" xfId="0" applyFont="1" applyFill="1" applyBorder="1" applyAlignment="1">
      <alignment horizontal="center" wrapText="1"/>
    </xf>
    <xf numFmtId="0" fontId="19" fillId="2" borderId="9" xfId="0" applyFont="1" applyFill="1" applyBorder="1" applyAlignment="1">
      <alignment horizontal="center" wrapText="1"/>
    </xf>
    <xf numFmtId="0" fontId="17" fillId="2" borderId="0" xfId="0" applyFont="1" applyFill="1" applyBorder="1" applyAlignment="1">
      <alignment horizontal="left"/>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4" xfId="0" applyFont="1" applyFill="1" applyBorder="1" applyAlignment="1">
      <alignment horizontal="center" vertical="center" wrapText="1"/>
    </xf>
    <xf numFmtId="165" fontId="17" fillId="2" borderId="10" xfId="0" applyNumberFormat="1" applyFont="1" applyFill="1" applyBorder="1" applyAlignment="1">
      <alignment horizontal="center" vertical="center" wrapText="1"/>
    </xf>
    <xf numFmtId="165" fontId="17" fillId="2" borderId="11" xfId="0" applyNumberFormat="1" applyFont="1" applyFill="1" applyBorder="1" applyAlignment="1">
      <alignment horizontal="center" vertical="center" wrapText="1"/>
    </xf>
    <xf numFmtId="0" fontId="17" fillId="2" borderId="12" xfId="0" applyFont="1" applyFill="1" applyBorder="1" applyAlignment="1">
      <alignment horizontal="left" vertical="top"/>
    </xf>
    <xf numFmtId="0" fontId="17" fillId="2" borderId="15" xfId="0" applyFont="1" applyFill="1" applyBorder="1" applyAlignment="1">
      <alignment horizontal="left" vertical="top"/>
    </xf>
    <xf numFmtId="165" fontId="17" fillId="2" borderId="17" xfId="0" applyNumberFormat="1" applyFont="1" applyFill="1" applyBorder="1" applyAlignment="1">
      <alignment horizontal="center" vertical="center" wrapText="1"/>
    </xf>
    <xf numFmtId="0" fontId="17" fillId="4" borderId="0" xfId="2" applyNumberFormat="1" applyFont="1" applyFill="1" applyBorder="1" applyAlignment="1">
      <alignment horizontal="left" vertical="top"/>
    </xf>
    <xf numFmtId="10" fontId="17" fillId="2" borderId="18" xfId="0" applyNumberFormat="1" applyFont="1" applyFill="1" applyBorder="1" applyAlignment="1">
      <alignment horizontal="right" vertical="top" indent="2"/>
    </xf>
    <xf numFmtId="10" fontId="17" fillId="2" borderId="0" xfId="0" applyNumberFormat="1" applyFont="1" applyFill="1" applyBorder="1" applyAlignment="1">
      <alignment horizontal="right" vertical="top" indent="2"/>
    </xf>
    <xf numFmtId="165" fontId="17" fillId="2" borderId="19" xfId="0" applyNumberFormat="1"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0" fontId="17" fillId="2" borderId="12" xfId="0" applyFont="1" applyFill="1" applyBorder="1" applyAlignment="1">
      <alignment horizontal="right" vertical="top" indent="2"/>
    </xf>
    <xf numFmtId="10" fontId="17" fillId="2" borderId="15" xfId="0" applyNumberFormat="1" applyFont="1" applyFill="1" applyBorder="1" applyAlignment="1">
      <alignment horizontal="right" vertical="top" indent="2"/>
    </xf>
    <xf numFmtId="0" fontId="17" fillId="2" borderId="18" xfId="0" applyFont="1" applyFill="1" applyBorder="1" applyAlignment="1">
      <alignment horizontal="right" vertical="top" indent="2"/>
    </xf>
    <xf numFmtId="10" fontId="17" fillId="2" borderId="14" xfId="0" applyNumberFormat="1" applyFont="1" applyFill="1" applyBorder="1" applyAlignment="1">
      <alignment horizontal="right" vertical="top" indent="2"/>
    </xf>
    <xf numFmtId="10" fontId="17" fillId="2" borderId="20" xfId="0" applyNumberFormat="1" applyFont="1" applyFill="1" applyBorder="1" applyAlignment="1">
      <alignment horizontal="right" vertical="top" indent="2"/>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left" vertical="top"/>
    </xf>
    <xf numFmtId="0" fontId="17" fillId="2" borderId="19"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0" xfId="0" applyFont="1" applyFill="1" applyBorder="1" applyAlignment="1">
      <alignment horizontal="left" vertical="top"/>
    </xf>
    <xf numFmtId="0" fontId="19" fillId="2" borderId="10" xfId="0" applyFont="1" applyFill="1" applyBorder="1" applyAlignment="1">
      <alignment horizontal="center" wrapText="1"/>
    </xf>
    <xf numFmtId="0" fontId="19" fillId="2" borderId="11" xfId="0" applyFont="1" applyFill="1" applyBorder="1" applyAlignment="1">
      <alignment horizontal="center" wrapText="1"/>
    </xf>
    <xf numFmtId="0" fontId="19" fillId="2" borderId="12" xfId="0" applyFont="1" applyFill="1" applyBorder="1" applyAlignment="1">
      <alignment horizontal="center" wrapText="1"/>
    </xf>
    <xf numFmtId="0" fontId="18" fillId="2" borderId="6" xfId="0" applyFont="1" applyFill="1" applyBorder="1" applyAlignment="1">
      <alignment horizontal="center" wrapText="1"/>
    </xf>
    <xf numFmtId="0" fontId="18" fillId="2" borderId="7" xfId="0" applyFont="1" applyFill="1" applyBorder="1" applyAlignment="1">
      <alignment horizontal="center" wrapText="1"/>
    </xf>
    <xf numFmtId="0" fontId="18" fillId="2" borderId="8" xfId="0" applyFont="1" applyFill="1" applyBorder="1" applyAlignment="1">
      <alignment horizontal="center" wrapText="1"/>
    </xf>
    <xf numFmtId="0" fontId="18" fillId="2" borderId="9" xfId="0" applyFont="1" applyFill="1" applyBorder="1" applyAlignment="1">
      <alignment horizontal="center" wrapText="1"/>
    </xf>
    <xf numFmtId="0" fontId="17" fillId="2" borderId="12" xfId="0" applyFont="1" applyFill="1" applyBorder="1" applyAlignment="1">
      <alignment horizontal="center" vertical="center"/>
    </xf>
    <xf numFmtId="175" fontId="17" fillId="4" borderId="14" xfId="0" applyNumberFormat="1" applyFont="1" applyFill="1" applyBorder="1" applyAlignment="1">
      <alignment horizontal="center" vertical="top"/>
    </xf>
    <xf numFmtId="175" fontId="17" fillId="2" borderId="15" xfId="0" applyNumberFormat="1" applyFont="1" applyFill="1" applyBorder="1" applyAlignment="1">
      <alignment horizontal="center" vertical="top"/>
    </xf>
    <xf numFmtId="175" fontId="17" fillId="2" borderId="14" xfId="0" applyNumberFormat="1" applyFont="1" applyFill="1" applyBorder="1" applyAlignment="1">
      <alignment horizontal="center" vertical="top"/>
    </xf>
    <xf numFmtId="175" fontId="17" fillId="4" borderId="16" xfId="0" applyNumberFormat="1" applyFont="1" applyFill="1" applyBorder="1" applyAlignment="1">
      <alignment horizontal="center" vertical="top"/>
    </xf>
    <xf numFmtId="0" fontId="7" fillId="7" borderId="0" xfId="0" applyFont="1" applyFill="1" applyBorder="1" applyAlignment="1">
      <alignment horizontal="left" vertical="top"/>
    </xf>
    <xf numFmtId="174" fontId="7" fillId="7" borderId="0" xfId="3" applyNumberFormat="1" applyFont="1" applyFill="1" applyBorder="1" applyAlignment="1">
      <alignment horizontal="right" vertical="top"/>
    </xf>
    <xf numFmtId="43" fontId="7" fillId="7" borderId="0" xfId="1" applyFont="1" applyFill="1" applyBorder="1" applyAlignment="1">
      <alignment horizontal="right" vertical="top"/>
    </xf>
    <xf numFmtId="43" fontId="7" fillId="7" borderId="0" xfId="0" applyNumberFormat="1" applyFont="1" applyFill="1" applyBorder="1" applyAlignment="1">
      <alignment horizontal="center" vertical="top"/>
    </xf>
    <xf numFmtId="43" fontId="7" fillId="7" borderId="0" xfId="2" applyNumberFormat="1" applyFont="1" applyFill="1" applyBorder="1" applyAlignment="1">
      <alignment horizontal="center" vertical="top"/>
    </xf>
    <xf numFmtId="0" fontId="7" fillId="7" borderId="0" xfId="0" applyFont="1" applyFill="1" applyBorder="1" applyAlignment="1">
      <alignment horizontal="center" vertical="top"/>
    </xf>
    <xf numFmtId="0" fontId="17" fillId="2" borderId="0" xfId="0" applyFont="1" applyFill="1" applyBorder="1" applyAlignment="1">
      <alignment vertical="top" wrapText="1"/>
    </xf>
    <xf numFmtId="10" fontId="17" fillId="4" borderId="0" xfId="3" applyNumberFormat="1" applyFont="1" applyFill="1" applyBorder="1" applyAlignment="1">
      <alignment horizontal="right" vertical="top" wrapText="1" indent="1"/>
    </xf>
    <xf numFmtId="10" fontId="17" fillId="0" borderId="0" xfId="3" applyNumberFormat="1" applyFont="1" applyFill="1" applyBorder="1" applyAlignment="1">
      <alignment vertical="top"/>
    </xf>
    <xf numFmtId="0" fontId="18" fillId="0" borderId="0" xfId="0" applyFont="1" applyFill="1" applyBorder="1" applyAlignment="1">
      <alignment vertical="center"/>
    </xf>
    <xf numFmtId="171" fontId="17" fillId="6" borderId="0" xfId="2" applyNumberFormat="1" applyFont="1" applyFill="1" applyBorder="1" applyAlignment="1">
      <alignment horizontal="left" vertical="top"/>
    </xf>
    <xf numFmtId="171" fontId="17" fillId="0" borderId="11" xfId="2" applyNumberFormat="1" applyFont="1" applyFill="1" applyBorder="1" applyAlignment="1">
      <alignment horizontal="left" vertical="top"/>
    </xf>
    <xf numFmtId="171" fontId="17" fillId="4" borderId="0" xfId="2" applyNumberFormat="1" applyFont="1" applyFill="1" applyBorder="1" applyAlignment="1">
      <alignment horizontal="left" vertical="top"/>
    </xf>
    <xf numFmtId="171" fontId="17" fillId="7" borderId="11" xfId="2" applyNumberFormat="1" applyFont="1" applyFill="1" applyBorder="1" applyAlignment="1">
      <alignment horizontal="left" vertical="top"/>
    </xf>
    <xf numFmtId="10" fontId="17" fillId="7" borderId="0" xfId="3" applyNumberFormat="1" applyFont="1" applyFill="1" applyBorder="1" applyAlignment="1">
      <alignment horizontal="right" vertical="top" indent="1"/>
    </xf>
    <xf numFmtId="0" fontId="25" fillId="2" borderId="0" xfId="0" applyFont="1" applyFill="1" applyBorder="1" applyAlignment="1">
      <alignment horizontal="center" vertical="top" wrapText="1"/>
    </xf>
    <xf numFmtId="0" fontId="25" fillId="2" borderId="0" xfId="0" applyFont="1" applyFill="1" applyBorder="1" applyAlignment="1">
      <alignment horizontal="left" vertical="top" wrapText="1"/>
    </xf>
    <xf numFmtId="43" fontId="17" fillId="4" borderId="0" xfId="2" applyNumberFormat="1" applyFont="1" applyFill="1" applyBorder="1" applyAlignment="1">
      <alignment horizontal="left" vertical="top" indent="2"/>
    </xf>
    <xf numFmtId="170" fontId="17" fillId="2" borderId="1" xfId="0" applyNumberFormat="1" applyFont="1" applyFill="1" applyBorder="1" applyAlignment="1">
      <alignment horizontal="center" vertical="top"/>
    </xf>
    <xf numFmtId="170" fontId="17" fillId="2" borderId="0" xfId="0" applyNumberFormat="1" applyFont="1" applyFill="1" applyBorder="1" applyAlignment="1">
      <alignment horizontal="center" vertical="top"/>
    </xf>
    <xf numFmtId="10" fontId="17" fillId="4" borderId="0" xfId="3" applyNumberFormat="1" applyFont="1" applyFill="1" applyBorder="1" applyAlignment="1">
      <alignment horizontal="center" vertical="top"/>
    </xf>
    <xf numFmtId="0" fontId="17" fillId="4" borderId="1" xfId="0" applyFont="1" applyFill="1" applyBorder="1" applyAlignment="1">
      <alignment horizontal="center" vertical="top"/>
    </xf>
    <xf numFmtId="176" fontId="17" fillId="2" borderId="15" xfId="0" applyNumberFormat="1" applyFont="1" applyFill="1" applyBorder="1" applyAlignment="1">
      <alignment horizontal="right" vertical="top" indent="1"/>
    </xf>
    <xf numFmtId="176" fontId="17" fillId="2" borderId="15" xfId="0" applyNumberFormat="1" applyFont="1" applyFill="1" applyBorder="1" applyAlignment="1">
      <alignment horizontal="left" vertical="top"/>
    </xf>
    <xf numFmtId="176" fontId="17" fillId="2" borderId="10" xfId="0" applyNumberFormat="1" applyFont="1" applyFill="1" applyBorder="1" applyAlignment="1">
      <alignment horizontal="center" vertical="top"/>
    </xf>
    <xf numFmtId="10" fontId="7" fillId="2" borderId="1" xfId="0" applyNumberFormat="1" applyFont="1" applyFill="1" applyBorder="1" applyAlignment="1">
      <alignment horizontal="right" vertical="top" indent="1"/>
    </xf>
    <xf numFmtId="173" fontId="7" fillId="7" borderId="0" xfId="3" applyNumberFormat="1" applyFont="1" applyFill="1" applyBorder="1" applyAlignment="1">
      <alignment horizontal="right" vertical="top" indent="1"/>
    </xf>
    <xf numFmtId="173" fontId="7" fillId="7" borderId="0" xfId="0" applyNumberFormat="1" applyFont="1" applyFill="1" applyBorder="1" applyAlignment="1">
      <alignment horizontal="left" vertical="top"/>
    </xf>
    <xf numFmtId="10" fontId="7" fillId="0" borderId="0" xfId="3" applyNumberFormat="1" applyFont="1" applyFill="1" applyBorder="1" applyAlignment="1">
      <alignment horizontal="center" vertical="top"/>
    </xf>
    <xf numFmtId="0" fontId="18" fillId="7" borderId="0" xfId="0" applyFont="1" applyFill="1" applyBorder="1" applyAlignment="1">
      <alignment horizontal="left" vertical="top" indent="1"/>
    </xf>
    <xf numFmtId="165" fontId="18" fillId="2" borderId="0" xfId="0" applyNumberFormat="1" applyFont="1" applyFill="1" applyBorder="1" applyAlignment="1">
      <alignment horizontal="center" vertical="top"/>
    </xf>
    <xf numFmtId="0" fontId="18" fillId="2" borderId="0" xfId="0" applyFont="1" applyFill="1" applyBorder="1" applyAlignment="1">
      <alignment vertical="center"/>
    </xf>
    <xf numFmtId="43" fontId="18" fillId="2" borderId="0" xfId="0" applyNumberFormat="1" applyFont="1" applyFill="1" applyBorder="1" applyAlignment="1">
      <alignment vertical="top"/>
    </xf>
    <xf numFmtId="167" fontId="18" fillId="7" borderId="0" xfId="2" applyNumberFormat="1" applyFont="1" applyFill="1" applyBorder="1" applyAlignment="1">
      <alignment horizontal="right" vertical="top"/>
    </xf>
    <xf numFmtId="171" fontId="18" fillId="7" borderId="0" xfId="0" applyNumberFormat="1" applyFont="1" applyFill="1" applyBorder="1" applyAlignment="1">
      <alignment vertical="top"/>
    </xf>
    <xf numFmtId="43" fontId="18" fillId="7" borderId="0" xfId="0" applyNumberFormat="1" applyFont="1" applyFill="1" applyBorder="1" applyAlignment="1">
      <alignment vertical="top"/>
    </xf>
    <xf numFmtId="167" fontId="18" fillId="6" borderId="0" xfId="2" applyNumberFormat="1" applyFont="1" applyFill="1" applyBorder="1" applyAlignment="1">
      <alignment horizontal="right" vertical="top"/>
    </xf>
    <xf numFmtId="0" fontId="18" fillId="7" borderId="0" xfId="0" applyFont="1" applyFill="1" applyBorder="1" applyAlignment="1">
      <alignment horizontal="center" vertical="top"/>
    </xf>
    <xf numFmtId="167" fontId="18" fillId="7" borderId="0" xfId="2" applyNumberFormat="1" applyFont="1" applyFill="1" applyBorder="1" applyAlignment="1">
      <alignment vertical="top"/>
    </xf>
    <xf numFmtId="0" fontId="8" fillId="7" borderId="0" xfId="0" applyFont="1" applyFill="1" applyBorder="1" applyAlignment="1">
      <alignment horizontal="left" vertical="top"/>
    </xf>
    <xf numFmtId="0" fontId="8" fillId="2" borderId="0" xfId="0" applyFont="1" applyFill="1" applyBorder="1" applyAlignment="1">
      <alignment horizontal="left" vertical="top"/>
    </xf>
    <xf numFmtId="0" fontId="8" fillId="7" borderId="0" xfId="0" applyFont="1" applyFill="1" applyBorder="1" applyAlignment="1">
      <alignment vertical="top"/>
    </xf>
    <xf numFmtId="0" fontId="8" fillId="2" borderId="0" xfId="0" applyFont="1" applyFill="1" applyBorder="1" applyAlignment="1">
      <alignment horizontal="center" vertical="top"/>
    </xf>
    <xf numFmtId="0" fontId="8" fillId="7" borderId="0" xfId="0" applyFont="1" applyFill="1" applyBorder="1" applyAlignment="1">
      <alignment horizontal="center" vertical="center"/>
    </xf>
    <xf numFmtId="10" fontId="8" fillId="6" borderId="0" xfId="3" applyNumberFormat="1" applyFont="1" applyFill="1" applyBorder="1" applyAlignment="1">
      <alignment horizontal="center" wrapText="1"/>
    </xf>
    <xf numFmtId="169" fontId="8" fillId="2" borderId="0" xfId="0" applyNumberFormat="1" applyFont="1" applyFill="1" applyBorder="1" applyAlignment="1">
      <alignment horizontal="left" vertical="top"/>
    </xf>
    <xf numFmtId="0" fontId="8" fillId="2" borderId="0" xfId="0" applyFont="1" applyFill="1" applyBorder="1" applyAlignment="1">
      <alignment horizontal="center" vertical="center"/>
    </xf>
    <xf numFmtId="10" fontId="8" fillId="2" borderId="0" xfId="3" applyNumberFormat="1" applyFont="1" applyFill="1" applyBorder="1" applyAlignment="1">
      <alignment horizontal="center" vertical="center"/>
    </xf>
    <xf numFmtId="0" fontId="8" fillId="0" borderId="0" xfId="0" applyFont="1" applyFill="1" applyBorder="1" applyAlignment="1">
      <alignment horizontal="left" vertical="top"/>
    </xf>
    <xf numFmtId="10" fontId="8" fillId="2" borderId="0" xfId="3" applyNumberFormat="1" applyFont="1" applyFill="1" applyBorder="1" applyAlignment="1">
      <alignment horizontal="center" wrapText="1"/>
    </xf>
    <xf numFmtId="10" fontId="8" fillId="0" borderId="0" xfId="3" applyNumberFormat="1" applyFont="1" applyFill="1" applyBorder="1" applyAlignment="1">
      <alignment horizontal="center" vertical="center"/>
    </xf>
    <xf numFmtId="0" fontId="8" fillId="2" borderId="1" xfId="0" applyFont="1" applyFill="1" applyBorder="1" applyAlignment="1">
      <alignment horizontal="center" vertical="top"/>
    </xf>
    <xf numFmtId="0" fontId="8" fillId="7" borderId="0" xfId="0" applyFont="1" applyFill="1" applyBorder="1" applyAlignment="1">
      <alignment horizontal="center" vertical="top"/>
    </xf>
    <xf numFmtId="0" fontId="8" fillId="0" borderId="0" xfId="0" applyFont="1" applyFill="1" applyBorder="1" applyAlignment="1">
      <alignment vertical="top" wrapText="1"/>
    </xf>
    <xf numFmtId="43" fontId="18" fillId="5" borderId="0" xfId="0" applyNumberFormat="1" applyFont="1" applyFill="1" applyBorder="1" applyAlignment="1">
      <alignment horizontal="right" vertical="top" indent="1"/>
    </xf>
    <xf numFmtId="167" fontId="18" fillId="5" borderId="0" xfId="2" applyNumberFormat="1" applyFont="1" applyFill="1" applyBorder="1" applyAlignment="1">
      <alignment vertical="top"/>
    </xf>
    <xf numFmtId="43" fontId="18" fillId="2" borderId="0" xfId="2" applyNumberFormat="1" applyFont="1" applyFill="1" applyBorder="1" applyAlignment="1">
      <alignment horizontal="right" vertical="top" indent="1"/>
    </xf>
    <xf numFmtId="0" fontId="32" fillId="0" borderId="0" xfId="17" applyFont="1" applyAlignment="1">
      <alignment vertical="center"/>
    </xf>
    <xf numFmtId="0" fontId="33" fillId="0" borderId="0" xfId="6" applyFont="1"/>
    <xf numFmtId="0" fontId="32" fillId="0" borderId="0" xfId="17" applyFont="1" applyAlignment="1">
      <alignment vertical="center" wrapText="1"/>
    </xf>
    <xf numFmtId="0" fontId="33" fillId="0" borderId="0" xfId="12" applyFont="1"/>
    <xf numFmtId="0" fontId="33" fillId="0" borderId="0" xfId="12" applyFont="1" applyFill="1"/>
    <xf numFmtId="0" fontId="32" fillId="6" borderId="0" xfId="17" applyFont="1" applyFill="1" applyAlignment="1">
      <alignment vertical="center"/>
    </xf>
    <xf numFmtId="0" fontId="32" fillId="0" borderId="0" xfId="6" applyFont="1" applyAlignment="1">
      <alignment vertical="top"/>
    </xf>
    <xf numFmtId="0" fontId="32" fillId="0" borderId="0" xfId="8" quotePrefix="1" applyFont="1" applyAlignment="1" applyProtection="1">
      <alignment horizontal="right"/>
      <protection locked="0"/>
    </xf>
    <xf numFmtId="0" fontId="32" fillId="0" borderId="0" xfId="18" applyFont="1" applyAlignment="1">
      <alignment horizontal="left" vertical="top"/>
    </xf>
    <xf numFmtId="0" fontId="32" fillId="0" borderId="0" xfId="18" applyFont="1"/>
    <xf numFmtId="0" fontId="33" fillId="0" borderId="0" xfId="18" applyFont="1" applyAlignment="1">
      <alignment horizontal="center"/>
    </xf>
    <xf numFmtId="171" fontId="33" fillId="0" borderId="0" xfId="18" applyNumberFormat="1" applyFont="1" applyAlignment="1">
      <alignment horizontal="center"/>
    </xf>
    <xf numFmtId="0" fontId="33" fillId="0" borderId="0" xfId="18" applyFont="1" applyAlignment="1">
      <alignment horizontal="left"/>
    </xf>
    <xf numFmtId="0" fontId="33" fillId="0" borderId="0" xfId="18" applyFont="1"/>
    <xf numFmtId="0" fontId="32" fillId="0" borderId="0" xfId="18" applyFont="1" applyAlignment="1">
      <alignment horizontal="center"/>
    </xf>
    <xf numFmtId="0" fontId="32" fillId="0" borderId="0" xfId="18" applyFont="1" applyAlignment="1">
      <alignment horizontal="center" vertical="top"/>
    </xf>
    <xf numFmtId="0" fontId="32" fillId="0" borderId="13" xfId="18" applyFont="1" applyBorder="1" applyAlignment="1">
      <alignment horizontal="center"/>
    </xf>
    <xf numFmtId="0" fontId="33" fillId="0" borderId="13" xfId="18" applyFont="1" applyBorder="1" applyAlignment="1">
      <alignment horizontal="center"/>
    </xf>
    <xf numFmtId="0" fontId="32" fillId="0" borderId="0" xfId="6" applyFont="1"/>
    <xf numFmtId="0" fontId="32" fillId="0" borderId="0" xfId="18" applyFont="1" applyAlignment="1">
      <alignment horizontal="left"/>
    </xf>
    <xf numFmtId="171" fontId="33" fillId="6" borderId="0" xfId="11" applyNumberFormat="1" applyFont="1" applyFill="1"/>
    <xf numFmtId="0" fontId="33" fillId="6" borderId="0" xfId="18" applyFont="1" applyFill="1" applyAlignment="1">
      <alignment horizontal="left"/>
    </xf>
    <xf numFmtId="0" fontId="33" fillId="6" borderId="0" xfId="18" applyFont="1" applyFill="1" applyAlignment="1">
      <alignment horizontal="center"/>
    </xf>
    <xf numFmtId="0" fontId="32" fillId="6" borderId="0" xfId="18" applyFont="1" applyFill="1"/>
    <xf numFmtId="171" fontId="33" fillId="0" borderId="4" xfId="18" applyNumberFormat="1" applyFont="1" applyBorder="1" applyAlignment="1">
      <alignment horizontal="center"/>
    </xf>
    <xf numFmtId="0" fontId="33" fillId="0" borderId="13" xfId="6" applyFont="1" applyBorder="1" applyAlignment="1">
      <alignment horizontal="left" wrapText="1"/>
    </xf>
    <xf numFmtId="171" fontId="33" fillId="0" borderId="0" xfId="11" applyNumberFormat="1" applyFont="1" applyBorder="1"/>
    <xf numFmtId="171" fontId="33" fillId="0" borderId="0" xfId="12" applyNumberFormat="1" applyFont="1"/>
    <xf numFmtId="0" fontId="32" fillId="0" borderId="0" xfId="13" applyFont="1" applyAlignment="1">
      <alignment horizontal="center"/>
    </xf>
    <xf numFmtId="0" fontId="32" fillId="0" borderId="0" xfId="14" applyFont="1" applyAlignment="1">
      <alignment horizontal="center"/>
    </xf>
    <xf numFmtId="0" fontId="32" fillId="0" borderId="0" xfId="17" applyFont="1" applyAlignment="1">
      <alignment horizontal="center"/>
    </xf>
    <xf numFmtId="0" fontId="33" fillId="0" borderId="0" xfId="12" applyFont="1" applyAlignment="1"/>
    <xf numFmtId="171" fontId="32" fillId="0" borderId="0" xfId="11" applyNumberFormat="1" applyFont="1" applyBorder="1" applyAlignment="1">
      <alignment horizontal="center" wrapText="1"/>
    </xf>
    <xf numFmtId="171" fontId="32" fillId="0" borderId="0" xfId="11" applyNumberFormat="1" applyFont="1" applyBorder="1" applyAlignment="1">
      <alignment horizontal="center" vertical="top" wrapText="1"/>
    </xf>
    <xf numFmtId="0" fontId="32" fillId="0" borderId="0" xfId="18" applyFont="1" applyFill="1" applyAlignment="1">
      <alignment horizontal="center" vertical="top"/>
    </xf>
    <xf numFmtId="0" fontId="33" fillId="6" borderId="0" xfId="12" applyFont="1" applyFill="1" applyAlignment="1">
      <alignment vertical="center"/>
    </xf>
    <xf numFmtId="171" fontId="33" fillId="6" borderId="0" xfId="11" applyNumberFormat="1" applyFont="1" applyFill="1" applyAlignment="1">
      <alignment vertical="center"/>
    </xf>
    <xf numFmtId="167" fontId="33" fillId="6" borderId="0" xfId="11" applyNumberFormat="1" applyFont="1" applyFill="1" applyAlignment="1">
      <alignment vertical="center"/>
    </xf>
    <xf numFmtId="0" fontId="32" fillId="6" borderId="0" xfId="18" applyFont="1" applyFill="1" applyAlignment="1">
      <alignment horizontal="center" vertical="top"/>
    </xf>
    <xf numFmtId="0" fontId="33" fillId="6" borderId="1" xfId="12" applyFont="1" applyFill="1" applyBorder="1" applyAlignment="1">
      <alignment vertical="center"/>
    </xf>
    <xf numFmtId="171" fontId="33" fillId="6" borderId="1" xfId="11" applyNumberFormat="1" applyFont="1" applyFill="1" applyBorder="1" applyAlignment="1">
      <alignment vertical="center"/>
    </xf>
    <xf numFmtId="0" fontId="33" fillId="0" borderId="0" xfId="12" applyFont="1" applyFill="1" applyAlignment="1">
      <alignment horizontal="right"/>
    </xf>
    <xf numFmtId="171" fontId="33" fillId="0" borderId="4" xfId="11" applyNumberFormat="1" applyFont="1" applyBorder="1"/>
    <xf numFmtId="171" fontId="33" fillId="0" borderId="0" xfId="11" applyNumberFormat="1" applyFont="1" applyFill="1" applyBorder="1"/>
    <xf numFmtId="171" fontId="33" fillId="0" borderId="0" xfId="11" applyNumberFormat="1" applyFont="1" applyBorder="1" applyAlignment="1">
      <alignment horizontal="center" wrapText="1"/>
    </xf>
    <xf numFmtId="0" fontId="33" fillId="6" borderId="0" xfId="6" applyFont="1" applyFill="1" applyAlignment="1">
      <alignment vertical="top"/>
    </xf>
    <xf numFmtId="0" fontId="33" fillId="0" borderId="13" xfId="18" applyFont="1" applyBorder="1"/>
    <xf numFmtId="0" fontId="32" fillId="0" borderId="0" xfId="17" applyFont="1"/>
    <xf numFmtId="0" fontId="32" fillId="0" borderId="1" xfId="12" applyFont="1" applyBorder="1"/>
    <xf numFmtId="0" fontId="32" fillId="0" borderId="1" xfId="12" applyFont="1" applyBorder="1" applyAlignment="1">
      <alignment horizontal="center"/>
    </xf>
    <xf numFmtId="0" fontId="33" fillId="0" borderId="1" xfId="12" applyFont="1" applyBorder="1"/>
    <xf numFmtId="0" fontId="32" fillId="0" borderId="1" xfId="12" applyFont="1" applyBorder="1" applyAlignment="1">
      <alignment horizontal="center" wrapText="1"/>
    </xf>
    <xf numFmtId="0" fontId="32" fillId="0" borderId="1" xfId="12" applyFont="1" applyBorder="1" applyAlignment="1"/>
    <xf numFmtId="171" fontId="33" fillId="7" borderId="0" xfId="11" applyNumberFormat="1" applyFont="1" applyFill="1" applyAlignment="1">
      <alignment vertical="center"/>
    </xf>
    <xf numFmtId="0" fontId="33" fillId="6" borderId="0" xfId="12" applyFont="1" applyFill="1"/>
    <xf numFmtId="171" fontId="33" fillId="6" borderId="11" xfId="11" applyNumberFormat="1" applyFont="1" applyFill="1" applyBorder="1" applyAlignment="1">
      <alignment vertical="center"/>
    </xf>
    <xf numFmtId="171" fontId="33" fillId="6" borderId="0" xfId="11" applyNumberFormat="1" applyFont="1" applyFill="1" applyBorder="1" applyAlignment="1">
      <alignment vertical="center"/>
    </xf>
    <xf numFmtId="171" fontId="33" fillId="6" borderId="0" xfId="11" applyNumberFormat="1" applyFont="1" applyFill="1" applyBorder="1" applyAlignment="1">
      <alignment horizontal="left" vertical="center"/>
    </xf>
    <xf numFmtId="0" fontId="33" fillId="6" borderId="1" xfId="12" applyFont="1" applyFill="1" applyBorder="1"/>
    <xf numFmtId="171" fontId="33" fillId="6" borderId="1" xfId="11" applyNumberFormat="1" applyFont="1" applyFill="1" applyBorder="1"/>
    <xf numFmtId="0" fontId="33" fillId="0" borderId="11" xfId="12" applyFont="1" applyFill="1" applyBorder="1" applyAlignment="1">
      <alignment horizontal="left"/>
    </xf>
    <xf numFmtId="171" fontId="33" fillId="0" borderId="4" xfId="11" applyNumberFormat="1" applyFont="1" applyFill="1" applyBorder="1"/>
    <xf numFmtId="0" fontId="33" fillId="0" borderId="0" xfId="12" applyFont="1" applyAlignment="1">
      <alignment horizontal="left"/>
    </xf>
    <xf numFmtId="171" fontId="33" fillId="0" borderId="0" xfId="11" applyNumberFormat="1" applyFont="1" applyFill="1" applyBorder="1" applyAlignment="1">
      <alignment horizontal="center"/>
    </xf>
    <xf numFmtId="0" fontId="33" fillId="0" borderId="11" xfId="12" applyFont="1" applyFill="1" applyBorder="1" applyAlignment="1">
      <alignment horizontal="right"/>
    </xf>
    <xf numFmtId="0" fontId="33" fillId="0" borderId="11" xfId="12" applyFont="1" applyFill="1" applyBorder="1"/>
    <xf numFmtId="0" fontId="33" fillId="0" borderId="0" xfId="6" applyFont="1" applyAlignment="1">
      <alignment horizontal="left" wrapText="1"/>
    </xf>
    <xf numFmtId="0" fontId="33" fillId="0" borderId="0" xfId="18" applyFont="1" applyAlignment="1">
      <alignment horizontal="left" vertical="top" wrapText="1"/>
    </xf>
    <xf numFmtId="0" fontId="32" fillId="0" borderId="1" xfId="6" applyFont="1" applyBorder="1" applyAlignment="1">
      <alignment horizontal="center" wrapText="1"/>
    </xf>
    <xf numFmtId="171" fontId="33" fillId="7" borderId="0" xfId="11" applyNumberFormat="1" applyFont="1" applyFill="1"/>
    <xf numFmtId="0" fontId="33" fillId="0" borderId="11" xfId="12" applyFont="1" applyBorder="1"/>
    <xf numFmtId="171" fontId="33" fillId="0" borderId="7" xfId="11" applyNumberFormat="1" applyFont="1" applyFill="1" applyBorder="1"/>
    <xf numFmtId="171" fontId="33" fillId="0" borderId="0" xfId="11" applyNumberFormat="1" applyFont="1" applyBorder="1" applyAlignment="1">
      <alignment horizontal="right"/>
    </xf>
    <xf numFmtId="171" fontId="33" fillId="0" borderId="0" xfId="19" applyNumberFormat="1" applyFont="1"/>
    <xf numFmtId="10" fontId="33" fillId="0" borderId="0" xfId="20" applyNumberFormat="1" applyFont="1"/>
    <xf numFmtId="171" fontId="33" fillId="0" borderId="0" xfId="19" applyNumberFormat="1" applyFont="1" applyAlignment="1">
      <alignment horizontal="center"/>
    </xf>
    <xf numFmtId="0" fontId="33" fillId="0" borderId="0" xfId="6" quotePrefix="1" applyFont="1" applyAlignment="1">
      <alignment horizontal="center"/>
    </xf>
    <xf numFmtId="171" fontId="33" fillId="0" borderId="0" xfId="19" quotePrefix="1" applyNumberFormat="1" applyFont="1" applyAlignment="1">
      <alignment horizontal="center"/>
    </xf>
    <xf numFmtId="0" fontId="33" fillId="6" borderId="0" xfId="6" applyFont="1" applyFill="1"/>
    <xf numFmtId="178" fontId="33" fillId="6" borderId="0" xfId="11" applyNumberFormat="1" applyFont="1" applyFill="1" applyAlignment="1">
      <alignment horizontal="center" vertical="center"/>
    </xf>
    <xf numFmtId="10" fontId="33" fillId="6" borderId="0" xfId="20" applyNumberFormat="1" applyFont="1" applyFill="1" applyAlignment="1">
      <alignment horizontal="right" vertical="center"/>
    </xf>
    <xf numFmtId="0" fontId="33" fillId="0" borderId="0" xfId="18" applyFont="1" applyAlignment="1">
      <alignment horizontal="right"/>
    </xf>
    <xf numFmtId="0" fontId="33" fillId="6" borderId="0" xfId="18" applyFont="1" applyFill="1"/>
    <xf numFmtId="0" fontId="32" fillId="0" borderId="0" xfId="18" applyFont="1" applyFill="1" applyAlignment="1">
      <alignment horizontal="center"/>
    </xf>
    <xf numFmtId="0" fontId="32" fillId="0" borderId="1" xfId="18" applyFont="1" applyBorder="1" applyAlignment="1">
      <alignment horizontal="center" wrapText="1"/>
    </xf>
    <xf numFmtId="0" fontId="32" fillId="0" borderId="1" xfId="18" applyFont="1" applyBorder="1"/>
    <xf numFmtId="171" fontId="33" fillId="6" borderId="0" xfId="18" applyNumberFormat="1" applyFont="1" applyFill="1" applyAlignment="1">
      <alignment horizontal="center"/>
    </xf>
    <xf numFmtId="41" fontId="33" fillId="6" borderId="0" xfId="18" applyNumberFormat="1" applyFont="1" applyFill="1" applyAlignment="1">
      <alignment horizontal="center" wrapText="1"/>
    </xf>
    <xf numFmtId="0" fontId="33" fillId="0" borderId="13" xfId="6" applyFont="1" applyBorder="1"/>
    <xf numFmtId="0" fontId="32" fillId="0" borderId="0" xfId="22" applyNumberFormat="1" applyFont="1"/>
    <xf numFmtId="0" fontId="33" fillId="0" borderId="0" xfId="13" applyFont="1"/>
    <xf numFmtId="179" fontId="33" fillId="0" borderId="0" xfId="22" applyFont="1"/>
    <xf numFmtId="0" fontId="32" fillId="0" borderId="0" xfId="22" applyNumberFormat="1" applyFont="1" applyFill="1"/>
    <xf numFmtId="0" fontId="32" fillId="0" borderId="0" xfId="17" applyFont="1" applyFill="1" applyAlignment="1">
      <alignment vertical="center"/>
    </xf>
    <xf numFmtId="177" fontId="32" fillId="0" borderId="0" xfId="10" quotePrefix="1" applyFont="1"/>
    <xf numFmtId="0" fontId="32" fillId="0" borderId="0" xfId="23" applyFont="1"/>
    <xf numFmtId="177" fontId="32" fillId="6" borderId="0" xfId="10" quotePrefix="1" applyFont="1" applyFill="1"/>
    <xf numFmtId="0" fontId="27" fillId="0" borderId="0" xfId="0" applyFont="1"/>
    <xf numFmtId="177" fontId="32" fillId="0" borderId="0" xfId="10" quotePrefix="1" applyFont="1" applyAlignment="1">
      <alignment horizontal="center"/>
    </xf>
    <xf numFmtId="0" fontId="32" fillId="0" borderId="0" xfId="23" applyFont="1" applyAlignment="1">
      <alignment horizontal="center"/>
    </xf>
    <xf numFmtId="0" fontId="33" fillId="0" borderId="0" xfId="23" applyFont="1" applyAlignment="1">
      <alignment horizontal="left"/>
    </xf>
    <xf numFmtId="0" fontId="33" fillId="6" borderId="0" xfId="24" applyNumberFormat="1" applyFont="1" applyFill="1"/>
    <xf numFmtId="0" fontId="33" fillId="0" borderId="0" xfId="23" applyFont="1"/>
    <xf numFmtId="171" fontId="33" fillId="6" borderId="0" xfId="24" applyNumberFormat="1" applyFont="1" applyFill="1"/>
    <xf numFmtId="0" fontId="34" fillId="0" borderId="0" xfId="0" applyFont="1"/>
    <xf numFmtId="0" fontId="32" fillId="0" borderId="0" xfId="23" applyFont="1" applyAlignment="1">
      <alignment horizontal="center" vertical="top"/>
    </xf>
    <xf numFmtId="0" fontId="33" fillId="0" borderId="0" xfId="25" applyFont="1"/>
    <xf numFmtId="0" fontId="32" fillId="0" borderId="0" xfId="23" applyFont="1" applyAlignment="1">
      <alignment horizontal="left"/>
    </xf>
    <xf numFmtId="171" fontId="33" fillId="0" borderId="1" xfId="26" applyNumberFormat="1" applyFont="1" applyBorder="1" applyAlignment="1">
      <alignment horizontal="center" vertical="center" wrapText="1"/>
    </xf>
    <xf numFmtId="171" fontId="33" fillId="6" borderId="0" xfId="27" applyNumberFormat="1" applyFont="1" applyFill="1"/>
    <xf numFmtId="0" fontId="32" fillId="0" borderId="0" xfId="23" applyFont="1" applyAlignment="1">
      <alignment horizontal="center" wrapText="1"/>
    </xf>
    <xf numFmtId="171" fontId="33" fillId="6" borderId="1" xfId="27" applyNumberFormat="1" applyFont="1" applyFill="1" applyBorder="1"/>
    <xf numFmtId="171" fontId="33" fillId="0" borderId="0" xfId="23" applyNumberFormat="1" applyFont="1"/>
    <xf numFmtId="171" fontId="33" fillId="0" borderId="4" xfId="23" applyNumberFormat="1" applyFont="1" applyBorder="1"/>
    <xf numFmtId="171" fontId="32" fillId="0" borderId="0" xfId="26" applyNumberFormat="1" applyFont="1" applyAlignment="1">
      <alignment vertical="center"/>
    </xf>
    <xf numFmtId="0" fontId="32" fillId="0" borderId="0" xfId="14" applyFont="1"/>
    <xf numFmtId="0" fontId="33" fillId="0" borderId="0" xfId="18" applyFont="1" applyFill="1"/>
    <xf numFmtId="179" fontId="32" fillId="0" borderId="0" xfId="22" applyFont="1" applyAlignment="1">
      <alignment horizontal="center"/>
    </xf>
    <xf numFmtId="0" fontId="33" fillId="0" borderId="1" xfId="14" applyFont="1" applyBorder="1" applyAlignment="1">
      <alignment horizontal="center"/>
    </xf>
    <xf numFmtId="0" fontId="33" fillId="0" borderId="1" xfId="27" applyFont="1" applyBorder="1" applyAlignment="1">
      <alignment horizontal="center" wrapText="1"/>
    </xf>
    <xf numFmtId="0" fontId="32" fillId="0" borderId="0" xfId="23" applyFont="1" applyAlignment="1">
      <alignment horizontal="center" vertical="center"/>
    </xf>
    <xf numFmtId="0" fontId="33" fillId="0" borderId="7" xfId="14" applyFont="1" applyBorder="1" applyAlignment="1">
      <alignment horizontal="center" vertical="center"/>
    </xf>
    <xf numFmtId="0" fontId="33" fillId="0" borderId="7" xfId="27" applyFont="1" applyBorder="1" applyAlignment="1">
      <alignment horizontal="center" vertical="center" wrapText="1"/>
    </xf>
    <xf numFmtId="0" fontId="33" fillId="0" borderId="0" xfId="13" applyFont="1" applyAlignment="1">
      <alignment vertical="center"/>
    </xf>
    <xf numFmtId="0" fontId="33" fillId="0" borderId="0" xfId="14" applyFont="1"/>
    <xf numFmtId="0" fontId="33" fillId="6" borderId="0" xfId="27" applyFont="1" applyFill="1" applyAlignment="1">
      <alignment horizontal="left"/>
    </xf>
    <xf numFmtId="171" fontId="33" fillId="6" borderId="0" xfId="27" applyNumberFormat="1" applyFont="1" applyFill="1" applyAlignment="1">
      <alignment horizontal="right"/>
    </xf>
    <xf numFmtId="171" fontId="33" fillId="6" borderId="0" xfId="28" applyNumberFormat="1" applyFont="1" applyFill="1" applyAlignment="1">
      <alignment horizontal="right"/>
    </xf>
    <xf numFmtId="0" fontId="33" fillId="0" borderId="0" xfId="27" applyFont="1" applyAlignment="1">
      <alignment horizontal="center"/>
    </xf>
    <xf numFmtId="0" fontId="33" fillId="0" borderId="0" xfId="27" applyFont="1" applyFill="1" applyAlignment="1">
      <alignment horizontal="center"/>
    </xf>
    <xf numFmtId="171" fontId="33" fillId="0" borderId="0" xfId="27" applyNumberFormat="1" applyFont="1" applyAlignment="1">
      <alignment horizontal="right"/>
    </xf>
    <xf numFmtId="171" fontId="33" fillId="0" borderId="0" xfId="27" applyNumberFormat="1" applyFont="1"/>
    <xf numFmtId="0" fontId="33" fillId="6" borderId="0" xfId="27" applyFont="1" applyFill="1" applyAlignment="1">
      <alignment horizontal="center"/>
    </xf>
    <xf numFmtId="171" fontId="33" fillId="0" borderId="1" xfId="27" applyNumberFormat="1" applyFont="1" applyBorder="1"/>
    <xf numFmtId="0" fontId="33" fillId="0" borderId="11" xfId="14" applyFont="1" applyBorder="1" applyAlignment="1">
      <alignment horizontal="left"/>
    </xf>
    <xf numFmtId="0" fontId="33" fillId="0" borderId="11" xfId="14" applyFont="1" applyBorder="1" applyAlignment="1">
      <alignment horizontal="right"/>
    </xf>
    <xf numFmtId="171" fontId="33" fillId="0" borderId="4" xfId="27" applyNumberFormat="1" applyFont="1" applyBorder="1"/>
    <xf numFmtId="0" fontId="33" fillId="0" borderId="11" xfId="27" applyFont="1" applyBorder="1"/>
    <xf numFmtId="171" fontId="33" fillId="0" borderId="4" xfId="29" applyNumberFormat="1" applyFont="1" applyBorder="1"/>
    <xf numFmtId="0" fontId="33" fillId="0" borderId="0" xfId="14" applyFont="1" applyAlignment="1">
      <alignment horizontal="right"/>
    </xf>
    <xf numFmtId="0" fontId="33" fillId="0" borderId="0" xfId="27" applyFont="1"/>
    <xf numFmtId="171" fontId="33" fillId="0" borderId="0" xfId="13" applyNumberFormat="1" applyFont="1"/>
    <xf numFmtId="0" fontId="32" fillId="0" borderId="0" xfId="13" applyFont="1"/>
    <xf numFmtId="0" fontId="32" fillId="0" borderId="0" xfId="13" applyFont="1" applyAlignment="1">
      <alignment vertical="top"/>
    </xf>
    <xf numFmtId="0" fontId="33" fillId="0" borderId="0" xfId="13" applyFont="1" applyAlignment="1">
      <alignment vertical="top"/>
    </xf>
    <xf numFmtId="0" fontId="33" fillId="0" borderId="0" xfId="18" applyFont="1" applyAlignment="1">
      <alignment wrapText="1"/>
    </xf>
    <xf numFmtId="0" fontId="33" fillId="0" borderId="0" xfId="18" applyFont="1" applyAlignment="1">
      <alignment horizontal="left" wrapText="1"/>
    </xf>
    <xf numFmtId="0" fontId="27" fillId="2" borderId="0" xfId="0" applyFont="1" applyFill="1" applyBorder="1" applyAlignment="1">
      <alignment horizontal="left" vertical="top"/>
    </xf>
    <xf numFmtId="0" fontId="33" fillId="0" borderId="0" xfId="30" applyFont="1"/>
    <xf numFmtId="0" fontId="32" fillId="6" borderId="0" xfId="12" applyFont="1" applyFill="1"/>
    <xf numFmtId="0" fontId="32" fillId="0" borderId="0" xfId="12" applyFont="1" applyAlignment="1">
      <alignment horizontal="center"/>
    </xf>
    <xf numFmtId="0" fontId="32" fillId="0" borderId="0" xfId="12" applyFont="1"/>
    <xf numFmtId="0" fontId="32" fillId="0" borderId="1" xfId="30" applyFont="1" applyBorder="1"/>
    <xf numFmtId="10" fontId="33" fillId="0" borderId="0" xfId="30" applyNumberFormat="1" applyFont="1" applyAlignment="1">
      <alignment horizontal="center"/>
    </xf>
    <xf numFmtId="0" fontId="32" fillId="0" borderId="0" xfId="30" applyFont="1"/>
    <xf numFmtId="10" fontId="33" fillId="6" borderId="0" xfId="31" applyNumberFormat="1" applyFont="1" applyFill="1" applyBorder="1" applyAlignment="1">
      <alignment horizontal="center"/>
    </xf>
    <xf numFmtId="10" fontId="33" fillId="6" borderId="0" xfId="30" applyNumberFormat="1" applyFont="1" applyFill="1" applyAlignment="1">
      <alignment horizontal="center"/>
    </xf>
    <xf numFmtId="0" fontId="33" fillId="6" borderId="0" xfId="30" applyFont="1" applyFill="1" applyAlignment="1">
      <alignment horizontal="center"/>
    </xf>
    <xf numFmtId="0" fontId="33" fillId="0" borderId="0" xfId="30" applyFont="1" applyAlignment="1">
      <alignment horizontal="center"/>
    </xf>
    <xf numFmtId="0" fontId="33" fillId="0" borderId="7" xfId="30" applyFont="1" applyBorder="1"/>
    <xf numFmtId="0" fontId="33" fillId="0" borderId="7" xfId="30" applyFont="1" applyBorder="1" applyAlignment="1">
      <alignment horizontal="right"/>
    </xf>
    <xf numFmtId="0" fontId="33" fillId="0" borderId="7" xfId="30" applyFont="1" applyBorder="1" applyAlignment="1">
      <alignment horizontal="center"/>
    </xf>
    <xf numFmtId="0" fontId="33" fillId="0" borderId="1" xfId="30" applyFont="1" applyBorder="1" applyAlignment="1">
      <alignment horizontal="center"/>
    </xf>
    <xf numFmtId="0" fontId="33" fillId="6" borderId="0" xfId="30" applyFont="1" applyFill="1"/>
    <xf numFmtId="41" fontId="33" fillId="6" borderId="0" xfId="30" applyNumberFormat="1" applyFont="1" applyFill="1"/>
    <xf numFmtId="41" fontId="33" fillId="0" borderId="0" xfId="30" applyNumberFormat="1" applyFont="1"/>
    <xf numFmtId="41" fontId="33" fillId="8" borderId="0" xfId="30" applyNumberFormat="1" applyFont="1" applyFill="1"/>
    <xf numFmtId="41" fontId="33" fillId="0" borderId="4" xfId="30" applyNumberFormat="1" applyFont="1" applyBorder="1"/>
    <xf numFmtId="0" fontId="33" fillId="0" borderId="1" xfId="30" applyFont="1" applyBorder="1"/>
    <xf numFmtId="41" fontId="33" fillId="0" borderId="1" xfId="30" applyNumberFormat="1" applyFont="1" applyBorder="1"/>
    <xf numFmtId="10" fontId="33" fillId="0" borderId="0" xfId="31" applyNumberFormat="1" applyFont="1" applyBorder="1" applyAlignment="1">
      <alignment horizontal="center"/>
    </xf>
    <xf numFmtId="41" fontId="33" fillId="0" borderId="0" xfId="30" applyNumberFormat="1" applyFont="1" applyAlignment="1">
      <alignment horizontal="center"/>
    </xf>
    <xf numFmtId="0" fontId="32" fillId="0" borderId="0" xfId="30" applyFont="1" applyAlignment="1">
      <alignment horizontal="center"/>
    </xf>
    <xf numFmtId="0" fontId="27" fillId="2" borderId="0" xfId="0" applyFont="1" applyFill="1" applyBorder="1" applyAlignment="1">
      <alignment horizontal="left" vertical="top"/>
    </xf>
    <xf numFmtId="171" fontId="17" fillId="4" borderId="0" xfId="0" applyNumberFormat="1" applyFont="1" applyFill="1" applyBorder="1" applyAlignment="1">
      <alignment vertical="top"/>
    </xf>
    <xf numFmtId="171" fontId="17" fillId="2" borderId="1" xfId="0" applyNumberFormat="1" applyFont="1" applyFill="1" applyBorder="1" applyAlignment="1">
      <alignment vertical="top"/>
    </xf>
    <xf numFmtId="171" fontId="17" fillId="4" borderId="1" xfId="0" applyNumberFormat="1" applyFont="1" applyFill="1" applyBorder="1" applyAlignment="1">
      <alignment vertical="top"/>
    </xf>
    <xf numFmtId="171" fontId="17" fillId="5" borderId="11" xfId="0" applyNumberFormat="1" applyFont="1" applyFill="1" applyBorder="1" applyAlignment="1">
      <alignment vertical="top"/>
    </xf>
    <xf numFmtId="171" fontId="17" fillId="5" borderId="1" xfId="0" applyNumberFormat="1" applyFont="1" applyFill="1" applyBorder="1" applyAlignment="1">
      <alignment vertical="top"/>
    </xf>
    <xf numFmtId="171" fontId="17" fillId="2" borderId="4" xfId="0" applyNumberFormat="1" applyFont="1" applyFill="1" applyBorder="1" applyAlignment="1">
      <alignment vertical="top"/>
    </xf>
    <xf numFmtId="171" fontId="17" fillId="5" borderId="0" xfId="0" applyNumberFormat="1" applyFont="1" applyFill="1" applyBorder="1" applyAlignment="1">
      <alignment horizontal="center" vertical="top"/>
    </xf>
    <xf numFmtId="14" fontId="18" fillId="4" borderId="0" xfId="0" applyNumberFormat="1" applyFont="1" applyFill="1" applyBorder="1" applyAlignment="1">
      <alignment horizontal="right" vertical="top"/>
    </xf>
    <xf numFmtId="14" fontId="17" fillId="5" borderId="0" xfId="0" applyNumberFormat="1" applyFont="1" applyFill="1" applyBorder="1" applyAlignment="1">
      <alignment horizontal="right" vertical="top"/>
    </xf>
    <xf numFmtId="171" fontId="17" fillId="4" borderId="0" xfId="2" applyNumberFormat="1" applyFont="1" applyFill="1" applyBorder="1" applyAlignment="1">
      <alignment horizontal="center" vertical="top"/>
    </xf>
    <xf numFmtId="171" fontId="17" fillId="5" borderId="4" xfId="2" applyNumberFormat="1" applyFont="1" applyFill="1" applyBorder="1" applyAlignment="1">
      <alignment horizontal="center"/>
    </xf>
    <xf numFmtId="171" fontId="17" fillId="5" borderId="4" xfId="2" applyNumberFormat="1" applyFont="1" applyFill="1" applyBorder="1" applyAlignment="1">
      <alignment horizontal="center" vertical="top"/>
    </xf>
    <xf numFmtId="171" fontId="17" fillId="4" borderId="0" xfId="0" applyNumberFormat="1" applyFont="1" applyFill="1" applyBorder="1" applyAlignment="1">
      <alignment horizontal="right" vertical="center"/>
    </xf>
    <xf numFmtId="171" fontId="17" fillId="5" borderId="0" xfId="0" applyNumberFormat="1" applyFont="1" applyFill="1" applyBorder="1" applyAlignment="1">
      <alignment horizontal="right" vertical="center"/>
    </xf>
    <xf numFmtId="171" fontId="17" fillId="5" borderId="1" xfId="0" applyNumberFormat="1" applyFont="1" applyFill="1" applyBorder="1" applyAlignment="1">
      <alignment horizontal="right" vertical="center"/>
    </xf>
    <xf numFmtId="171" fontId="17" fillId="5" borderId="11" xfId="0" applyNumberFormat="1" applyFont="1" applyFill="1" applyBorder="1" applyAlignment="1">
      <alignment horizontal="right" vertical="center"/>
    </xf>
    <xf numFmtId="171" fontId="17" fillId="5" borderId="0" xfId="0" applyNumberFormat="1" applyFont="1" applyFill="1" applyBorder="1" applyAlignment="1">
      <alignment horizontal="right" vertical="top" indent="1"/>
    </xf>
    <xf numFmtId="171" fontId="17" fillId="0" borderId="11" xfId="0" applyNumberFormat="1" applyFont="1" applyFill="1" applyBorder="1" applyAlignment="1">
      <alignment horizontal="right" vertical="top" indent="1"/>
    </xf>
    <xf numFmtId="171" fontId="17" fillId="2" borderId="0" xfId="2" applyNumberFormat="1" applyFont="1" applyFill="1" applyBorder="1" applyAlignment="1">
      <alignment horizontal="right" vertical="center"/>
    </xf>
    <xf numFmtId="171" fontId="17" fillId="2" borderId="11" xfId="2" applyNumberFormat="1" applyFont="1" applyFill="1" applyBorder="1" applyAlignment="1">
      <alignment horizontal="right" vertical="center"/>
    </xf>
    <xf numFmtId="171" fontId="17" fillId="2" borderId="11" xfId="2" applyNumberFormat="1" applyFont="1" applyFill="1" applyBorder="1" applyAlignment="1">
      <alignment horizontal="right" vertical="top" indent="1"/>
    </xf>
    <xf numFmtId="171" fontId="17" fillId="5" borderId="11" xfId="0" applyNumberFormat="1" applyFont="1" applyFill="1" applyBorder="1" applyAlignment="1">
      <alignment horizontal="right" vertical="top" indent="1"/>
    </xf>
    <xf numFmtId="171" fontId="17" fillId="5" borderId="4" xfId="0" applyNumberFormat="1" applyFont="1" applyFill="1" applyBorder="1" applyAlignment="1">
      <alignment horizontal="right" vertical="top" indent="1"/>
    </xf>
    <xf numFmtId="171" fontId="17" fillId="5" borderId="1" xfId="0" applyNumberFormat="1" applyFont="1" applyFill="1" applyBorder="1" applyAlignment="1">
      <alignment horizontal="right" vertical="top" indent="1"/>
    </xf>
    <xf numFmtId="171" fontId="17" fillId="2" borderId="4" xfId="2" applyNumberFormat="1" applyFont="1" applyFill="1" applyBorder="1" applyAlignment="1">
      <alignment horizontal="right" vertical="top" indent="1"/>
    </xf>
    <xf numFmtId="180" fontId="17" fillId="2" borderId="0" xfId="2" applyNumberFormat="1" applyFont="1" applyFill="1" applyBorder="1" applyAlignment="1">
      <alignment vertical="top"/>
    </xf>
    <xf numFmtId="180" fontId="17" fillId="2" borderId="3" xfId="2" applyNumberFormat="1" applyFont="1" applyFill="1" applyBorder="1" applyAlignment="1">
      <alignment vertical="top"/>
    </xf>
    <xf numFmtId="171" fontId="7" fillId="4" borderId="11" xfId="2" applyNumberFormat="1" applyFont="1" applyFill="1" applyBorder="1" applyAlignment="1">
      <alignment horizontal="center" vertical="top"/>
    </xf>
    <xf numFmtId="0" fontId="35" fillId="0" borderId="0" xfId="5" applyFont="1"/>
    <xf numFmtId="171" fontId="36" fillId="0" borderId="0" xfId="1" applyNumberFormat="1" applyFont="1"/>
    <xf numFmtId="0" fontId="37" fillId="0" borderId="0" xfId="5" applyFont="1"/>
    <xf numFmtId="0" fontId="32" fillId="0" borderId="0" xfId="5" applyFont="1" applyAlignment="1">
      <alignment horizontal="left"/>
    </xf>
    <xf numFmtId="0" fontId="32" fillId="0" borderId="0" xfId="36" applyFont="1"/>
    <xf numFmtId="0" fontId="32" fillId="0" borderId="0" xfId="36" applyFont="1" applyAlignment="1">
      <alignment horizontal="center"/>
    </xf>
    <xf numFmtId="0" fontId="36" fillId="0" borderId="0" xfId="36" applyFont="1" applyAlignment="1">
      <alignment horizontal="center"/>
    </xf>
    <xf numFmtId="0" fontId="36" fillId="0" borderId="0" xfId="36" applyFont="1" applyAlignment="1">
      <alignment horizontal="left"/>
    </xf>
    <xf numFmtId="0" fontId="38" fillId="0" borderId="0" xfId="1" applyNumberFormat="1" applyFont="1" applyFill="1" applyBorder="1" applyAlignment="1">
      <alignment horizontal="right" vertical="top"/>
    </xf>
    <xf numFmtId="0" fontId="36" fillId="0" borderId="0" xfId="36" applyFont="1"/>
    <xf numFmtId="171" fontId="38" fillId="0" borderId="0" xfId="2" applyNumberFormat="1" applyFont="1" applyFill="1" applyBorder="1" applyAlignment="1">
      <alignment horizontal="center" vertical="top"/>
    </xf>
    <xf numFmtId="0" fontId="35" fillId="0" borderId="0" xfId="36" applyFont="1"/>
    <xf numFmtId="0" fontId="36" fillId="0" borderId="0" xfId="37" applyFont="1"/>
    <xf numFmtId="0" fontId="35" fillId="0" borderId="0" xfId="36" applyFont="1" applyAlignment="1">
      <alignment horizontal="left"/>
    </xf>
    <xf numFmtId="0" fontId="35" fillId="7" borderId="0" xfId="36" applyFont="1" applyFill="1" applyAlignment="1">
      <alignment horizontal="left"/>
    </xf>
    <xf numFmtId="0" fontId="36" fillId="7" borderId="0" xfId="36" applyFont="1" applyFill="1"/>
    <xf numFmtId="171" fontId="36" fillId="6" borderId="0" xfId="36" applyNumberFormat="1" applyFont="1" applyFill="1"/>
    <xf numFmtId="0" fontId="36" fillId="7" borderId="0" xfId="36" applyFont="1" applyFill="1" applyAlignment="1">
      <alignment horizontal="left"/>
    </xf>
    <xf numFmtId="0" fontId="35" fillId="7" borderId="0" xfId="36" applyFont="1" applyFill="1" applyAlignment="1">
      <alignment horizontal="center" wrapText="1"/>
    </xf>
    <xf numFmtId="171" fontId="36" fillId="6" borderId="0" xfId="39" applyNumberFormat="1" applyFont="1" applyFill="1"/>
    <xf numFmtId="171" fontId="36" fillId="6" borderId="1" xfId="36" applyNumberFormat="1" applyFont="1" applyFill="1" applyBorder="1"/>
    <xf numFmtId="171" fontId="36" fillId="0" borderId="0" xfId="36" applyNumberFormat="1" applyFont="1"/>
    <xf numFmtId="171" fontId="36" fillId="7" borderId="0" xfId="36" applyNumberFormat="1" applyFont="1" applyFill="1"/>
    <xf numFmtId="171" fontId="36" fillId="0" borderId="4" xfId="36" applyNumberFormat="1" applyFont="1" applyBorder="1"/>
    <xf numFmtId="171" fontId="36" fillId="7" borderId="4" xfId="36" applyNumberFormat="1" applyFont="1" applyFill="1" applyBorder="1"/>
    <xf numFmtId="171" fontId="35" fillId="0" borderId="0" xfId="38" applyNumberFormat="1" applyFont="1" applyFill="1" applyBorder="1" applyAlignment="1">
      <alignment vertical="center"/>
    </xf>
    <xf numFmtId="0" fontId="35" fillId="0" borderId="0" xfId="36" applyFont="1" applyAlignment="1">
      <alignment horizontal="center" wrapText="1"/>
    </xf>
    <xf numFmtId="0" fontId="35" fillId="0" borderId="0" xfId="5" applyFont="1" applyAlignment="1">
      <alignment horizontal="center"/>
    </xf>
    <xf numFmtId="0" fontId="35" fillId="7" borderId="0" xfId="5" applyFont="1" applyFill="1" applyAlignment="1">
      <alignment horizontal="center"/>
    </xf>
    <xf numFmtId="0" fontId="36" fillId="7" borderId="1" xfId="39" applyFont="1" applyFill="1" applyBorder="1" applyAlignment="1">
      <alignment horizontal="center" wrapText="1"/>
    </xf>
    <xf numFmtId="0" fontId="36" fillId="0" borderId="0" xfId="39" applyFont="1" applyAlignment="1">
      <alignment horizontal="left"/>
    </xf>
    <xf numFmtId="171" fontId="36" fillId="6" borderId="0" xfId="39" applyNumberFormat="1" applyFont="1" applyFill="1" applyAlignment="1">
      <alignment horizontal="right"/>
    </xf>
    <xf numFmtId="171" fontId="36" fillId="0" borderId="0" xfId="40" applyNumberFormat="1" applyFont="1" applyFill="1" applyAlignment="1">
      <alignment horizontal="right"/>
    </xf>
    <xf numFmtId="0" fontId="36" fillId="6" borderId="0" xfId="39" applyFont="1" applyFill="1" applyAlignment="1">
      <alignment horizontal="center"/>
    </xf>
    <xf numFmtId="0" fontId="36" fillId="0" borderId="0" xfId="39" applyFont="1" applyAlignment="1">
      <alignment horizontal="center"/>
    </xf>
    <xf numFmtId="171" fontId="36" fillId="0" borderId="0" xfId="39" applyNumberFormat="1" applyFont="1" applyAlignment="1">
      <alignment horizontal="right"/>
    </xf>
    <xf numFmtId="171" fontId="36" fillId="0" borderId="0" xfId="39" applyNumberFormat="1" applyFont="1"/>
    <xf numFmtId="171" fontId="36" fillId="0" borderId="1" xfId="39" applyNumberFormat="1" applyFont="1" applyBorder="1"/>
    <xf numFmtId="171" fontId="36" fillId="0" borderId="4" xfId="39" applyNumberFormat="1" applyFont="1" applyBorder="1"/>
    <xf numFmtId="0" fontId="36" fillId="0" borderId="11" xfId="39" applyFont="1" applyBorder="1"/>
    <xf numFmtId="171" fontId="36" fillId="7" borderId="4" xfId="39" applyNumberFormat="1" applyFont="1" applyFill="1" applyBorder="1"/>
    <xf numFmtId="0" fontId="33" fillId="7" borderId="0" xfId="13" applyFont="1" applyFill="1"/>
    <xf numFmtId="0" fontId="36" fillId="7" borderId="0" xfId="36" applyFont="1" applyFill="1" applyAlignment="1">
      <alignment horizontal="center"/>
    </xf>
    <xf numFmtId="171" fontId="39" fillId="6" borderId="0" xfId="36" applyNumberFormat="1" applyFont="1" applyFill="1"/>
    <xf numFmtId="171" fontId="39" fillId="6" borderId="1" xfId="36" applyNumberFormat="1" applyFont="1" applyFill="1" applyBorder="1"/>
    <xf numFmtId="171" fontId="36" fillId="6" borderId="1" xfId="39" applyNumberFormat="1" applyFont="1" applyFill="1" applyBorder="1"/>
    <xf numFmtId="171" fontId="36" fillId="7" borderId="1" xfId="39" applyNumberFormat="1" applyFont="1" applyFill="1" applyBorder="1"/>
    <xf numFmtId="171" fontId="35" fillId="7" borderId="0" xfId="38" applyNumberFormat="1" applyFont="1" applyFill="1" applyBorder="1" applyAlignment="1">
      <alignment vertical="center"/>
    </xf>
    <xf numFmtId="0" fontId="36" fillId="7" borderId="0" xfId="37" applyFont="1" applyFill="1"/>
    <xf numFmtId="0" fontId="36" fillId="7" borderId="0" xfId="36" applyFont="1" applyFill="1" applyAlignment="1">
      <alignment horizontal="center" vertical="top"/>
    </xf>
    <xf numFmtId="0" fontId="33" fillId="7" borderId="0" xfId="13" applyFont="1" applyFill="1" applyAlignment="1">
      <alignment horizontal="center" vertical="top"/>
    </xf>
    <xf numFmtId="0" fontId="35" fillId="7" borderId="0" xfId="35" applyFont="1" applyFill="1"/>
    <xf numFmtId="171" fontId="36" fillId="7" borderId="0" xfId="41" applyNumberFormat="1" applyFont="1" applyFill="1"/>
    <xf numFmtId="0" fontId="37" fillId="7" borderId="0" xfId="35" applyFont="1" applyFill="1"/>
    <xf numFmtId="0" fontId="14" fillId="7" borderId="0" xfId="35" applyFill="1"/>
    <xf numFmtId="0" fontId="32" fillId="7" borderId="0" xfId="35" applyFont="1" applyFill="1" applyAlignment="1">
      <alignment horizontal="left"/>
    </xf>
    <xf numFmtId="0" fontId="16" fillId="7" borderId="0" xfId="35" applyFont="1" applyFill="1" applyAlignment="1">
      <alignment horizontal="left" vertical="top"/>
    </xf>
    <xf numFmtId="0" fontId="17" fillId="7" borderId="0" xfId="35" applyFont="1" applyFill="1" applyAlignment="1">
      <alignment horizontal="right" vertical="top"/>
    </xf>
    <xf numFmtId="0" fontId="14" fillId="7" borderId="0" xfId="5" applyFill="1" applyAlignment="1">
      <alignment horizontal="left" vertical="top" wrapText="1"/>
    </xf>
    <xf numFmtId="0" fontId="27" fillId="7" borderId="0" xfId="6" applyFont="1" applyFill="1"/>
    <xf numFmtId="0" fontId="14" fillId="2" borderId="0" xfId="5" applyFill="1" applyAlignment="1">
      <alignment horizontal="left" vertical="top"/>
    </xf>
    <xf numFmtId="0" fontId="14" fillId="7" borderId="0" xfId="5" applyFill="1" applyAlignment="1">
      <alignment horizontal="center" vertical="top"/>
    </xf>
    <xf numFmtId="0" fontId="14" fillId="7" borderId="0" xfId="5" quotePrefix="1" applyFill="1" applyAlignment="1">
      <alignment horizontal="left" vertical="top" wrapText="1"/>
    </xf>
    <xf numFmtId="0" fontId="40" fillId="7" borderId="0" xfId="5" applyFont="1" applyFill="1" applyAlignment="1">
      <alignment horizontal="left" vertical="top" wrapText="1"/>
    </xf>
    <xf numFmtId="0" fontId="40" fillId="7" borderId="0" xfId="5" applyFont="1" applyFill="1" applyAlignment="1">
      <alignment horizontal="center" vertical="top" wrapText="1"/>
    </xf>
    <xf numFmtId="0" fontId="14" fillId="7" borderId="1" xfId="5" applyFill="1" applyBorder="1" applyAlignment="1">
      <alignment horizontal="center" vertical="top"/>
    </xf>
    <xf numFmtId="0" fontId="40" fillId="7" borderId="1" xfId="5" applyFont="1" applyFill="1" applyBorder="1" applyAlignment="1">
      <alignment horizontal="left" vertical="top"/>
    </xf>
    <xf numFmtId="0" fontId="40" fillId="7" borderId="0" xfId="5" applyFont="1" applyFill="1" applyAlignment="1">
      <alignment horizontal="left" vertical="top"/>
    </xf>
    <xf numFmtId="0" fontId="40" fillId="7" borderId="1" xfId="5" applyFont="1" applyFill="1" applyBorder="1" applyAlignment="1">
      <alignment horizontal="center" vertical="top"/>
    </xf>
    <xf numFmtId="0" fontId="40" fillId="7" borderId="0" xfId="5" applyFont="1" applyFill="1" applyAlignment="1">
      <alignment horizontal="center" vertical="top"/>
    </xf>
    <xf numFmtId="0" fontId="14" fillId="7" borderId="0" xfId="5" applyFill="1" applyAlignment="1">
      <alignment horizontal="left" vertical="top"/>
    </xf>
    <xf numFmtId="0" fontId="14" fillId="7" borderId="0" xfId="5" applyFill="1" applyAlignment="1">
      <alignment horizontal="center" vertical="center"/>
    </xf>
    <xf numFmtId="0" fontId="14" fillId="7" borderId="0" xfId="5" applyFill="1" applyAlignment="1">
      <alignment horizontal="left" vertical="center"/>
    </xf>
    <xf numFmtId="10" fontId="27" fillId="6" borderId="0" xfId="6" applyNumberFormat="1" applyFont="1" applyFill="1"/>
    <xf numFmtId="10" fontId="27" fillId="6" borderId="0" xfId="6" applyNumberFormat="1" applyFont="1" applyFill="1" applyAlignment="1">
      <alignment horizontal="right"/>
    </xf>
    <xf numFmtId="10" fontId="14" fillId="7" borderId="0" xfId="5" applyNumberFormat="1" applyFill="1" applyAlignment="1">
      <alignment horizontal="right" vertical="top"/>
    </xf>
    <xf numFmtId="0" fontId="27" fillId="7" borderId="0" xfId="6" applyFont="1" applyFill="1" applyAlignment="1">
      <alignment horizontal="center" vertical="center"/>
    </xf>
    <xf numFmtId="0" fontId="16" fillId="7" borderId="0" xfId="35" applyFont="1" applyFill="1" applyAlignment="1">
      <alignment horizontal="center" vertical="center"/>
    </xf>
    <xf numFmtId="0" fontId="16" fillId="7" borderId="0" xfId="35" applyFont="1" applyFill="1" applyAlignment="1">
      <alignment horizontal="left" vertical="center"/>
    </xf>
    <xf numFmtId="0" fontId="16" fillId="7" borderId="0" xfId="35" applyFont="1" applyFill="1"/>
    <xf numFmtId="0" fontId="41" fillId="7" borderId="0" xfId="4" applyFont="1" applyFill="1" applyAlignment="1">
      <alignment horizontal="left" vertical="center"/>
    </xf>
    <xf numFmtId="0" fontId="35" fillId="7" borderId="0" xfId="35" applyFont="1" applyFill="1" applyAlignment="1">
      <alignment horizontal="left" vertical="center"/>
    </xf>
    <xf numFmtId="0" fontId="33" fillId="7" borderId="0" xfId="6" applyFont="1" applyFill="1"/>
    <xf numFmtId="0" fontId="33" fillId="7" borderId="0" xfId="6" applyFont="1" applyFill="1" applyAlignment="1">
      <alignment horizontal="left" wrapText="1"/>
    </xf>
    <xf numFmtId="0" fontId="32" fillId="7" borderId="0" xfId="6" applyFont="1" applyFill="1"/>
    <xf numFmtId="171" fontId="33" fillId="6" borderId="0" xfId="40" applyNumberFormat="1" applyFont="1" applyFill="1"/>
    <xf numFmtId="171" fontId="33" fillId="7" borderId="11" xfId="40" applyNumberFormat="1" applyFont="1" applyFill="1" applyBorder="1"/>
    <xf numFmtId="171" fontId="32" fillId="7" borderId="0" xfId="40" applyNumberFormat="1" applyFont="1" applyFill="1"/>
    <xf numFmtId="10" fontId="33" fillId="6" borderId="0" xfId="42" applyNumberFormat="1" applyFont="1" applyFill="1"/>
    <xf numFmtId="171" fontId="33" fillId="7" borderId="11" xfId="6" applyNumberFormat="1" applyFont="1" applyFill="1" applyBorder="1"/>
    <xf numFmtId="166" fontId="33" fillId="6" borderId="0" xfId="6" applyNumberFormat="1" applyFont="1" applyFill="1"/>
    <xf numFmtId="171" fontId="32" fillId="7" borderId="4" xfId="6" applyNumberFormat="1" applyFont="1" applyFill="1" applyBorder="1"/>
    <xf numFmtId="0" fontId="18" fillId="7" borderId="0" xfId="6" applyFont="1" applyFill="1"/>
    <xf numFmtId="0" fontId="36" fillId="6" borderId="0" xfId="30" applyFont="1" applyFill="1"/>
    <xf numFmtId="0" fontId="35" fillId="6" borderId="0" xfId="18" applyFont="1" applyFill="1" applyAlignment="1">
      <alignment horizontal="center" vertical="top"/>
    </xf>
    <xf numFmtId="41" fontId="36" fillId="6" borderId="0" xfId="30" applyNumberFormat="1" applyFont="1" applyFill="1"/>
    <xf numFmtId="10" fontId="17" fillId="6" borderId="0" xfId="3" applyNumberFormat="1" applyFont="1" applyFill="1" applyBorder="1" applyAlignment="1">
      <alignment vertical="top"/>
    </xf>
    <xf numFmtId="171" fontId="17" fillId="4" borderId="0" xfId="2" applyNumberFormat="1" applyFont="1" applyFill="1" applyBorder="1" applyAlignment="1">
      <alignment horizontal="right" vertical="top"/>
    </xf>
    <xf numFmtId="171" fontId="17" fillId="4" borderId="1" xfId="2" applyNumberFormat="1" applyFont="1" applyFill="1" applyBorder="1" applyAlignment="1">
      <alignment horizontal="right" vertical="top"/>
    </xf>
    <xf numFmtId="171" fontId="17" fillId="5" borderId="0" xfId="2" applyNumberFormat="1" applyFont="1" applyFill="1" applyBorder="1" applyAlignment="1">
      <alignment horizontal="right" vertical="top"/>
    </xf>
    <xf numFmtId="171" fontId="17" fillId="2" borderId="1" xfId="0" applyNumberFormat="1" applyFont="1" applyFill="1" applyBorder="1" applyAlignment="1">
      <alignment horizontal="left" vertical="top"/>
    </xf>
    <xf numFmtId="171" fontId="17" fillId="5" borderId="7" xfId="2" applyNumberFormat="1" applyFont="1" applyFill="1" applyBorder="1" applyAlignment="1">
      <alignment horizontal="right" vertical="top"/>
    </xf>
    <xf numFmtId="171" fontId="17" fillId="5" borderId="14" xfId="2" applyNumberFormat="1" applyFont="1" applyFill="1" applyBorder="1" applyAlignment="1">
      <alignment horizontal="right" vertical="top"/>
    </xf>
    <xf numFmtId="171" fontId="17" fillId="4" borderId="14" xfId="2" applyNumberFormat="1" applyFont="1" applyFill="1" applyBorder="1" applyAlignment="1">
      <alignment horizontal="right" vertical="top"/>
    </xf>
    <xf numFmtId="171" fontId="17" fillId="5" borderId="15" xfId="2" applyNumberFormat="1" applyFont="1" applyFill="1" applyBorder="1" applyAlignment="1">
      <alignment horizontal="right" vertical="top"/>
    </xf>
    <xf numFmtId="171" fontId="17" fillId="5" borderId="16" xfId="2" applyNumberFormat="1" applyFont="1" applyFill="1" applyBorder="1" applyAlignment="1">
      <alignment horizontal="right" vertical="top"/>
    </xf>
    <xf numFmtId="171" fontId="17" fillId="4" borderId="16" xfId="2" applyNumberFormat="1" applyFont="1" applyFill="1" applyBorder="1" applyAlignment="1">
      <alignment horizontal="right" vertical="top"/>
    </xf>
    <xf numFmtId="171" fontId="17" fillId="2" borderId="14" xfId="0" applyNumberFormat="1" applyFont="1" applyFill="1" applyBorder="1" applyAlignment="1">
      <alignment horizontal="left" vertical="top"/>
    </xf>
    <xf numFmtId="171" fontId="17" fillId="4" borderId="14" xfId="2" applyNumberFormat="1" applyFont="1" applyFill="1" applyBorder="1" applyAlignment="1">
      <alignment horizontal="left" vertical="top"/>
    </xf>
    <xf numFmtId="171" fontId="17" fillId="2" borderId="16" xfId="0" applyNumberFormat="1" applyFont="1" applyFill="1" applyBorder="1" applyAlignment="1">
      <alignment horizontal="left" vertical="top"/>
    </xf>
    <xf numFmtId="171" fontId="17" fillId="5" borderId="9" xfId="2" applyNumberFormat="1" applyFont="1" applyFill="1" applyBorder="1" applyAlignment="1">
      <alignment horizontal="right" vertical="top"/>
    </xf>
    <xf numFmtId="171" fontId="17" fillId="5" borderId="14" xfId="2" applyNumberFormat="1" applyFont="1" applyFill="1" applyBorder="1" applyAlignment="1">
      <alignment horizontal="right" vertical="top" indent="1"/>
    </xf>
    <xf numFmtId="171" fontId="17" fillId="2" borderId="17" xfId="0" applyNumberFormat="1" applyFont="1" applyFill="1" applyBorder="1" applyAlignment="1">
      <alignment horizontal="right" vertical="top" indent="2"/>
    </xf>
    <xf numFmtId="171" fontId="17" fillId="5" borderId="15" xfId="2" applyNumberFormat="1" applyFont="1" applyFill="1" applyBorder="1" applyAlignment="1">
      <alignment horizontal="right" vertical="top" indent="1"/>
    </xf>
    <xf numFmtId="171" fontId="17" fillId="2" borderId="15" xfId="0" applyNumberFormat="1" applyFont="1" applyFill="1" applyBorder="1" applyAlignment="1">
      <alignment horizontal="right" vertical="top" indent="2"/>
    </xf>
    <xf numFmtId="171" fontId="17" fillId="2" borderId="14" xfId="0" applyNumberFormat="1" applyFont="1" applyFill="1" applyBorder="1" applyAlignment="1">
      <alignment horizontal="right" vertical="top" indent="2"/>
    </xf>
    <xf numFmtId="171" fontId="17" fillId="5" borderId="17" xfId="2" applyNumberFormat="1" applyFont="1" applyFill="1" applyBorder="1" applyAlignment="1">
      <alignment horizontal="right" vertical="top"/>
    </xf>
    <xf numFmtId="171" fontId="17" fillId="5" borderId="18" xfId="2" applyNumberFormat="1" applyFont="1" applyFill="1" applyBorder="1" applyAlignment="1">
      <alignment horizontal="right" vertical="top"/>
    </xf>
    <xf numFmtId="171" fontId="17" fillId="4" borderId="17" xfId="2" applyNumberFormat="1" applyFont="1" applyFill="1" applyBorder="1" applyAlignment="1">
      <alignment horizontal="right" vertical="top"/>
    </xf>
    <xf numFmtId="171" fontId="17" fillId="5" borderId="16" xfId="2" applyNumberFormat="1" applyFont="1" applyFill="1" applyBorder="1" applyAlignment="1">
      <alignment horizontal="right" vertical="top" indent="1"/>
    </xf>
    <xf numFmtId="171" fontId="17" fillId="5" borderId="14" xfId="2" applyNumberFormat="1" applyFont="1" applyFill="1" applyBorder="1" applyAlignment="1">
      <alignment horizontal="right" vertical="top" indent="2"/>
    </xf>
    <xf numFmtId="171" fontId="17" fillId="5" borderId="6" xfId="2" applyNumberFormat="1" applyFont="1" applyFill="1" applyBorder="1" applyAlignment="1">
      <alignment horizontal="right" vertical="top" indent="1"/>
    </xf>
    <xf numFmtId="171" fontId="17" fillId="2" borderId="9" xfId="0" applyNumberFormat="1" applyFont="1" applyFill="1" applyBorder="1" applyAlignment="1">
      <alignment horizontal="left" vertical="top"/>
    </xf>
    <xf numFmtId="171" fontId="17" fillId="5" borderId="8" xfId="2" applyNumberFormat="1" applyFont="1" applyFill="1" applyBorder="1" applyAlignment="1">
      <alignment horizontal="right" vertical="top" indent="1"/>
    </xf>
    <xf numFmtId="171" fontId="17" fillId="5" borderId="9" xfId="2" applyNumberFormat="1" applyFont="1" applyFill="1" applyBorder="1" applyAlignment="1">
      <alignment horizontal="right" vertical="top" indent="1"/>
    </xf>
    <xf numFmtId="171" fontId="17" fillId="6" borderId="17" xfId="0" applyNumberFormat="1" applyFont="1" applyFill="1" applyBorder="1" applyAlignment="1">
      <alignment horizontal="center" vertical="top"/>
    </xf>
    <xf numFmtId="171" fontId="17" fillId="0" borderId="17" xfId="2" applyNumberFormat="1" applyFont="1" applyFill="1" applyBorder="1" applyAlignment="1">
      <alignment horizontal="center" vertical="top"/>
    </xf>
    <xf numFmtId="171" fontId="17" fillId="6" borderId="17" xfId="2" applyNumberFormat="1" applyFont="1" applyFill="1" applyBorder="1" applyAlignment="1">
      <alignment horizontal="center" vertical="top"/>
    </xf>
    <xf numFmtId="171" fontId="17" fillId="7" borderId="10" xfId="2" applyNumberFormat="1" applyFont="1" applyFill="1" applyBorder="1" applyAlignment="1">
      <alignment horizontal="center" vertical="top"/>
    </xf>
    <xf numFmtId="171" fontId="17" fillId="7" borderId="17" xfId="2" applyNumberFormat="1" applyFont="1" applyFill="1" applyBorder="1" applyAlignment="1">
      <alignment horizontal="center" vertical="top"/>
    </xf>
    <xf numFmtId="171" fontId="17" fillId="6" borderId="19" xfId="2" applyNumberFormat="1" applyFont="1" applyFill="1" applyBorder="1" applyAlignment="1">
      <alignment horizontal="center" vertical="top"/>
    </xf>
    <xf numFmtId="171" fontId="17" fillId="2" borderId="19" xfId="2" applyNumberFormat="1" applyFont="1" applyFill="1" applyBorder="1" applyAlignment="1">
      <alignment horizontal="center" vertical="top"/>
    </xf>
    <xf numFmtId="171" fontId="17" fillId="2" borderId="0" xfId="2" applyNumberFormat="1" applyFont="1" applyFill="1" applyBorder="1" applyAlignment="1">
      <alignment horizontal="center"/>
    </xf>
    <xf numFmtId="171" fontId="17" fillId="2" borderId="0" xfId="0" applyNumberFormat="1" applyFont="1" applyFill="1" applyBorder="1" applyAlignment="1">
      <alignment horizontal="center" vertical="top"/>
    </xf>
    <xf numFmtId="171" fontId="17" fillId="6" borderId="14" xfId="2" applyNumberFormat="1" applyFont="1" applyFill="1" applyBorder="1" applyAlignment="1">
      <alignment horizontal="center" vertical="top"/>
    </xf>
    <xf numFmtId="171" fontId="17" fillId="2" borderId="15" xfId="2" applyNumberFormat="1" applyFont="1" applyFill="1" applyBorder="1" applyAlignment="1">
      <alignment horizontal="center" vertical="top"/>
    </xf>
    <xf numFmtId="171" fontId="17" fillId="4" borderId="14" xfId="2" applyNumberFormat="1" applyFont="1" applyFill="1" applyBorder="1" applyAlignment="1">
      <alignment horizontal="center" vertical="top"/>
    </xf>
    <xf numFmtId="171" fontId="17" fillId="7" borderId="14" xfId="2" applyNumberFormat="1" applyFont="1" applyFill="1" applyBorder="1" applyAlignment="1">
      <alignment horizontal="center" vertical="top"/>
    </xf>
    <xf numFmtId="171" fontId="17" fillId="2" borderId="14" xfId="2" applyNumberFormat="1" applyFont="1" applyFill="1" applyBorder="1" applyAlignment="1">
      <alignment horizontal="center" vertical="top"/>
    </xf>
    <xf numFmtId="171" fontId="17" fillId="7" borderId="15" xfId="2" applyNumberFormat="1" applyFont="1" applyFill="1" applyBorder="1" applyAlignment="1">
      <alignment horizontal="center" vertical="top"/>
    </xf>
    <xf numFmtId="171" fontId="17" fillId="6" borderId="16" xfId="2" applyNumberFormat="1" applyFont="1" applyFill="1" applyBorder="1" applyAlignment="1">
      <alignment horizontal="center" vertical="top"/>
    </xf>
    <xf numFmtId="171" fontId="17" fillId="2" borderId="16" xfId="2" applyNumberFormat="1" applyFont="1" applyFill="1" applyBorder="1" applyAlignment="1">
      <alignment horizontal="center" vertical="top"/>
    </xf>
    <xf numFmtId="171" fontId="17" fillId="4" borderId="16" xfId="2" applyNumberFormat="1" applyFont="1" applyFill="1" applyBorder="1" applyAlignment="1">
      <alignment horizontal="center" vertical="top"/>
    </xf>
    <xf numFmtId="171" fontId="17" fillId="7" borderId="16" xfId="2" applyNumberFormat="1" applyFont="1" applyFill="1" applyBorder="1" applyAlignment="1">
      <alignment horizontal="center" vertical="top"/>
    </xf>
    <xf numFmtId="0" fontId="42" fillId="7" borderId="0" xfId="5" applyFont="1" applyFill="1" applyAlignment="1">
      <alignment horizontal="left" vertical="center"/>
    </xf>
    <xf numFmtId="0" fontId="27" fillId="7" borderId="0" xfId="13" applyFont="1" applyFill="1"/>
    <xf numFmtId="0" fontId="43" fillId="7" borderId="0" xfId="13" applyFont="1" applyFill="1"/>
    <xf numFmtId="0" fontId="43" fillId="7" borderId="0" xfId="36" applyFont="1" applyFill="1"/>
    <xf numFmtId="0" fontId="43" fillId="7" borderId="0" xfId="43" applyFont="1" applyFill="1" applyAlignment="1">
      <alignment horizontal="right"/>
    </xf>
    <xf numFmtId="0" fontId="43" fillId="7" borderId="0" xfId="5" applyFont="1" applyFill="1" applyAlignment="1"/>
    <xf numFmtId="0" fontId="27" fillId="7" borderId="0" xfId="5" applyFont="1" applyFill="1"/>
    <xf numFmtId="171" fontId="39" fillId="6" borderId="0" xfId="39" applyNumberFormat="1" applyFont="1" applyFill="1"/>
    <xf numFmtId="171" fontId="43" fillId="7" borderId="4" xfId="5" applyNumberFormat="1" applyFont="1" applyFill="1" applyBorder="1"/>
    <xf numFmtId="171" fontId="7" fillId="2" borderId="0" xfId="2" applyNumberFormat="1" applyFont="1" applyFill="1" applyBorder="1" applyAlignment="1">
      <alignment horizontal="center" vertical="top"/>
    </xf>
    <xf numFmtId="171" fontId="7" fillId="7" borderId="0" xfId="0" applyNumberFormat="1" applyFont="1" applyFill="1" applyBorder="1" applyAlignment="1">
      <alignment horizontal="center" vertical="top"/>
    </xf>
    <xf numFmtId="171" fontId="7" fillId="7" borderId="0" xfId="2" applyNumberFormat="1" applyFont="1" applyFill="1" applyBorder="1" applyAlignment="1">
      <alignment horizontal="center" vertical="top"/>
    </xf>
    <xf numFmtId="171" fontId="17" fillId="4" borderId="15" xfId="2" applyNumberFormat="1" applyFont="1" applyFill="1" applyBorder="1" applyAlignment="1">
      <alignment horizontal="center" vertical="top"/>
    </xf>
    <xf numFmtId="171" fontId="17" fillId="2" borderId="18" xfId="2" applyNumberFormat="1" applyFont="1" applyFill="1" applyBorder="1" applyAlignment="1">
      <alignment horizontal="center" vertical="top"/>
    </xf>
    <xf numFmtId="171" fontId="17" fillId="2" borderId="12" xfId="2" applyNumberFormat="1" applyFont="1" applyFill="1" applyBorder="1" applyAlignment="1">
      <alignment horizontal="center" vertical="top"/>
    </xf>
    <xf numFmtId="171" fontId="17" fillId="2" borderId="20" xfId="2" applyNumberFormat="1" applyFont="1" applyFill="1" applyBorder="1" applyAlignment="1">
      <alignment horizontal="center" vertical="top"/>
    </xf>
    <xf numFmtId="171" fontId="17" fillId="2" borderId="0" xfId="2" applyNumberFormat="1" applyFont="1" applyFill="1" applyBorder="1" applyAlignment="1">
      <alignment horizontal="right" vertical="top"/>
    </xf>
    <xf numFmtId="171" fontId="17" fillId="2" borderId="1" xfId="2" applyNumberFormat="1" applyFont="1" applyFill="1" applyBorder="1" applyAlignment="1">
      <alignment horizontal="right" vertical="top"/>
    </xf>
    <xf numFmtId="171" fontId="17" fillId="2" borderId="0" xfId="2" applyNumberFormat="1" applyFont="1" applyFill="1" applyBorder="1" applyAlignment="1">
      <alignment horizontal="left" vertical="top"/>
    </xf>
    <xf numFmtId="171" fontId="17" fillId="4" borderId="1" xfId="2" applyNumberFormat="1" applyFont="1" applyFill="1" applyBorder="1" applyAlignment="1">
      <alignment horizontal="left" vertical="top"/>
    </xf>
    <xf numFmtId="171" fontId="17" fillId="2" borderId="0" xfId="2" applyNumberFormat="1" applyFont="1" applyFill="1" applyBorder="1" applyAlignment="1">
      <alignment vertical="top"/>
    </xf>
    <xf numFmtId="171" fontId="17" fillId="2" borderId="11" xfId="2" applyNumberFormat="1" applyFont="1" applyFill="1" applyBorder="1" applyAlignment="1">
      <alignment horizontal="left" vertical="top"/>
    </xf>
    <xf numFmtId="180" fontId="7" fillId="6" borderId="16" xfId="0" applyNumberFormat="1" applyFont="1" applyFill="1" applyBorder="1" applyAlignment="1">
      <alignment horizontal="center" vertical="top"/>
    </xf>
    <xf numFmtId="180" fontId="7" fillId="2" borderId="16" xfId="0" applyNumberFormat="1" applyFont="1" applyFill="1" applyBorder="1" applyAlignment="1">
      <alignment horizontal="center" vertical="top"/>
    </xf>
    <xf numFmtId="180" fontId="7" fillId="6" borderId="16" xfId="2" applyNumberFormat="1" applyFont="1" applyFill="1" applyBorder="1" applyAlignment="1">
      <alignment horizontal="center" vertical="top"/>
    </xf>
    <xf numFmtId="3" fontId="17" fillId="3" borderId="0" xfId="0" applyNumberFormat="1" applyFont="1" applyFill="1" applyBorder="1" applyAlignment="1">
      <alignment horizontal="left" vertical="top"/>
    </xf>
    <xf numFmtId="171" fontId="17" fillId="3" borderId="0" xfId="0" applyNumberFormat="1" applyFont="1" applyFill="1" applyBorder="1" applyAlignment="1">
      <alignment vertical="top"/>
    </xf>
    <xf numFmtId="43" fontId="17" fillId="3" borderId="0" xfId="0" applyNumberFormat="1" applyFont="1" applyFill="1" applyBorder="1" applyAlignment="1">
      <alignment vertical="top"/>
    </xf>
    <xf numFmtId="171" fontId="7" fillId="2" borderId="21" xfId="2" applyNumberFormat="1" applyFont="1" applyFill="1" applyBorder="1" applyAlignment="1">
      <alignment horizontal="center" vertical="top"/>
    </xf>
    <xf numFmtId="171" fontId="7" fillId="2" borderId="1" xfId="2" applyNumberFormat="1" applyFont="1" applyFill="1" applyBorder="1" applyAlignment="1">
      <alignment horizontal="center" vertical="top"/>
    </xf>
    <xf numFmtId="171" fontId="7" fillId="2" borderId="0" xfId="2" applyNumberFormat="1" applyFont="1" applyFill="1" applyBorder="1" applyAlignment="1">
      <alignment horizontal="left" vertical="top"/>
    </xf>
    <xf numFmtId="171" fontId="7" fillId="2" borderId="11" xfId="2" applyNumberFormat="1" applyFont="1" applyFill="1" applyBorder="1" applyAlignment="1">
      <alignment horizontal="center" vertical="top"/>
    </xf>
    <xf numFmtId="171" fontId="7" fillId="2" borderId="0" xfId="2" applyNumberFormat="1" applyFont="1" applyFill="1" applyBorder="1" applyAlignment="1">
      <alignment horizontal="right" vertical="top"/>
    </xf>
    <xf numFmtId="171" fontId="7" fillId="2" borderId="11" xfId="2" applyNumberFormat="1" applyFont="1" applyFill="1" applyBorder="1" applyAlignment="1">
      <alignment horizontal="right" vertical="top"/>
    </xf>
    <xf numFmtId="0" fontId="32" fillId="7" borderId="0" xfId="5" applyNumberFormat="1" applyFont="1" applyFill="1" applyAlignment="1">
      <alignment horizontal="left"/>
    </xf>
    <xf numFmtId="0" fontId="37" fillId="7" borderId="0" xfId="5" applyFont="1" applyFill="1" applyBorder="1" applyAlignment="1">
      <alignment horizontal="left" vertical="top"/>
    </xf>
    <xf numFmtId="0" fontId="16" fillId="7" borderId="0" xfId="5" applyFont="1" applyFill="1" applyBorder="1" applyAlignment="1">
      <alignment horizontal="left" vertical="top"/>
    </xf>
    <xf numFmtId="0" fontId="37" fillId="2" borderId="0" xfId="5" applyFont="1" applyFill="1" applyBorder="1" applyAlignment="1">
      <alignment horizontal="left" vertical="top"/>
    </xf>
    <xf numFmtId="0" fontId="16" fillId="2" borderId="0" xfId="5" applyFont="1" applyFill="1" applyBorder="1" applyAlignment="1">
      <alignment horizontal="left" vertical="top"/>
    </xf>
    <xf numFmtId="180" fontId="33" fillId="6" borderId="0" xfId="2" applyNumberFormat="1" applyFont="1" applyFill="1"/>
    <xf numFmtId="0" fontId="33" fillId="7" borderId="0" xfId="5" applyFont="1" applyFill="1" applyBorder="1" applyAlignment="1">
      <alignment horizontal="left" vertical="top"/>
    </xf>
    <xf numFmtId="0" fontId="32" fillId="7" borderId="0" xfId="5" applyFont="1" applyFill="1" applyBorder="1" applyAlignment="1">
      <alignment horizontal="center" vertical="top"/>
    </xf>
    <xf numFmtId="180" fontId="44" fillId="2" borderId="0" xfId="5" applyNumberFormat="1" applyFont="1" applyFill="1" applyBorder="1" applyAlignment="1">
      <alignment horizontal="right"/>
    </xf>
    <xf numFmtId="180" fontId="32" fillId="7" borderId="0" xfId="5" applyNumberFormat="1" applyFont="1" applyFill="1" applyBorder="1" applyAlignment="1">
      <alignment horizontal="center" vertical="top"/>
    </xf>
    <xf numFmtId="0" fontId="37" fillId="2" borderId="0" xfId="5" applyFont="1" applyFill="1" applyBorder="1" applyAlignment="1">
      <alignment horizontal="left"/>
    </xf>
    <xf numFmtId="180" fontId="44" fillId="2" borderId="0" xfId="5" applyNumberFormat="1" applyFont="1" applyFill="1" applyBorder="1" applyAlignment="1">
      <alignment horizontal="left" vertical="top"/>
    </xf>
    <xf numFmtId="0" fontId="45" fillId="2" borderId="0" xfId="5" applyFont="1" applyFill="1" applyBorder="1" applyAlignment="1">
      <alignment horizontal="left" vertical="top"/>
    </xf>
    <xf numFmtId="43" fontId="27" fillId="7" borderId="0" xfId="13" applyNumberFormat="1" applyFont="1" applyFill="1"/>
    <xf numFmtId="171" fontId="27" fillId="7" borderId="0" xfId="13" applyNumberFormat="1" applyFont="1" applyFill="1"/>
    <xf numFmtId="0" fontId="32" fillId="0" borderId="0" xfId="6" applyFont="1" applyAlignment="1">
      <alignment horizontal="right"/>
    </xf>
    <xf numFmtId="0" fontId="36" fillId="0" borderId="1" xfId="39" applyFont="1" applyBorder="1" applyAlignment="1">
      <alignment horizontal="center" wrapText="1"/>
    </xf>
    <xf numFmtId="0" fontId="18" fillId="5" borderId="0" xfId="0" applyFont="1" applyFill="1" applyBorder="1" applyAlignment="1">
      <alignment horizontal="left" vertical="top" wrapText="1"/>
    </xf>
    <xf numFmtId="0" fontId="17" fillId="2" borderId="0" xfId="0" applyFont="1" applyFill="1" applyBorder="1" applyAlignment="1">
      <alignment horizontal="center" vertical="top"/>
    </xf>
    <xf numFmtId="0" fontId="18" fillId="0" borderId="0" xfId="0" applyFont="1" applyFill="1" applyBorder="1" applyAlignment="1">
      <alignment horizontal="center" vertical="top"/>
    </xf>
    <xf numFmtId="0" fontId="17" fillId="0" borderId="0" xfId="0" applyFont="1" applyFill="1" applyBorder="1" applyAlignment="1">
      <alignment horizontal="center" vertical="top"/>
    </xf>
    <xf numFmtId="0" fontId="18" fillId="5" borderId="0" xfId="0" applyFont="1" applyFill="1" applyBorder="1" applyAlignment="1">
      <alignment horizontal="left" vertical="top"/>
    </xf>
    <xf numFmtId="0" fontId="18" fillId="7" borderId="0" xfId="0" applyFont="1" applyFill="1" applyBorder="1" applyAlignment="1">
      <alignment horizontal="left" vertical="top" wrapText="1"/>
    </xf>
    <xf numFmtId="0" fontId="18" fillId="7" borderId="0" xfId="0" applyFont="1" applyFill="1" applyBorder="1" applyAlignment="1">
      <alignment horizontal="left" vertical="top"/>
    </xf>
    <xf numFmtId="0" fontId="20" fillId="2" borderId="1" xfId="0" applyFont="1" applyFill="1" applyBorder="1" applyAlignment="1">
      <alignment horizontal="center" vertical="top"/>
    </xf>
    <xf numFmtId="0" fontId="17" fillId="5" borderId="0" xfId="0" applyFont="1" applyFill="1" applyBorder="1" applyAlignment="1">
      <alignment horizontal="left" vertical="top" wrapText="1"/>
    </xf>
    <xf numFmtId="0" fontId="18" fillId="5" borderId="0" xfId="0" applyFont="1" applyFill="1" applyBorder="1" applyAlignment="1">
      <alignment vertical="top" wrapText="1"/>
    </xf>
    <xf numFmtId="0" fontId="19" fillId="2" borderId="1" xfId="0" applyFont="1" applyFill="1" applyBorder="1" applyAlignment="1">
      <alignment horizontal="center" vertical="top"/>
    </xf>
    <xf numFmtId="164" fontId="20" fillId="2" borderId="1" xfId="0" applyNumberFormat="1" applyFont="1" applyFill="1" applyBorder="1" applyAlignment="1">
      <alignment horizontal="center" vertical="top"/>
    </xf>
    <xf numFmtId="0" fontId="17" fillId="5" borderId="0" xfId="0" applyFont="1" applyFill="1" applyBorder="1" applyAlignment="1">
      <alignment horizontal="left" vertical="top"/>
    </xf>
    <xf numFmtId="164" fontId="20" fillId="5" borderId="1" xfId="0" applyNumberFormat="1" applyFont="1" applyFill="1" applyBorder="1" applyAlignment="1">
      <alignment horizontal="center" vertical="top"/>
    </xf>
    <xf numFmtId="49" fontId="17" fillId="2" borderId="0" xfId="0" applyNumberFormat="1" applyFont="1" applyFill="1" applyBorder="1" applyAlignment="1">
      <alignment horizontal="center" vertical="top"/>
    </xf>
    <xf numFmtId="0" fontId="17" fillId="0" borderId="0" xfId="0" quotePrefix="1" applyNumberFormat="1" applyFont="1" applyFill="1" applyBorder="1" applyAlignment="1" applyProtection="1">
      <alignment horizontal="left" vertical="top" wrapText="1"/>
      <protection locked="0"/>
    </xf>
    <xf numFmtId="0" fontId="17" fillId="2" borderId="0" xfId="0" applyFont="1" applyFill="1" applyBorder="1" applyAlignment="1">
      <alignment horizontal="left" vertical="top" wrapText="1"/>
    </xf>
    <xf numFmtId="0" fontId="17" fillId="0" borderId="0" xfId="0" applyFont="1" applyFill="1" applyBorder="1" applyAlignment="1">
      <alignment horizontal="left" vertical="top" wrapText="1"/>
    </xf>
    <xf numFmtId="49" fontId="17" fillId="2" borderId="0" xfId="0" applyNumberFormat="1" applyFont="1" applyFill="1" applyBorder="1" applyAlignment="1">
      <alignment horizontal="left" vertical="top" wrapText="1"/>
    </xf>
    <xf numFmtId="49" fontId="20" fillId="0" borderId="1" xfId="0" applyNumberFormat="1" applyFont="1" applyFill="1" applyBorder="1" applyAlignment="1">
      <alignment horizontal="left" vertical="center" wrapText="1"/>
    </xf>
    <xf numFmtId="0" fontId="7" fillId="0" borderId="0" xfId="0" applyFont="1" applyFill="1" applyBorder="1" applyAlignment="1">
      <alignment horizontal="left" vertical="top" wrapText="1"/>
    </xf>
    <xf numFmtId="0" fontId="7" fillId="2" borderId="0" xfId="0" applyFont="1" applyFill="1" applyBorder="1" applyAlignment="1">
      <alignment horizontal="center" vertical="top"/>
    </xf>
    <xf numFmtId="0" fontId="8"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2" borderId="0" xfId="0" applyFont="1" applyFill="1" applyBorder="1" applyAlignment="1">
      <alignment horizontal="left" vertical="top" wrapText="1"/>
    </xf>
    <xf numFmtId="49" fontId="17" fillId="2" borderId="9" xfId="0" applyNumberFormat="1" applyFont="1" applyFill="1" applyBorder="1" applyAlignment="1">
      <alignment horizontal="center"/>
    </xf>
    <xf numFmtId="0" fontId="17" fillId="2" borderId="0" xfId="0" applyNumberFormat="1" applyFont="1" applyFill="1" applyBorder="1" applyAlignment="1">
      <alignment horizontal="left" vertical="top" wrapText="1"/>
    </xf>
    <xf numFmtId="49" fontId="20" fillId="2" borderId="9" xfId="0" applyNumberFormat="1" applyFont="1" applyFill="1" applyBorder="1" applyAlignment="1">
      <alignment horizontal="center" wrapText="1"/>
    </xf>
    <xf numFmtId="49" fontId="20" fillId="2" borderId="9" xfId="0" applyNumberFormat="1" applyFont="1" applyFill="1" applyBorder="1" applyAlignment="1">
      <alignment horizontal="center"/>
    </xf>
    <xf numFmtId="0" fontId="17" fillId="2" borderId="0" xfId="0" applyFont="1" applyFill="1" applyBorder="1" applyAlignment="1">
      <alignment horizontal="left" vertical="center" wrapText="1"/>
    </xf>
    <xf numFmtId="0" fontId="20" fillId="2" borderId="0" xfId="0" applyFont="1" applyFill="1" applyBorder="1" applyAlignment="1">
      <alignment horizontal="center"/>
    </xf>
    <xf numFmtId="0" fontId="20" fillId="2" borderId="0" xfId="0" applyFont="1" applyFill="1" applyBorder="1" applyAlignment="1">
      <alignment horizontal="center" vertical="top"/>
    </xf>
    <xf numFmtId="0" fontId="17" fillId="5" borderId="0" xfId="0" applyFont="1" applyFill="1" applyBorder="1" applyAlignment="1">
      <alignment vertical="top" wrapText="1"/>
    </xf>
    <xf numFmtId="0" fontId="7" fillId="2" borderId="0" xfId="0" applyFont="1" applyFill="1" applyBorder="1" applyAlignment="1">
      <alignment horizontal="right" vertical="top"/>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2" borderId="0" xfId="5" applyFont="1" applyFill="1" applyBorder="1" applyAlignment="1">
      <alignment horizontal="center" vertical="top"/>
    </xf>
    <xf numFmtId="0" fontId="8" fillId="0" borderId="0" xfId="5" applyFont="1" applyFill="1" applyBorder="1" applyAlignment="1">
      <alignment horizontal="center" vertical="top"/>
    </xf>
    <xf numFmtId="0" fontId="12" fillId="2" borderId="0" xfId="5" applyFont="1" applyFill="1" applyBorder="1" applyAlignment="1">
      <alignment horizontal="left" vertical="top" wrapText="1"/>
    </xf>
    <xf numFmtId="0" fontId="16" fillId="2" borderId="0" xfId="5" applyFont="1" applyFill="1" applyBorder="1" applyAlignment="1">
      <alignment horizontal="left" vertical="top" wrapText="1"/>
    </xf>
    <xf numFmtId="0" fontId="7" fillId="2" borderId="0" xfId="0" applyFont="1" applyFill="1" applyBorder="1" applyAlignment="1">
      <alignment vertical="top" wrapText="1"/>
    </xf>
    <xf numFmtId="0" fontId="17"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10" fillId="2" borderId="0" xfId="0" applyFont="1" applyFill="1" applyBorder="1" applyAlignment="1">
      <alignment horizontal="center" vertical="top"/>
    </xf>
    <xf numFmtId="0" fontId="32" fillId="0" borderId="0" xfId="18" applyFont="1" applyFill="1" applyAlignment="1">
      <alignment horizontal="center" vertical="top"/>
    </xf>
    <xf numFmtId="0" fontId="33" fillId="7" borderId="0" xfId="21" applyNumberFormat="1" applyFont="1" applyFill="1" applyBorder="1" applyAlignment="1">
      <alignment horizontal="left" vertical="top" wrapText="1"/>
    </xf>
    <xf numFmtId="0" fontId="33" fillId="6" borderId="0" xfId="21" applyNumberFormat="1" applyFont="1" applyFill="1" applyBorder="1" applyAlignment="1">
      <alignment horizontal="left" vertical="top" wrapText="1"/>
    </xf>
    <xf numFmtId="0" fontId="33" fillId="4" borderId="0" xfId="21" applyNumberFormat="1" applyFont="1" applyFill="1" applyBorder="1" applyAlignment="1">
      <alignment horizontal="left" vertical="top" wrapText="1"/>
    </xf>
    <xf numFmtId="0" fontId="33" fillId="0" borderId="0" xfId="6" applyFont="1" applyAlignment="1">
      <alignment horizontal="left" vertical="top" wrapText="1"/>
    </xf>
    <xf numFmtId="0" fontId="32" fillId="0" borderId="0" xfId="18" applyFont="1" applyFill="1" applyAlignment="1">
      <alignment horizontal="left" wrapText="1"/>
    </xf>
    <xf numFmtId="0" fontId="33" fillId="0" borderId="0" xfId="18" applyFont="1" applyFill="1" applyAlignment="1">
      <alignment horizontal="left" wrapText="1"/>
    </xf>
    <xf numFmtId="0" fontId="33" fillId="6" borderId="0" xfId="18" applyFont="1" applyFill="1" applyAlignment="1">
      <alignment horizontal="left" vertical="top" wrapText="1"/>
    </xf>
    <xf numFmtId="0" fontId="33" fillId="0" borderId="0" xfId="12" applyFont="1" applyAlignment="1">
      <alignment horizontal="left" vertical="top" wrapText="1"/>
    </xf>
    <xf numFmtId="0" fontId="33" fillId="0" borderId="0" xfId="6" applyFont="1" applyFill="1" applyAlignment="1">
      <alignment horizontal="left" vertical="top" wrapText="1"/>
    </xf>
    <xf numFmtId="0" fontId="33" fillId="6" borderId="0" xfId="6" applyFont="1" applyFill="1" applyAlignment="1">
      <alignment horizontal="left" vertical="top" wrapText="1"/>
    </xf>
    <xf numFmtId="0" fontId="33" fillId="0" borderId="0" xfId="12" applyFont="1" applyFill="1" applyAlignment="1">
      <alignment horizontal="left" vertical="top" wrapText="1"/>
    </xf>
    <xf numFmtId="0" fontId="33" fillId="0" borderId="0" xfId="18" applyFont="1" applyFill="1" applyAlignment="1">
      <alignment horizontal="left" vertical="top" wrapText="1"/>
    </xf>
    <xf numFmtId="0" fontId="33" fillId="0" borderId="0" xfId="18" applyFont="1" applyAlignment="1">
      <alignment horizontal="left" vertical="top" wrapText="1"/>
    </xf>
    <xf numFmtId="0" fontId="33" fillId="0" borderId="0" xfId="23" applyFont="1" applyFill="1" applyAlignment="1">
      <alignment vertical="top" wrapText="1"/>
    </xf>
    <xf numFmtId="0" fontId="33" fillId="0" borderId="0" xfId="23" applyFont="1" applyAlignment="1">
      <alignment vertical="top" wrapText="1"/>
    </xf>
    <xf numFmtId="0" fontId="33" fillId="6" borderId="0" xfId="23" applyFont="1" applyFill="1" applyAlignment="1">
      <alignment horizontal="left" vertical="top" wrapText="1"/>
    </xf>
    <xf numFmtId="0" fontId="36" fillId="6" borderId="0" xfId="23" applyFont="1" applyFill="1" applyAlignment="1">
      <alignment horizontal="left" vertical="top" wrapText="1"/>
    </xf>
    <xf numFmtId="0" fontId="33" fillId="0" borderId="1" xfId="30" applyFont="1" applyBorder="1" applyAlignment="1">
      <alignment horizontal="center"/>
    </xf>
    <xf numFmtId="0" fontId="33" fillId="6" borderId="0" xfId="18" applyFont="1" applyFill="1" applyAlignment="1">
      <alignment vertical="top" wrapText="1"/>
    </xf>
    <xf numFmtId="0" fontId="33" fillId="0" borderId="0" xfId="12" applyFont="1" applyAlignment="1">
      <alignment vertical="top" wrapText="1"/>
    </xf>
    <xf numFmtId="0" fontId="27" fillId="2" borderId="0" xfId="0" applyFont="1" applyFill="1" applyBorder="1" applyAlignment="1">
      <alignment horizontal="left" vertical="top"/>
    </xf>
    <xf numFmtId="0" fontId="33" fillId="0" borderId="0" xfId="12" applyFont="1" applyAlignment="1">
      <alignment vertical="top"/>
    </xf>
    <xf numFmtId="0" fontId="32" fillId="0" borderId="1" xfId="12" applyFont="1" applyBorder="1" applyAlignment="1">
      <alignment horizontal="center"/>
    </xf>
    <xf numFmtId="0" fontId="35" fillId="0" borderId="0" xfId="36" applyFont="1" applyAlignment="1">
      <alignment horizontal="left" wrapText="1"/>
    </xf>
    <xf numFmtId="0" fontId="36" fillId="0" borderId="0" xfId="36" applyFont="1" applyAlignment="1">
      <alignment horizontal="left" wrapText="1"/>
    </xf>
    <xf numFmtId="0" fontId="33" fillId="7" borderId="0" xfId="13" applyFont="1" applyFill="1" applyAlignment="1">
      <alignment horizontal="left" wrapText="1"/>
    </xf>
    <xf numFmtId="171" fontId="36" fillId="7" borderId="0" xfId="38" applyNumberFormat="1" applyFont="1" applyFill="1" applyBorder="1" applyAlignment="1">
      <alignment horizontal="center" vertical="center" wrapText="1"/>
    </xf>
    <xf numFmtId="171" fontId="36" fillId="7" borderId="1" xfId="38" applyNumberFormat="1" applyFont="1" applyFill="1" applyBorder="1" applyAlignment="1">
      <alignment horizontal="center" vertical="center" wrapText="1"/>
    </xf>
    <xf numFmtId="171" fontId="36" fillId="7" borderId="1" xfId="38" applyNumberFormat="1" applyFont="1" applyFill="1" applyBorder="1" applyAlignment="1">
      <alignment horizontal="center" vertical="center"/>
    </xf>
    <xf numFmtId="0" fontId="32" fillId="7" borderId="0" xfId="35" applyFont="1" applyFill="1" applyAlignment="1">
      <alignment horizontal="left"/>
    </xf>
    <xf numFmtId="171" fontId="36" fillId="0" borderId="0" xfId="38" applyNumberFormat="1" applyFont="1" applyFill="1" applyBorder="1" applyAlignment="1">
      <alignment horizontal="center" vertical="center" wrapText="1"/>
    </xf>
    <xf numFmtId="171" fontId="36" fillId="0" borderId="1" xfId="38" applyNumberFormat="1" applyFont="1" applyFill="1" applyBorder="1" applyAlignment="1">
      <alignment horizontal="center" vertical="center" wrapText="1"/>
    </xf>
    <xf numFmtId="0" fontId="16" fillId="7" borderId="0" xfId="35" applyFont="1" applyFill="1" applyAlignment="1">
      <alignment horizontal="left" vertical="top" wrapText="1"/>
    </xf>
    <xf numFmtId="0" fontId="33" fillId="0" borderId="0" xfId="6" applyFont="1" applyAlignment="1">
      <alignment horizontal="left" vertical="center" wrapText="1"/>
    </xf>
    <xf numFmtId="0" fontId="33" fillId="7" borderId="0" xfId="6" applyFont="1" applyFill="1" applyAlignment="1">
      <alignment horizontal="center" wrapText="1"/>
    </xf>
    <xf numFmtId="0" fontId="32" fillId="7" borderId="0" xfId="6" applyFont="1" applyFill="1" applyAlignment="1">
      <alignment horizontal="center" wrapText="1"/>
    </xf>
    <xf numFmtId="0" fontId="37" fillId="2" borderId="0" xfId="5" applyFont="1" applyFill="1" applyBorder="1" applyAlignment="1">
      <alignment horizontal="left" vertical="top" wrapText="1"/>
    </xf>
    <xf numFmtId="0" fontId="32" fillId="7" borderId="0" xfId="5" applyNumberFormat="1" applyFont="1" applyFill="1" applyAlignment="1">
      <alignment horizontal="left"/>
    </xf>
    <xf numFmtId="0" fontId="37" fillId="7" borderId="0" xfId="5" applyFont="1" applyFill="1" applyBorder="1" applyAlignment="1">
      <alignment horizontal="left" vertical="top" wrapText="1"/>
    </xf>
    <xf numFmtId="0" fontId="43" fillId="7" borderId="0" xfId="5" applyFont="1" applyFill="1" applyAlignment="1">
      <alignment horizontal="center" wrapText="1"/>
    </xf>
  </cellXfs>
  <cellStyles count="47">
    <cellStyle name="Comma" xfId="1" builtinId="3"/>
    <cellStyle name="Comma 2" xfId="34"/>
    <cellStyle name="Comma 2 2" xfId="11"/>
    <cellStyle name="Comma 2 3" xfId="41"/>
    <cellStyle name="Comma 21 2 2" xfId="28"/>
    <cellStyle name="Comma 21 2 3" xfId="40"/>
    <cellStyle name="Comma 27 2 2" xfId="26"/>
    <cellStyle name="Comma 27 2 3" xfId="38"/>
    <cellStyle name="Comma 3" xfId="19"/>
    <cellStyle name="Comma 3 2" xfId="24"/>
    <cellStyle name="Comma 4" xfId="44"/>
    <cellStyle name="Comma 88 2" xfId="16"/>
    <cellStyle name="Comma 88 2 2 2" xfId="21"/>
    <cellStyle name="Currency" xfId="2" builtinId="4"/>
    <cellStyle name="Hyperlink" xfId="4" builtinId="8"/>
    <cellStyle name="Normal" xfId="0" builtinId="0"/>
    <cellStyle name="Normal 10 2 2" xfId="12"/>
    <cellStyle name="Normal 2" xfId="5"/>
    <cellStyle name="Normal 2 3" xfId="35"/>
    <cellStyle name="Normal 2 4" xfId="6"/>
    <cellStyle name="Normal 2 7" xfId="43"/>
    <cellStyle name="Normal 28 2 2" xfId="27"/>
    <cellStyle name="Normal 28 2 3" xfId="29"/>
    <cellStyle name="Normal 28 2 4" xfId="39"/>
    <cellStyle name="Normal 283" xfId="46"/>
    <cellStyle name="Normal 3" xfId="32"/>
    <cellStyle name="Normal 3 3" xfId="22"/>
    <cellStyle name="Normal 4" xfId="33"/>
    <cellStyle name="Normal 4 2" xfId="13"/>
    <cellStyle name="Normal 48 2" xfId="7"/>
    <cellStyle name="Normal 48 2 2 2" xfId="17"/>
    <cellStyle name="Normal 5" xfId="30"/>
    <cellStyle name="Normal 69 2 2" xfId="36"/>
    <cellStyle name="Normal 69 2 2 2" xfId="9"/>
    <cellStyle name="Normal 69 2 2 2 2 2" xfId="18"/>
    <cellStyle name="Normal 69 2 2 2 2 3" xfId="23"/>
    <cellStyle name="Normal 69 3 2 2" xfId="25"/>
    <cellStyle name="Normal 69 3 2 3" xfId="37"/>
    <cellStyle name="Normal_21 Exh B" xfId="8"/>
    <cellStyle name="Normal_Schedule O Info for Mike" xfId="14"/>
    <cellStyle name="Normal_SP ANCILLARIES_9-10(clean 9-19)(a)" xfId="10"/>
    <cellStyle name="Percent" xfId="3" builtinId="5"/>
    <cellStyle name="Percent 2" xfId="20"/>
    <cellStyle name="Percent 2 2" xfId="15"/>
    <cellStyle name="Percent 2 3" xfId="42"/>
    <cellStyle name="Percent 4" xfId="31"/>
    <cellStyle name="Percent 5" xfId="4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externalLink" Target="externalLinks/externalLink20.xml"/><Relationship Id="rId47" Type="http://schemas.openxmlformats.org/officeDocument/2006/relationships/externalLink" Target="externalLinks/externalLink25.xml"/><Relationship Id="rId50" Type="http://schemas.openxmlformats.org/officeDocument/2006/relationships/externalLink" Target="externalLinks/externalLink28.xml"/><Relationship Id="rId55" Type="http://schemas.openxmlformats.org/officeDocument/2006/relationships/externalLink" Target="externalLinks/externalLink3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openxmlformats.org/officeDocument/2006/relationships/externalLink" Target="externalLinks/externalLink23.xml"/><Relationship Id="rId53" Type="http://schemas.openxmlformats.org/officeDocument/2006/relationships/externalLink" Target="externalLinks/externalLink31.xml"/><Relationship Id="rId58" Type="http://schemas.openxmlformats.org/officeDocument/2006/relationships/externalLink" Target="externalLinks/externalLink36.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 Id="rId48" Type="http://schemas.openxmlformats.org/officeDocument/2006/relationships/externalLink" Target="externalLinks/externalLink26.xml"/><Relationship Id="rId56" Type="http://schemas.openxmlformats.org/officeDocument/2006/relationships/externalLink" Target="externalLinks/externalLink34.xml"/><Relationship Id="rId8" Type="http://schemas.openxmlformats.org/officeDocument/2006/relationships/worksheet" Target="worksheets/sheet8.xml"/><Relationship Id="rId51" Type="http://schemas.openxmlformats.org/officeDocument/2006/relationships/externalLink" Target="externalLinks/externalLink2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externalLink" Target="externalLinks/externalLink24.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9.xml"/><Relationship Id="rId54" Type="http://schemas.openxmlformats.org/officeDocument/2006/relationships/externalLink" Target="externalLinks/externalLink32.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externalLink" Target="externalLinks/externalLink27.xml"/><Relationship Id="rId57" Type="http://schemas.openxmlformats.org/officeDocument/2006/relationships/externalLink" Target="externalLinks/externalLink35.xml"/><Relationship Id="rId10" Type="http://schemas.openxmlformats.org/officeDocument/2006/relationships/worksheet" Target="worksheets/sheet10.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52" Type="http://schemas.openxmlformats.org/officeDocument/2006/relationships/externalLink" Target="externalLinks/externalLink30.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onmfsibk04\dig$\U%20K\1999\Daisy\Cambridge\models\integrated%20merger%20mode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r15.deloitteonline.com/clients/C/CSFB/CSFB%20-%202003/Technology/DCM/Federal%20K-1%20Module%20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Users\hendra\Library\Containers\com.apple.mail\Data\Library\Mail%20Downloads\08E0BB6F-8B07-4CFC-82CE-B0AE7DB216E0\Material%20Listing"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tycom.tycoelectronics.com/EXCEL/SLC2000/SLC2OC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XCEL\SLC2000\SLC2OC12.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UNIT4PRF.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RAS\Team\power\Tenaska\Project%20Mesa\Model\Mesa%20Model%200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amedeloitte-my.sharepoint.com/Power/LS%20Power/2012/11%20-%20Blythe%20Sell%20Side/CIM/Excel%20Tables/Broadway%20CIM%20Tables%20v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ephir\ORGINT\Countries\Scandinavia%20&amp;%20Finland\molnlycke\Model\Project%20Moon%2027-10-2003%20v5%20-%20retunrs%20breakdown%20in%20dollar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spower\lsp_data\Kowallis\My%20Documents\Bids\2000-Sub\00-6-14_CampWmsSub\EST_00-6-1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HS80085\FRATS_GU$\Redbook\Redbook%202002\FixedAssets\Mar%202002-04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r15.deloitteonline.com/suep2/Susan%20Peters/16011510sincePetesdeparture/ACQ397SM.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Library" Target="MSQUERY/XLQUERY.XLA"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Book11"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Contb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rver2\Worldox\suep2\Susan%20Peters\16011510sincePetesdeparture\ACQ397SM.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Models%20and%20Spreadsheets\Project%20Evaluation%20Model%20October%202001.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Worksheet%20in%20(C)%208510B%20Rental%20income%20Combined%20Leadsheet%20-%20LLC"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Work\Popeyes\Forecast\CUR_YEAR\DomPopfcst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EAD\Business%20Plan%202001\BudgetPlan2002_11_21_newPJM.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tas23\constmgmt\Documents%20and%20Settings\s_rottin\My%20Documents\KCPL\Cost%20Estimates\Reference%20Estimates\Weston%20Bend%20Cost%20Estimate%20Issue%20828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borrego\Desktop\02.%20KION\99.%20Research\01.%20Cognis%20Project\01.%20Step%201%20-%20category%20profile\Specification%20rationalisation\Spend%20analysis\Spend%20tree\Spend%20analysis%201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spower\lsp_data\Clients\2006%20Clients\Sumitomo\Perennial%20Power%20-%20TXU\Sandow%204%20&amp;%205\Analysis\Model\Sandow%20Model%20v.3.2%20(New%20PPH%20Assumptions)%20EL%201.8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BLSPFILE2\eb_data\Clients\2006%20Clients\Sumitomo\Perennial%20Power%20-%20TXU\Sandow%204%20&amp;%205\Analysis\Model\Sandow%20Model%20v.3.2%20(New%20PPH%20Assumptions)%20EL%201.8s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EB_Data\Dept\Tax\Income%20Tax\Workpapers\2008%20Workpapers\05%2031%202008\LSP%20Broadway%20-2008%20May%2031%20-%20v2%20June%202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er15.deloitteonline.com/Docs/Clients/03552-s/wkpaper/0010358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ushouswfs1\sys1\Energy%20Port%20Strat%20&amp;%20Mgmt\Asset%20Valuation\Market\Models\DOCUME~1\santamej\LOCALS~1\Temp\RatingAgencyBU12-05%20Cin%20Curve%20Base%20Cas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USDEN0001\Data\Tax\CLIENTS\A-C\BetaWest\2003\DLJ%20Fund%20I%20DGM%202003-final.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Worksheet%20in%20(C)%20%20%20PY%208510A%20%20Rental%20Income%20Combined%20Leadsheet%20-%20FR%20LLC"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LSPFILE2\eb_data\Documents%20and%20Settings\pborrego\Desktop\02.%20KION\99.%20Research\01.%20Cognis%20Project\01.%20Step%201%20-%20category%20profile\Specification%20rationalisation\Spend%20analysis\Spend%20tree\Spend%20analysis%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bbEES\Valuations\ValuationsC\ORLANDOD4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bbEES\Valuations\Orlando\ORLANDOD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Orlando\Orlando%209-1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ollab.amr.kpmg.com/TAS%20-%20Houston%20Valuation/Clients/2007%20Clients/LS%20Power/Analysis/Merchant%20BEV%20Model/LS%20Power%20Plant%20Merchant%20DCF%20w%20Terminal%20Value%20(Platts)%2009.2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TOC"/>
      <sheetName val="Assum"/>
      <sheetName val="sense"/>
      <sheetName val="disp"/>
      <sheetName val="Op-BS"/>
      <sheetName val="IS"/>
      <sheetName val="BSCF"/>
      <sheetName val="Ratios"/>
      <sheetName val="Matrix"/>
      <sheetName val="Contrib"/>
      <sheetName val="proforma"/>
      <sheetName val="AlbanyIS"/>
      <sheetName val="AlbanyBSCF"/>
      <sheetName val="AlbanyRat"/>
      <sheetName val="CambridgeIS"/>
      <sheetName val="CambridgeBSCF"/>
      <sheetName val="CambridgeRat"/>
      <sheetName val="LBO"/>
      <sheetName val="AcqBS"/>
      <sheetName val="integrated merger model"/>
      <sheetName val="Rent Per Lynette"/>
      <sheetName val="PU TB"/>
      <sheetName val="PO inv by state"/>
      <sheetName val="PO ltd TB 03"/>
      <sheetName val="Mult"/>
      <sheetName val="Sheet2"/>
      <sheetName val="WP S1 - Apportionment - Data"/>
      <sheetName val="Index"/>
      <sheetName val="Master Data"/>
      <sheetName val="SALT Summary Template"/>
      <sheetName val="List"/>
      <sheetName val="Sheet1"/>
      <sheetName val="Mánaðaryfirlit"/>
      <sheetName val="1601 Detail information"/>
      <sheetName val="1130 - US"/>
      <sheetName val="Lists"/>
      <sheetName val="Returns"/>
      <sheetName val="Base Model"/>
      <sheetName val="equity"/>
      <sheetName val="PAM1211"/>
      <sheetName val=""/>
      <sheetName val="Entity Maps"/>
      <sheetName val="Recipient and WHA Status Codes"/>
      <sheetName val="Other drop down options"/>
      <sheetName val="Exemption Codes"/>
      <sheetName val="Income Codes"/>
      <sheetName val="Available Mappings"/>
      <sheetName val="Margins"/>
      <sheetName val="Drop-Downs"/>
      <sheetName val="1042-S and 8805 Codes -Hidden"/>
      <sheetName val="Exemption Codes &amp; LOB Codes"/>
      <sheetName val="Capital Detail"/>
      <sheetName val="Master Footnotes "/>
      <sheetName val="Line 16 Scenairos"/>
      <sheetName val="926 Footnote (2)"/>
      <sheetName val="PTP-OZ"/>
      <sheetName val="PTP-Magnetar"/>
      <sheetName val="PTP CHILTON SMALL CAP"/>
      <sheetName val="PFIC (4)"/>
      <sheetName val="MBA Footnote"/>
      <sheetName val="ANNEXURE- A"/>
      <sheetName val="2006-16 FOF"/>
      <sheetName val="2006-16 NOTICE"/>
      <sheetName val="8886"/>
      <sheetName val="Mariner PFIC"/>
      <sheetName val="PFIC (3)"/>
      <sheetName val="PFIC"/>
      <sheetName val="ValueList_Helper"/>
      <sheetName val="Static"/>
      <sheetName val="Lookups"/>
      <sheetName val="Annual Assumptions"/>
      <sheetName val="INSTRUCTIONS"/>
      <sheetName val="Dates"/>
      <sheetName val="Product Sort"/>
      <sheetName val="--LEAD - Acctng Sort--"/>
      <sheetName val="PAM0611"/>
      <sheetName val="Dividend"/>
      <sheetName val="Aug"/>
      <sheetName val="B - Tax Basis"/>
      <sheetName val="C1"/>
      <sheetName val="199A"/>
      <sheetName val="AGM"/>
      <sheetName val="Drop Downs"/>
      <sheetName val="DT-Mappings"/>
      <sheetName val="Cash"/>
      <sheetName val="3800-003"/>
      <sheetName val="One day, Seven day, and Seven C"/>
      <sheetName val="U.S ILD"/>
      <sheetName val="ELECTRIC"/>
      <sheetName val="STEAM"/>
      <sheetName val="WATER"/>
      <sheetName val="E"/>
      <sheetName val="Dalton"/>
      <sheetName val="2010 Data"/>
      <sheetName val="Data Validation"/>
      <sheetName val="Control"/>
      <sheetName val="ECKWERTE alt"/>
      <sheetName val="Quarterly LBO Model"/>
      <sheetName val="Central"/>
      <sheetName val="Investran TB_USD"/>
      <sheetName val="RIAM PR-4_2021"/>
      <sheetName val="Dropdown"/>
      <sheetName val="Sheet3"/>
      <sheetName val="Parameters"/>
      <sheetName val="Dropdowns"/>
      <sheetName val="Budget trial bal"/>
      <sheetName val="Budget_trial_bal"/>
      <sheetName val="Budget_trial_bal2"/>
      <sheetName val="Budget_trial_bal1"/>
      <sheetName val="Lookup"/>
      <sheetName val="Budget_trial_bal3"/>
      <sheetName val="KerryExcel"/>
      <sheetName val="Sites"/>
      <sheetName val="Valid Values"/>
      <sheetName val="Budget_trial_bal4"/>
      <sheetName val="Budget_trial_bal5"/>
      <sheetName val="Valid_Values"/>
      <sheetName val="Sales Team Hierarchy 2206"/>
      <sheetName val="Budget_trial_bal6"/>
      <sheetName val="Valid_Values1"/>
      <sheetName val="Sales_Team_Hierarchy_2206"/>
      <sheetName val=" Drop Menus"/>
      <sheetName val="SPT vs PHI"/>
      <sheetName val="ocean voyage"/>
      <sheetName val="Budget_trial_bal7"/>
      <sheetName val="Valid_Values2"/>
      <sheetName val="Sales_Team_Hierarchy_22061"/>
      <sheetName val="_Drop_Menus"/>
      <sheetName val="SPT_vs_PHI"/>
      <sheetName val="ocean_voyage"/>
      <sheetName val="Budget_trial_bal9"/>
      <sheetName val="Valid_Values4"/>
      <sheetName val="Sales_Team_Hierarchy_22063"/>
      <sheetName val="_Drop_Menus2"/>
      <sheetName val="SPT_vs_PHI2"/>
      <sheetName val="ocean_voyage2"/>
      <sheetName val="Budget_trial_bal8"/>
      <sheetName val="Valid_Values3"/>
      <sheetName val="Sales_Team_Hierarchy_22062"/>
      <sheetName val="_Drop_Menus1"/>
      <sheetName val="SPT_vs_PHI1"/>
      <sheetName val="ocean_voyage1"/>
      <sheetName val="B"/>
      <sheetName val="Budget_trial_bal10"/>
      <sheetName val="Valid_Values5"/>
      <sheetName val="Sales_Team_Hierarchy_22064"/>
      <sheetName val="_Drop_Menus3"/>
      <sheetName val="SPT_vs_PHI3"/>
      <sheetName val="ocean_voyage3"/>
      <sheetName val="Budget_trial_bal11"/>
      <sheetName val="Valid_Values6"/>
      <sheetName val="Sales_Team_Hierarchy_22065"/>
      <sheetName val="_Drop_Menus4"/>
      <sheetName val="SPT_vs_PHI4"/>
      <sheetName val="ocean_voyage4"/>
      <sheetName val="integrated_merger_model"/>
      <sheetName val="Rent_Per_Lynette"/>
      <sheetName val="PU_TB"/>
      <sheetName val="PO_inv_by_state"/>
      <sheetName val="PO_ltd_TB_03"/>
      <sheetName val="WP_S1_-_Apportionment_-_Data"/>
      <sheetName val="SALT_Summary_Template"/>
      <sheetName val="Master_Data"/>
      <sheetName val="Entity_Maps"/>
      <sheetName val="1601_Detail_information"/>
      <sheetName val="1130_-_US"/>
      <sheetName val="Base_Model"/>
      <sheetName val="Recipient_and_WHA_Status_Codes"/>
      <sheetName val="Other_drop_down_options"/>
      <sheetName val="Exemption_Codes"/>
      <sheetName val="Income_Codes"/>
      <sheetName val="1042-S_and_8805_Codes_-Hidden"/>
      <sheetName val="Exemption_Codes_&amp;_LOB_Codes"/>
      <sheetName val="Available_Mappings"/>
      <sheetName val="Capital_Detail"/>
      <sheetName val="Master_Footnotes_"/>
      <sheetName val="Line_16_Scenairos"/>
      <sheetName val="926_Footnote_(2)"/>
      <sheetName val="PTP_CHILTON_SMALL_CAP"/>
      <sheetName val="PFIC_(4)"/>
      <sheetName val="MBA_Footnote"/>
      <sheetName val="ANNEXURE-_A"/>
      <sheetName val="2006-16_FOF"/>
      <sheetName val="2006-16_NOTICE"/>
      <sheetName val="Mariner_PFIC"/>
      <sheetName val="PFIC_(3)"/>
      <sheetName val="Annual_Assumptions"/>
      <sheetName val="Product_Sort"/>
      <sheetName val="--LEAD_-_Acctng_Sort--"/>
      <sheetName val="B_-_Tax_Basis"/>
      <sheetName val="Drop_Downs"/>
      <sheetName val="Budget_trial_bal12"/>
      <sheetName val="Valid_Values7"/>
      <sheetName val="Sales_Team_Hierarchy_22066"/>
      <sheetName val="_Drop_Menus5"/>
      <sheetName val="SPT_vs_PHI5"/>
      <sheetName val="ocean_voyage5"/>
      <sheetName val="integrated_merger_model1"/>
      <sheetName val="Rent_Per_Lynette1"/>
      <sheetName val="PU_TB1"/>
      <sheetName val="PO_inv_by_state1"/>
      <sheetName val="PO_ltd_TB_031"/>
      <sheetName val="WP_S1_-_Apportionment_-_Data1"/>
      <sheetName val="SALT_Summary_Template1"/>
      <sheetName val="Master_Data1"/>
      <sheetName val="Entity_Maps1"/>
      <sheetName val="1601_Detail_information1"/>
      <sheetName val="1130_-_US1"/>
      <sheetName val="Base_Model1"/>
      <sheetName val="Recipient_and_WHA_Status_Codes1"/>
      <sheetName val="Other_drop_down_options1"/>
      <sheetName val="Exemption_Codes1"/>
      <sheetName val="Income_Codes1"/>
      <sheetName val="1042-S_and_8805_Codes_-Hidden1"/>
      <sheetName val="Exemption_Codes_&amp;_LOB_Codes1"/>
      <sheetName val="Available_Mappings1"/>
      <sheetName val="Capital_Detail1"/>
      <sheetName val="Master_Footnotes_1"/>
      <sheetName val="Line_16_Scenairos1"/>
      <sheetName val="926_Footnote_(2)1"/>
      <sheetName val="PTP_CHILTON_SMALL_CAP1"/>
      <sheetName val="PFIC_(4)1"/>
      <sheetName val="MBA_Footnote1"/>
      <sheetName val="ANNEXURE-_A1"/>
      <sheetName val="2006-16_FOF1"/>
      <sheetName val="2006-16_NOTICE1"/>
      <sheetName val="Mariner_PFIC1"/>
      <sheetName val="PFIC_(3)1"/>
      <sheetName val="Annual_Assumptions1"/>
      <sheetName val="Product_Sort1"/>
      <sheetName val="--LEAD_-_Acctng_Sort--1"/>
      <sheetName val="B_-_Tax_Basis1"/>
      <sheetName val="Drop_Downs1"/>
      <sheetName val="Budget_trial_bal13"/>
      <sheetName val="Valid_Values8"/>
      <sheetName val="Sales_Team_Hierarchy_22067"/>
      <sheetName val="_Drop_Menus6"/>
      <sheetName val="SPT_vs_PHI6"/>
      <sheetName val="ocean_voyage6"/>
      <sheetName val="integrated_merger_model2"/>
      <sheetName val="Rent_Per_Lynette2"/>
      <sheetName val="PU_TB2"/>
      <sheetName val="PO_inv_by_state2"/>
      <sheetName val="PO_ltd_TB_032"/>
      <sheetName val="WP_S1_-_Apportionment_-_Data2"/>
      <sheetName val="SALT_Summary_Template2"/>
      <sheetName val="Master_Data2"/>
      <sheetName val="Entity_Maps2"/>
      <sheetName val="1601_Detail_information2"/>
      <sheetName val="1130_-_US2"/>
      <sheetName val="Base_Model2"/>
      <sheetName val="Recipient_and_WHA_Status_Codes2"/>
      <sheetName val="Other_drop_down_options2"/>
      <sheetName val="Exemption_Codes2"/>
      <sheetName val="Income_Codes2"/>
      <sheetName val="1042-S_and_8805_Codes_-Hidden2"/>
      <sheetName val="Exemption_Codes_&amp;_LOB_Codes2"/>
      <sheetName val="Available_Mappings2"/>
      <sheetName val="Capital_Detail2"/>
      <sheetName val="Master_Footnotes_2"/>
      <sheetName val="Line_16_Scenairos2"/>
      <sheetName val="926_Footnote_(2)2"/>
      <sheetName val="PTP_CHILTON_SMALL_CAP2"/>
      <sheetName val="PFIC_(4)2"/>
      <sheetName val="MBA_Footnote2"/>
      <sheetName val="ANNEXURE-_A2"/>
      <sheetName val="2006-16_FOF2"/>
      <sheetName val="2006-16_NOTICE2"/>
      <sheetName val="Mariner_PFIC2"/>
      <sheetName val="PFIC_(3)2"/>
      <sheetName val="Annual_Assumptions2"/>
      <sheetName val="Product_Sort2"/>
      <sheetName val="--LEAD_-_Acctng_Sort--2"/>
      <sheetName val="B_-_Tax_Basis2"/>
      <sheetName val="Drop_Downs2"/>
      <sheetName val="Trading Statement"/>
      <sheetName val="OLDMAP"/>
      <sheetName val="Budget_trial_bal14"/>
      <sheetName val="Valid_Values9"/>
      <sheetName val="Sales_Team_Hierarchy_22068"/>
      <sheetName val="_Drop_Menus7"/>
      <sheetName val="SPT_vs_PHI7"/>
      <sheetName val="ocean_voyage7"/>
      <sheetName val="integrated_merger_model3"/>
      <sheetName val="Rent_Per_Lynette3"/>
      <sheetName val="PU_TB3"/>
      <sheetName val="PO_inv_by_state3"/>
      <sheetName val="PO_ltd_TB_033"/>
      <sheetName val="WP_S1_-_Apportionment_-_Data3"/>
      <sheetName val="SALT_Summary_Template3"/>
      <sheetName val="Master_Data3"/>
      <sheetName val="Entity_Maps3"/>
      <sheetName val="1601_Detail_information3"/>
      <sheetName val="1130_-_US3"/>
      <sheetName val="Base_Model3"/>
      <sheetName val="Recipient_and_WHA_Status_Codes3"/>
      <sheetName val="Other_drop_down_options3"/>
      <sheetName val="Exemption_Codes3"/>
      <sheetName val="Income_Codes3"/>
      <sheetName val="1042-S_and_8805_Codes_-Hidden3"/>
      <sheetName val="Exemption_Codes_&amp;_LOB_Codes3"/>
      <sheetName val="Available_Mappings3"/>
      <sheetName val="Capital_Detail3"/>
      <sheetName val="Master_Footnotes_3"/>
      <sheetName val="Line_16_Scenairos3"/>
      <sheetName val="926_Footnote_(2)3"/>
      <sheetName val="PTP_CHILTON_SMALL_CAP3"/>
      <sheetName val="PFIC_(4)3"/>
      <sheetName val="MBA_Footnote3"/>
      <sheetName val="ANNEXURE-_A3"/>
      <sheetName val="2006-16_FOF3"/>
      <sheetName val="2006-16_NOTICE3"/>
      <sheetName val="Mariner_PFIC3"/>
      <sheetName val="PFIC_(3)3"/>
      <sheetName val="Annual_Assumptions3"/>
      <sheetName val="Product_Sort3"/>
      <sheetName val="--LEAD_-_Acctng_Sort--3"/>
      <sheetName val="B_-_Tax_Basis3"/>
      <sheetName val="Drop_Downs3"/>
      <sheetName val="Budget_trial_bal15"/>
      <sheetName val="Valid_Values10"/>
      <sheetName val="Sales_Team_Hierarchy_22069"/>
      <sheetName val="_Drop_Menus8"/>
      <sheetName val="SPT_vs_PHI8"/>
      <sheetName val="ocean_voyage8"/>
      <sheetName val="integrated_merger_model4"/>
      <sheetName val="Rent_Per_Lynette4"/>
      <sheetName val="PU_TB4"/>
      <sheetName val="PO_inv_by_state4"/>
      <sheetName val="PO_ltd_TB_034"/>
      <sheetName val="WP_S1_-_Apportionment_-_Data4"/>
      <sheetName val="SALT_Summary_Template4"/>
      <sheetName val="Master_Data4"/>
      <sheetName val="Entity_Maps4"/>
      <sheetName val="1601_Detail_information4"/>
      <sheetName val="1130_-_US4"/>
      <sheetName val="Base_Model4"/>
      <sheetName val="Recipient_and_WHA_Status_Codes4"/>
      <sheetName val="Other_drop_down_options4"/>
      <sheetName val="Exemption_Codes4"/>
      <sheetName val="Income_Codes4"/>
      <sheetName val="1042-S_and_8805_Codes_-Hidden4"/>
      <sheetName val="Exemption_Codes_&amp;_LOB_Codes4"/>
      <sheetName val="Available_Mappings4"/>
      <sheetName val="Capital_Detail4"/>
      <sheetName val="Master_Footnotes_4"/>
      <sheetName val="Line_16_Scenairos4"/>
      <sheetName val="926_Footnote_(2)4"/>
      <sheetName val="PTP_CHILTON_SMALL_CAP4"/>
      <sheetName val="PFIC_(4)4"/>
      <sheetName val="MBA_Footnote4"/>
      <sheetName val="ANNEXURE-_A4"/>
      <sheetName val="2006-16_FOF4"/>
      <sheetName val="2006-16_NOTICE4"/>
      <sheetName val="Mariner_PFIC4"/>
      <sheetName val="PFIC_(3)4"/>
      <sheetName val="Annual_Assumptions4"/>
      <sheetName val="Product_Sort4"/>
      <sheetName val="--LEAD_-_Acctng_Sort--4"/>
      <sheetName val="B_-_Tax_Basis4"/>
      <sheetName val="Drop_Downs4"/>
      <sheetName val="Trading_Statement"/>
      <sheetName val="DB FC"/>
      <sheetName val="CE300610PrivatiLombardia"/>
      <sheetName val="WILCO"/>
      <sheetName val="Daily Date Change"/>
      <sheetName val="data"/>
      <sheetName val="D&amp;A b"/>
    </sheetNames>
    <sheetDataSet>
      <sheetData sheetId="0"/>
      <sheetData sheetId="1"/>
      <sheetData sheetId="2">
        <row r="13">
          <cell r="E13">
            <v>240.5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sheetData sheetId="110" refreshError="1"/>
      <sheetData sheetId="111" refreshError="1"/>
      <sheetData sheetId="112" refreshError="1"/>
      <sheetData sheetId="113" refreshError="1"/>
      <sheetData sheetId="114" refreshError="1"/>
      <sheetData sheetId="115"/>
      <sheetData sheetId="116"/>
      <sheetData sheetId="117"/>
      <sheetData sheetId="118" refreshError="1"/>
      <sheetData sheetId="119"/>
      <sheetData sheetId="120"/>
      <sheetData sheetId="121"/>
      <sheetData sheetId="122"/>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refreshError="1"/>
      <sheetData sheetId="367" refreshError="1"/>
      <sheetData sheetId="36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GoSystem"/>
      <sheetName val="ProSystem"/>
      <sheetName val="Federal Data Register"/>
      <sheetName val="Federal WH Data Register"/>
      <sheetName val="Exemption Status"/>
      <sheetName val="8621 Data Register"/>
      <sheetName val="926 Data Register"/>
      <sheetName val="Sched K-1"/>
      <sheetName val="Footnotes"/>
      <sheetName val="Form 8271"/>
      <sheetName val="Form 8621"/>
      <sheetName val="Form 1042-S"/>
      <sheetName val="Form 1042-S (2)"/>
      <sheetName val="Form 8805"/>
      <sheetName val="Form 926"/>
      <sheetName val="shtLookup"/>
      <sheetName val="shtToolbar"/>
      <sheetName val="Capital Rollforward "/>
      <sheetName val="0102 Budget as Dev Base"/>
      <sheetName val="Assum"/>
      <sheetName val="Exemption Codes"/>
      <sheetName val="Income Codes"/>
      <sheetName val="Recipient and WHA Status Codes"/>
      <sheetName val="Other drop down options"/>
      <sheetName val="Project Details"/>
      <sheetName val="Finance Details"/>
      <sheetName val="90daybbfuture"/>
      <sheetName val="Quake"/>
      <sheetName val="Exemption Codes &amp; LOB Codes"/>
      <sheetName val="Federal K-1 Module 2003"/>
      <sheetName val="Partner Listing"/>
      <sheetName val="Drop Down"/>
      <sheetName val="Instructions"/>
      <sheetName val="DNI Report"/>
      <sheetName val="Liquor Inventory"/>
      <sheetName val="FF&amp;E"/>
      <sheetName val="LBO Model"/>
    </sheetNames>
    <sheetDataSet>
      <sheetData sheetId="0"/>
      <sheetData sheetId="1"/>
      <sheetData sheetId="2"/>
      <sheetData sheetId="3"/>
      <sheetData sheetId="4"/>
      <sheetData sheetId="5"/>
      <sheetData sheetId="6"/>
      <sheetData sheetId="7"/>
      <sheetData sheetId="8"/>
      <sheetData sheetId="9">
        <row r="5">
          <cell r="B5" t="str">
            <v>Name Line #1</v>
          </cell>
        </row>
        <row r="6">
          <cell r="B6" t="str">
            <v>Name Line #2</v>
          </cell>
        </row>
        <row r="7">
          <cell r="B7" t="str">
            <v>Street Address #1</v>
          </cell>
        </row>
        <row r="8">
          <cell r="B8" t="str">
            <v>Street Address #2</v>
          </cell>
        </row>
      </sheetData>
      <sheetData sheetId="10"/>
      <sheetData sheetId="11"/>
      <sheetData sheetId="12"/>
      <sheetData sheetId="13"/>
      <sheetData sheetId="14"/>
      <sheetData sheetId="15"/>
      <sheetData sheetId="16">
        <row r="30">
          <cell r="B30" t="str">
            <v>ffwfwfw</v>
          </cell>
        </row>
        <row r="64">
          <cell r="F64" t="b">
            <v>1</v>
          </cell>
        </row>
      </sheetData>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Listing"/>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UP"/>
      <sheetName val="Discounts"/>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UP"/>
      <sheetName val="Discounts"/>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 val="PickList"/>
      <sheetName val="LookUp"/>
      <sheetName val="Assump"/>
      <sheetName val="Input"/>
      <sheetName val="Lookups"/>
      <sheetName val="Cash Flow Progress"/>
      <sheetName val="Cover Page"/>
      <sheetName val="Lists"/>
      <sheetName val="Reference"/>
      <sheetName val="(H) Bonus Fed v State"/>
      <sheetName val="Sheet1"/>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Bonds 10-10"/>
      <sheetName val="Total Cash Flows"/>
      <sheetName val="Purchase Price Calc (step up)"/>
      <sheetName val="Sheet1"/>
      <sheetName val="Assumed Dividends"/>
      <sheetName val="Operators"/>
      <sheetName val="Bal Sht Data"/>
      <sheetName val="Debt &amp; CF Summaries"/>
      <sheetName val="Offtaker Revenue Summaries"/>
      <sheetName val="EP Assets Consol_wo MCV"/>
      <sheetName val="ACE"/>
      <sheetName val="Mt. Poso"/>
      <sheetName val="Front Range"/>
      <sheetName val="NCA #1"/>
      <sheetName val="Juniper Conslidated"/>
      <sheetName val="Badger Creek"/>
      <sheetName val="Bear Mountain"/>
      <sheetName val="Chalk Cliff"/>
      <sheetName val="Corona"/>
      <sheetName val="Crockett"/>
      <sheetName val="Double &quot;C&quot;"/>
      <sheetName val="High Sierra"/>
      <sheetName val="Kern Front"/>
      <sheetName val="Live Oak"/>
      <sheetName val="McKittrick"/>
      <sheetName val="Cambria"/>
      <sheetName val="Colver"/>
      <sheetName val="Gilberton"/>
      <sheetName val="Panther Creek"/>
      <sheetName val="Dartmouth"/>
      <sheetName val="MASSPOWER"/>
      <sheetName val="Prime"/>
      <sheetName val="Mid-Georgia"/>
      <sheetName val="Mulberry"/>
      <sheetName val="Orange"/>
      <sheetName val="Orlando"/>
      <sheetName val="Vandolah"/>
      <sheetName val="EP Assets Consol"/>
      <sheetName val="MCV"/>
      <sheetName val="Transaction &amp; Debt Schedule"/>
      <sheetName val="Scenario Manager"/>
      <sheetName val="PX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Project Mesa</v>
          </cell>
        </row>
        <row r="5">
          <cell r="O5">
            <v>37866.888959027776</v>
          </cell>
        </row>
        <row r="6">
          <cell r="O6">
            <v>37866.888959027776</v>
          </cell>
        </row>
        <row r="7">
          <cell r="B7" t="str">
            <v>Offtaker Revenue Summary (1)</v>
          </cell>
        </row>
        <row r="9">
          <cell r="B9" t="str">
            <v>Offtaker</v>
          </cell>
          <cell r="E9" t="str">
            <v>Rating</v>
          </cell>
          <cell r="G9" t="str">
            <v>Revenues to EP</v>
          </cell>
          <cell r="I9" t="str">
            <v>% of Total</v>
          </cell>
          <cell r="K9" t="str">
            <v>Credit Rating Distribution of Total El Paso Revenues(1)</v>
          </cell>
          <cell r="S9" t="str">
            <v>Revenue Ratings Distribution</v>
          </cell>
          <cell r="V9" t="str">
            <v>Value</v>
          </cell>
        </row>
        <row r="10">
          <cell r="B10" t="str">
            <v>Pacific Gas and Electric</v>
          </cell>
          <cell r="E10" t="str">
            <v>D/Caa2</v>
          </cell>
          <cell r="G10">
            <v>935.43190722139013</v>
          </cell>
          <cell r="I10">
            <v>0.10962171230348543</v>
          </cell>
          <cell r="S10" t="str">
            <v>&gt;=A3</v>
          </cell>
          <cell r="T10">
            <v>5727.7583080780432</v>
          </cell>
        </row>
        <row r="11">
          <cell r="B11" t="str">
            <v>Southern California Edison</v>
          </cell>
          <cell r="E11" t="str">
            <v>B+/Ba3</v>
          </cell>
          <cell r="G11">
            <v>405.44451357938851</v>
          </cell>
          <cell r="I11">
            <v>4.7513369470844148E-2</v>
          </cell>
          <cell r="S11" t="str">
            <v>Baa3-Baa1</v>
          </cell>
          <cell r="T11">
            <v>240.59332982890896</v>
          </cell>
        </row>
        <row r="12">
          <cell r="B12" t="str">
            <v>Colorado Springs Utilities</v>
          </cell>
          <cell r="E12" t="str">
            <v>NR/Aa2(2)</v>
          </cell>
          <cell r="G12">
            <v>642.22760814715855</v>
          </cell>
          <cell r="I12">
            <v>7.5261587241326811E-2</v>
          </cell>
          <cell r="S12" t="str">
            <v>Ba3 - Ba1</v>
          </cell>
          <cell r="T12">
            <v>405.44451357938851</v>
          </cell>
        </row>
        <row r="13">
          <cell r="B13" t="str">
            <v>Public Service of Colorado</v>
          </cell>
          <cell r="E13" t="str">
            <v>BBB-/Baa2</v>
          </cell>
          <cell r="G13">
            <v>65.974654860682463</v>
          </cell>
          <cell r="I13">
            <v>7.7314602790727882E-3</v>
          </cell>
          <cell r="S13" t="str">
            <v>B3 - B1</v>
          </cell>
          <cell r="T13">
            <v>1064.3105265360057</v>
          </cell>
        </row>
        <row r="14">
          <cell r="B14" t="str">
            <v>Nevada Power</v>
          </cell>
          <cell r="E14" t="str">
            <v>B-/B1</v>
          </cell>
          <cell r="G14">
            <v>678.65664707644521</v>
          </cell>
          <cell r="I14">
            <v>7.9530645837864095E-2</v>
          </cell>
          <cell r="S14" t="str">
            <v>&lt;B1</v>
          </cell>
          <cell r="T14">
            <v>1095.1654955746724</v>
          </cell>
        </row>
        <row r="15">
          <cell r="B15" t="str">
            <v>Pennsylvania Electric Company</v>
          </cell>
          <cell r="E15" t="str">
            <v>BBB/A2</v>
          </cell>
          <cell r="G15">
            <v>634.50394730896119</v>
          </cell>
          <cell r="I15">
            <v>7.4356464249692333E-2</v>
          </cell>
          <cell r="T15">
            <v>8533.272173597019</v>
          </cell>
        </row>
        <row r="16">
          <cell r="B16" t="str">
            <v>Pennsylvania Power and Light</v>
          </cell>
          <cell r="E16" t="str">
            <v>A-/Baa2(3)</v>
          </cell>
          <cell r="G16">
            <v>21.590107064191528</v>
          </cell>
          <cell r="I16">
            <v>2.5301088052709655E-3</v>
          </cell>
        </row>
        <row r="17">
          <cell r="B17" t="str">
            <v>Metropolitan Edison</v>
          </cell>
          <cell r="E17" t="str">
            <v>BBB/A3(3)</v>
          </cell>
          <cell r="G17">
            <v>372.98125455161386</v>
          </cell>
          <cell r="I17">
            <v>4.3709054037402342E-2</v>
          </cell>
        </row>
        <row r="18">
          <cell r="B18" t="str">
            <v>Commonwealth Electric</v>
          </cell>
          <cell r="E18" t="str">
            <v>A/A2(4)</v>
          </cell>
          <cell r="G18">
            <v>825.45588465060894</v>
          </cell>
          <cell r="I18">
            <v>9.6733804788820613E-2</v>
          </cell>
        </row>
        <row r="19">
          <cell r="B19" t="str">
            <v>Boston Edison (44% of Cap)</v>
          </cell>
          <cell r="E19" t="str">
            <v>A/A1</v>
          </cell>
          <cell r="G19">
            <v>384.23630099774505</v>
          </cell>
          <cell r="I19">
            <v>4.5028014246002709E-2</v>
          </cell>
        </row>
        <row r="20">
          <cell r="B20" t="str">
            <v>MMWEC</v>
          </cell>
          <cell r="E20" t="str">
            <v>BBB+/Baa2</v>
          </cell>
          <cell r="G20">
            <v>70.704689405189455</v>
          </cell>
          <cell r="I20">
            <v>8.2857651750471942E-3</v>
          </cell>
        </row>
        <row r="21">
          <cell r="B21" t="str">
            <v>JCP&amp;L</v>
          </cell>
          <cell r="E21" t="str">
            <v>BBB+/A3</v>
          </cell>
          <cell r="G21">
            <v>82.181660732800879</v>
          </cell>
          <cell r="I21">
            <v>9.6307323920923234E-3</v>
          </cell>
        </row>
        <row r="22">
          <cell r="B22" t="str">
            <v>Marcal Paper</v>
          </cell>
          <cell r="E22" t="str">
            <v>NA</v>
          </cell>
          <cell r="G22">
            <v>61.794419714999997</v>
          </cell>
          <cell r="I22">
            <v>7.2415854619285952E-3</v>
          </cell>
        </row>
        <row r="23">
          <cell r="B23" t="str">
            <v>Georgia Power</v>
          </cell>
          <cell r="E23" t="str">
            <v>A/A2</v>
          </cell>
          <cell r="G23">
            <v>944.46097786247572</v>
          </cell>
          <cell r="I23">
            <v>0.11067981410281894</v>
          </cell>
        </row>
        <row r="24">
          <cell r="B24" t="str">
            <v>Florida Power</v>
          </cell>
          <cell r="E24" t="str">
            <v>BBB+/A2</v>
          </cell>
          <cell r="G24">
            <v>1841.7106738266789</v>
          </cell>
          <cell r="I24">
            <v>0.21582701645508923</v>
          </cell>
        </row>
        <row r="25">
          <cell r="B25" t="str">
            <v>Tampa Electric</v>
          </cell>
          <cell r="E25" t="str">
            <v>BBB-/Baa1</v>
          </cell>
          <cell r="G25">
            <v>82.323878498845531</v>
          </cell>
          <cell r="I25">
            <v>9.6473986560004048E-3</v>
          </cell>
        </row>
        <row r="26">
          <cell r="B26" t="str">
            <v>Reedy Creek</v>
          </cell>
          <cell r="E26" t="str">
            <v>NA</v>
          </cell>
          <cell r="G26">
            <v>97.939168638282297</v>
          </cell>
          <cell r="I26">
            <v>1.1477328584610015E-2</v>
          </cell>
        </row>
        <row r="27">
          <cell r="B27" t="str">
            <v>Reliant Energy Services</v>
          </cell>
          <cell r="E27" t="str">
            <v>B/B2(5)</v>
          </cell>
          <cell r="G27">
            <v>385.65387945956041</v>
          </cell>
          <cell r="I27">
            <v>4.5194137912631029E-2</v>
          </cell>
        </row>
        <row r="28">
          <cell r="G28">
            <v>8533.272173597019</v>
          </cell>
          <cell r="I28">
            <v>0.99999999999999989</v>
          </cell>
        </row>
        <row r="29">
          <cell r="B29" t="str">
            <v xml:space="preserve">1.  Includes energy and capacity revenues only. </v>
          </cell>
        </row>
        <row r="30">
          <cell r="B30" t="str">
            <v>2.  Municipal credit ratings.</v>
          </cell>
        </row>
        <row r="31">
          <cell r="B31" t="str">
            <v>3.  Long Term Issuer credit ratings.</v>
          </cell>
          <cell r="G31"/>
        </row>
        <row r="32">
          <cell r="B32" t="str">
            <v>4.  Moody's rating represents HoldCo credit rating.</v>
          </cell>
        </row>
        <row r="33">
          <cell r="B33" t="str">
            <v>5.  Ratings shown for Reliant Resources, Inc.</v>
          </cell>
        </row>
        <row r="34">
          <cell r="F34" t="str">
            <v>check</v>
          </cell>
          <cell r="G34">
            <v>0</v>
          </cell>
        </row>
        <row r="38">
          <cell r="I38" t="str">
            <v>Net</v>
          </cell>
          <cell r="J38" t="str">
            <v>Contract Revenues - Gross</v>
          </cell>
        </row>
        <row r="39">
          <cell r="D39" t="str">
            <v>MW</v>
          </cell>
          <cell r="E39" t="str">
            <v>EP Ownership %</v>
          </cell>
          <cell r="F39" t="str">
            <v>Offtakers</v>
          </cell>
          <cell r="G39" t="str">
            <v>Rating</v>
          </cell>
          <cell r="H39" t="str">
            <v>Expire Date</v>
          </cell>
          <cell r="I39" t="str">
            <v>EP's Share</v>
          </cell>
          <cell r="J39" t="str">
            <v>Total</v>
          </cell>
          <cell r="K39">
            <v>2003</v>
          </cell>
          <cell r="L39">
            <v>2004</v>
          </cell>
          <cell r="M39">
            <v>2005</v>
          </cell>
          <cell r="N39">
            <v>2006</v>
          </cell>
          <cell r="O39">
            <v>2007</v>
          </cell>
          <cell r="P39">
            <v>2008</v>
          </cell>
          <cell r="Q39">
            <v>2009</v>
          </cell>
          <cell r="R39">
            <v>2010</v>
          </cell>
          <cell r="S39">
            <v>2011</v>
          </cell>
          <cell r="T39">
            <v>2012</v>
          </cell>
          <cell r="U39">
            <v>2013</v>
          </cell>
          <cell r="V39">
            <v>2014</v>
          </cell>
          <cell r="W39">
            <v>2015</v>
          </cell>
          <cell r="X39">
            <v>2016</v>
          </cell>
          <cell r="Y39">
            <v>2017</v>
          </cell>
          <cell r="Z39">
            <v>2018</v>
          </cell>
          <cell r="AA39">
            <v>2019</v>
          </cell>
          <cell r="AB39">
            <v>2020</v>
          </cell>
          <cell r="AC39">
            <v>2021</v>
          </cell>
          <cell r="AD39">
            <v>2022</v>
          </cell>
          <cell r="AE39">
            <v>2023</v>
          </cell>
          <cell r="AF39">
            <v>2024</v>
          </cell>
          <cell r="AG39">
            <v>2025</v>
          </cell>
          <cell r="AH39">
            <v>2026</v>
          </cell>
          <cell r="AI39">
            <v>2027</v>
          </cell>
          <cell r="AJ39">
            <v>2028</v>
          </cell>
        </row>
        <row r="40">
          <cell r="B40" t="str">
            <v>EP Share</v>
          </cell>
          <cell r="K40">
            <v>28.077004835519997</v>
          </cell>
          <cell r="L40">
            <v>28.680126582047997</v>
          </cell>
          <cell r="M40">
            <v>28.62790432872</v>
          </cell>
          <cell r="N40">
            <v>28.92735939492</v>
          </cell>
          <cell r="O40">
            <v>24.826417915780109</v>
          </cell>
          <cell r="P40">
            <v>24.091867237598471</v>
          </cell>
          <cell r="Q40">
            <v>24.146635660501598</v>
          </cell>
          <cell r="R40">
            <v>24.252675384678593</v>
          </cell>
          <cell r="S40">
            <v>24.351565118304947</v>
          </cell>
          <cell r="T40">
            <v>24.554220001104468</v>
          </cell>
          <cell r="U40">
            <v>24.667289820756594</v>
          </cell>
          <cell r="V40">
            <v>24.881738199913453</v>
          </cell>
          <cell r="W40">
            <v>23.004833505402157</v>
          </cell>
          <cell r="X40">
            <v>0</v>
          </cell>
          <cell r="Y40">
            <v>0</v>
          </cell>
          <cell r="Z40">
            <v>0</v>
          </cell>
          <cell r="AA40">
            <v>0</v>
          </cell>
          <cell r="AB40">
            <v>0</v>
          </cell>
          <cell r="AC40">
            <v>0</v>
          </cell>
          <cell r="AD40">
            <v>0</v>
          </cell>
          <cell r="AE40">
            <v>0</v>
          </cell>
          <cell r="AF40">
            <v>0</v>
          </cell>
          <cell r="AG40">
            <v>0</v>
          </cell>
          <cell r="AH40">
            <v>0</v>
          </cell>
          <cell r="AI40">
            <v>0</v>
          </cell>
          <cell r="AJ40">
            <v>0</v>
          </cell>
        </row>
        <row r="41">
          <cell r="B41" t="str">
            <v>Dist %</v>
          </cell>
          <cell r="K41">
            <v>0.47799999999999998</v>
          </cell>
          <cell r="L41">
            <v>0.47799999999999998</v>
          </cell>
          <cell r="M41">
            <v>0.47799999999999998</v>
          </cell>
          <cell r="N41">
            <v>0.48299999999999998</v>
          </cell>
          <cell r="O41">
            <v>0.48399999999999999</v>
          </cell>
          <cell r="P41">
            <v>0.48399999999999999</v>
          </cell>
          <cell r="Q41">
            <v>0.48399999999999999</v>
          </cell>
          <cell r="R41">
            <v>0.48399999999999999</v>
          </cell>
          <cell r="S41">
            <v>0.48399999999999999</v>
          </cell>
          <cell r="T41">
            <v>0.48399999999999999</v>
          </cell>
          <cell r="U41">
            <v>0.48399999999999999</v>
          </cell>
          <cell r="V41">
            <v>0.48399999999999999</v>
          </cell>
          <cell r="W41">
            <v>0.48399999999999999</v>
          </cell>
          <cell r="X41">
            <v>0.48399999999999999</v>
          </cell>
          <cell r="Y41">
            <v>0.48399999999999999</v>
          </cell>
          <cell r="Z41">
            <v>0.48399999999999999</v>
          </cell>
          <cell r="AA41">
            <v>0.48399999999999999</v>
          </cell>
          <cell r="AB41">
            <v>0.48399999999999999</v>
          </cell>
          <cell r="AC41">
            <v>0.48399999999999999</v>
          </cell>
          <cell r="AD41">
            <v>0.48399999999999999</v>
          </cell>
          <cell r="AE41">
            <v>0.48399999999999999</v>
          </cell>
          <cell r="AF41">
            <v>0.48399999999999999</v>
          </cell>
          <cell r="AG41">
            <v>0.48399999999999999</v>
          </cell>
          <cell r="AH41">
            <v>0.48399999999999999</v>
          </cell>
          <cell r="AI41">
            <v>0.48399999999999999</v>
          </cell>
          <cell r="AJ41">
            <v>0.48399999999999999</v>
          </cell>
        </row>
        <row r="42">
          <cell r="B42" t="str">
            <v>ACE</v>
          </cell>
          <cell r="C42" t="str">
            <v>Coal</v>
          </cell>
          <cell r="D42">
            <v>102</v>
          </cell>
          <cell r="E42">
            <v>0.47767967714999993</v>
          </cell>
          <cell r="F42" t="str">
            <v>Southern California Edison</v>
          </cell>
          <cell r="G42" t="str">
            <v>B+/Ba3</v>
          </cell>
          <cell r="H42">
            <v>42309</v>
          </cell>
          <cell r="I42">
            <v>333.08963798524837</v>
          </cell>
          <cell r="J42">
            <v>690.53989192120741</v>
          </cell>
          <cell r="K42">
            <v>58.738503839999993</v>
          </cell>
          <cell r="L42">
            <v>60.000264815999998</v>
          </cell>
          <cell r="M42">
            <v>59.891013239999999</v>
          </cell>
          <cell r="N42">
            <v>59.891013239999999</v>
          </cell>
          <cell r="O42">
            <v>51.294251892107667</v>
          </cell>
          <cell r="P42">
            <v>49.776585201649738</v>
          </cell>
          <cell r="Q42">
            <v>49.889743100209913</v>
          </cell>
          <cell r="R42">
            <v>50.108833439418582</v>
          </cell>
          <cell r="S42">
            <v>50.313151070877993</v>
          </cell>
          <cell r="T42">
            <v>50.731859506414196</v>
          </cell>
          <cell r="U42">
            <v>50.965474836273955</v>
          </cell>
          <cell r="V42">
            <v>51.408549999821183</v>
          </cell>
          <cell r="W42">
            <v>47.530647738434212</v>
          </cell>
          <cell r="X42">
            <v>0</v>
          </cell>
          <cell r="Y42">
            <v>0</v>
          </cell>
          <cell r="Z42">
            <v>0</v>
          </cell>
          <cell r="AA42">
            <v>0</v>
          </cell>
          <cell r="AB42">
            <v>0</v>
          </cell>
          <cell r="AC42">
            <v>0</v>
          </cell>
          <cell r="AD42">
            <v>0</v>
          </cell>
          <cell r="AE42">
            <v>0</v>
          </cell>
          <cell r="AF42">
            <v>0</v>
          </cell>
          <cell r="AG42">
            <v>0</v>
          </cell>
          <cell r="AH42">
            <v>0</v>
          </cell>
          <cell r="AI42">
            <v>0</v>
          </cell>
          <cell r="AJ42">
            <v>0</v>
          </cell>
        </row>
        <row r="43">
          <cell r="B43" t="str">
            <v>Mt. Poso</v>
          </cell>
          <cell r="C43" t="str">
            <v>Coal</v>
          </cell>
          <cell r="D43">
            <v>52</v>
          </cell>
          <cell r="E43">
            <v>0.16039999999999999</v>
          </cell>
          <cell r="F43" t="str">
            <v>Pacific Gas and Electric</v>
          </cell>
          <cell r="G43" t="str">
            <v>D/Caa2</v>
          </cell>
          <cell r="H43">
            <v>39904</v>
          </cell>
          <cell r="I43">
            <v>30.720671616764509</v>
          </cell>
          <cell r="J43">
            <v>191.52538414441716</v>
          </cell>
          <cell r="K43">
            <v>31.427352539303364</v>
          </cell>
          <cell r="L43">
            <v>31.492566515803365</v>
          </cell>
          <cell r="M43">
            <v>31.438628372115865</v>
          </cell>
          <cell r="N43">
            <v>30.608275076669749</v>
          </cell>
          <cell r="O43">
            <v>29.506123951559623</v>
          </cell>
          <cell r="P43">
            <v>29.625199668319667</v>
          </cell>
          <cell r="Q43">
            <v>7.4272380206455155</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row>
        <row r="44">
          <cell r="B44" t="str">
            <v>Front Range</v>
          </cell>
          <cell r="C44" t="str">
            <v>Gas</v>
          </cell>
          <cell r="D44">
            <v>480</v>
          </cell>
          <cell r="E44">
            <v>0.5</v>
          </cell>
          <cell r="F44" t="str">
            <v>Colorado Springs Utilities</v>
          </cell>
          <cell r="G44" t="str">
            <v>NR/Aa2(2)</v>
          </cell>
          <cell r="H44">
            <v>44986</v>
          </cell>
          <cell r="I44">
            <v>642.22760814715855</v>
          </cell>
          <cell r="J44">
            <v>1284.4552162943171</v>
          </cell>
          <cell r="K44">
            <v>17.771037691654733</v>
          </cell>
          <cell r="L44">
            <v>30.809863449836083</v>
          </cell>
          <cell r="M44">
            <v>35.927292426766783</v>
          </cell>
          <cell r="N44">
            <v>41.372451106599961</v>
          </cell>
          <cell r="O44">
            <v>45.192023426732511</v>
          </cell>
          <cell r="P44">
            <v>49.704136459514764</v>
          </cell>
          <cell r="Q44">
            <v>58.382930243751325</v>
          </cell>
          <cell r="R44">
            <v>60.69302008402186</v>
          </cell>
          <cell r="S44">
            <v>64.559678120525646</v>
          </cell>
          <cell r="T44">
            <v>70.802396324292019</v>
          </cell>
          <cell r="U44">
            <v>70.583046418359416</v>
          </cell>
          <cell r="V44">
            <v>79.577063872733476</v>
          </cell>
          <cell r="W44">
            <v>80.841144547310037</v>
          </cell>
          <cell r="X44">
            <v>75.825693099558592</v>
          </cell>
          <cell r="Y44">
            <v>75.944306492833604</v>
          </cell>
          <cell r="Z44">
            <v>81.173701597724545</v>
          </cell>
          <cell r="AA44">
            <v>78.975552552793488</v>
          </cell>
          <cell r="AB44">
            <v>80.47489458509007</v>
          </cell>
          <cell r="AC44">
            <v>74.37790717424285</v>
          </cell>
          <cell r="AD44">
            <v>85.49287805289039</v>
          </cell>
          <cell r="AE44">
            <v>25.974198567084969</v>
          </cell>
          <cell r="AF44" t="str">
            <v>NA</v>
          </cell>
          <cell r="AG44" t="str">
            <v>NA</v>
          </cell>
          <cell r="AH44" t="str">
            <v>NA</v>
          </cell>
          <cell r="AI44" t="str">
            <v>NA</v>
          </cell>
          <cell r="AJ44" t="str">
            <v>NA</v>
          </cell>
        </row>
        <row r="45">
          <cell r="B45" t="str">
            <v>Front Range</v>
          </cell>
          <cell r="C45" t="str">
            <v>Gas</v>
          </cell>
          <cell r="D45">
            <v>480</v>
          </cell>
          <cell r="E45">
            <v>0.5</v>
          </cell>
          <cell r="F45" t="str">
            <v>Public Service of Colorado</v>
          </cell>
          <cell r="G45" t="str">
            <v>BBB-/Baa2</v>
          </cell>
          <cell r="H45">
            <v>40238</v>
          </cell>
          <cell r="I45">
            <v>65.974654860682463</v>
          </cell>
          <cell r="J45">
            <v>131.94930972136493</v>
          </cell>
          <cell r="K45">
            <v>20.880460984257795</v>
          </cell>
          <cell r="L45">
            <v>25.156315860258097</v>
          </cell>
          <cell r="M45">
            <v>22.441055039153699</v>
          </cell>
          <cell r="N45">
            <v>19.991553101854052</v>
          </cell>
          <cell r="O45">
            <v>16.910746487981321</v>
          </cell>
          <cell r="P45">
            <v>13.748880865006123</v>
          </cell>
          <cell r="Q45">
            <v>11.294562732130681</v>
          </cell>
          <cell r="R45">
            <v>1.5257346507231269</v>
          </cell>
          <cell r="S45">
            <v>0</v>
          </cell>
          <cell r="T45">
            <v>0</v>
          </cell>
          <cell r="U45">
            <v>0</v>
          </cell>
          <cell r="V45">
            <v>0</v>
          </cell>
          <cell r="W45">
            <v>0</v>
          </cell>
          <cell r="X45">
            <v>0</v>
          </cell>
          <cell r="Y45">
            <v>0</v>
          </cell>
          <cell r="Z45">
            <v>0</v>
          </cell>
          <cell r="AA45">
            <v>0</v>
          </cell>
          <cell r="AB45">
            <v>0</v>
          </cell>
          <cell r="AC45">
            <v>0</v>
          </cell>
          <cell r="AD45">
            <v>0</v>
          </cell>
          <cell r="AE45">
            <v>0</v>
          </cell>
          <cell r="AF45" t="str">
            <v>NA</v>
          </cell>
          <cell r="AG45" t="str">
            <v>NA</v>
          </cell>
          <cell r="AH45" t="str">
            <v>NA</v>
          </cell>
          <cell r="AI45" t="str">
            <v>NA</v>
          </cell>
          <cell r="AJ45" t="str">
            <v>NA</v>
          </cell>
        </row>
        <row r="46">
          <cell r="B46" t="str">
            <v>NCA #1</v>
          </cell>
          <cell r="C46" t="str">
            <v>Gas</v>
          </cell>
          <cell r="D46">
            <v>85</v>
          </cell>
          <cell r="E46">
            <v>0.5</v>
          </cell>
          <cell r="F46" t="str">
            <v>Nevada Power</v>
          </cell>
          <cell r="G46" t="str">
            <v>B-/B1</v>
          </cell>
          <cell r="H46">
            <v>45017</v>
          </cell>
          <cell r="I46">
            <v>678.65664707644521</v>
          </cell>
          <cell r="J46">
            <v>1357.3132941528904</v>
          </cell>
          <cell r="K46">
            <v>52.277648006416619</v>
          </cell>
          <cell r="L46">
            <v>53.56074199931939</v>
          </cell>
          <cell r="M46">
            <v>54.861355104409924</v>
          </cell>
          <cell r="N46">
            <v>56.179628622116503</v>
          </cell>
          <cell r="O46">
            <v>57.563088893728072</v>
          </cell>
          <cell r="P46">
            <v>58.981785380372081</v>
          </cell>
          <cell r="Q46">
            <v>60.436649085605772</v>
          </cell>
          <cell r="R46">
            <v>61.91069637815945</v>
          </cell>
          <cell r="S46">
            <v>63.405627353386087</v>
          </cell>
          <cell r="T46">
            <v>64.974836209987927</v>
          </cell>
          <cell r="U46">
            <v>66.584197407607306</v>
          </cell>
          <cell r="V46">
            <v>68.234776210886167</v>
          </cell>
          <cell r="W46">
            <v>69.907574207616648</v>
          </cell>
          <cell r="X46">
            <v>71.602998181622681</v>
          </cell>
          <cell r="Y46">
            <v>73.383917014032448</v>
          </cell>
          <cell r="Z46">
            <v>75.210614318619491</v>
          </cell>
          <cell r="AA46">
            <v>77.084309531911174</v>
          </cell>
          <cell r="AB46">
            <v>78.982574738783441</v>
          </cell>
          <cell r="AC46">
            <v>80.906697280281364</v>
          </cell>
          <cell r="AD46">
            <v>82.929042388427419</v>
          </cell>
          <cell r="AE46">
            <v>28.334535839600424</v>
          </cell>
          <cell r="AF46">
            <v>0</v>
          </cell>
          <cell r="AG46">
            <v>0</v>
          </cell>
          <cell r="AH46">
            <v>0</v>
          </cell>
          <cell r="AI46">
            <v>0</v>
          </cell>
          <cell r="AJ46">
            <v>0</v>
          </cell>
        </row>
        <row r="47">
          <cell r="B47" t="str">
            <v>Juniper</v>
          </cell>
          <cell r="E47">
            <v>0.51</v>
          </cell>
          <cell r="F47" t="str">
            <v>Owned by EP</v>
          </cell>
          <cell r="G47" t="str">
            <v>Cash distributions to Juniper increases as Hancock's IRR increases</v>
          </cell>
          <cell r="K47">
            <v>0.51</v>
          </cell>
          <cell r="L47">
            <v>0.51</v>
          </cell>
          <cell r="M47">
            <v>0.51</v>
          </cell>
          <cell r="N47">
            <v>0.51</v>
          </cell>
          <cell r="O47">
            <v>0.51</v>
          </cell>
          <cell r="P47">
            <v>0.51</v>
          </cell>
          <cell r="Q47">
            <v>0.51</v>
          </cell>
          <cell r="R47">
            <v>0.51</v>
          </cell>
          <cell r="S47">
            <v>0.51</v>
          </cell>
          <cell r="T47">
            <v>0.51</v>
          </cell>
          <cell r="U47">
            <v>0.51</v>
          </cell>
          <cell r="V47">
            <v>0.51</v>
          </cell>
          <cell r="W47">
            <v>0.51</v>
          </cell>
          <cell r="X47">
            <v>0.51</v>
          </cell>
          <cell r="Y47">
            <v>0.51</v>
          </cell>
          <cell r="Z47">
            <v>0.51</v>
          </cell>
          <cell r="AA47">
            <v>0.51</v>
          </cell>
          <cell r="AB47">
            <v>0.51</v>
          </cell>
          <cell r="AC47">
            <v>0.51</v>
          </cell>
          <cell r="AD47">
            <v>0.51</v>
          </cell>
          <cell r="AE47">
            <v>0.51</v>
          </cell>
          <cell r="AF47">
            <v>0.51</v>
          </cell>
          <cell r="AG47">
            <v>0.51</v>
          </cell>
          <cell r="AH47">
            <v>0.51</v>
          </cell>
          <cell r="AI47">
            <v>0.51</v>
          </cell>
          <cell r="AJ47">
            <v>0.51</v>
          </cell>
        </row>
        <row r="48">
          <cell r="B48" t="str">
            <v>EP Share</v>
          </cell>
          <cell r="K48">
            <v>7.1817218467762087</v>
          </cell>
          <cell r="L48">
            <v>7.1817218467762087</v>
          </cell>
          <cell r="M48">
            <v>7.1817218467762087</v>
          </cell>
          <cell r="N48">
            <v>7.1817218467762087</v>
          </cell>
          <cell r="O48">
            <v>6.57422689636598</v>
          </cell>
          <cell r="P48">
            <v>6.6079593210533192</v>
          </cell>
          <cell r="Q48">
            <v>6.6597716133549136</v>
          </cell>
          <cell r="R48">
            <v>6.7028553855183333</v>
          </cell>
          <cell r="S48">
            <v>1.9952887335240523</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row>
        <row r="49">
          <cell r="B49" t="str">
            <v>Dist %</v>
          </cell>
          <cell r="K49">
            <v>0.255</v>
          </cell>
          <cell r="L49">
            <v>0.255</v>
          </cell>
          <cell r="M49">
            <v>0.255</v>
          </cell>
          <cell r="N49">
            <v>0.255</v>
          </cell>
          <cell r="O49">
            <v>0.255</v>
          </cell>
          <cell r="P49">
            <v>0.255</v>
          </cell>
          <cell r="Q49">
            <v>0.255</v>
          </cell>
          <cell r="R49">
            <v>0.255</v>
          </cell>
          <cell r="S49">
            <v>0.255</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row>
        <row r="50">
          <cell r="B50" t="str">
            <v>Badger</v>
          </cell>
          <cell r="C50" t="str">
            <v>Gas</v>
          </cell>
          <cell r="D50">
            <v>46</v>
          </cell>
          <cell r="E50" t="str">
            <v>var</v>
          </cell>
          <cell r="F50" t="str">
            <v>Pacific Gas and Electric</v>
          </cell>
          <cell r="G50" t="str">
            <v>D/Caa2</v>
          </cell>
          <cell r="H50">
            <v>40634</v>
          </cell>
          <cell r="I50">
            <v>57.266989336921434</v>
          </cell>
          <cell r="J50">
            <v>224.57642877224086</v>
          </cell>
          <cell r="K50">
            <v>28.163615085396895</v>
          </cell>
          <cell r="L50">
            <v>28.163615085396895</v>
          </cell>
          <cell r="M50">
            <v>28.163615085396895</v>
          </cell>
          <cell r="N50">
            <v>28.163615085396895</v>
          </cell>
          <cell r="O50">
            <v>25.781281946533255</v>
          </cell>
          <cell r="P50">
            <v>25.913565964914977</v>
          </cell>
          <cell r="Q50">
            <v>26.11675142492123</v>
          </cell>
          <cell r="R50">
            <v>26.28570739418954</v>
          </cell>
          <cell r="S50">
            <v>7.8246617000943228</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row>
        <row r="51">
          <cell r="B51" t="str">
            <v>EP Share</v>
          </cell>
          <cell r="F51" t="str">
            <v>Pacific Gas and Electric</v>
          </cell>
          <cell r="K51">
            <v>14.849700738314104</v>
          </cell>
          <cell r="L51">
            <v>14.849700738314104</v>
          </cell>
          <cell r="M51">
            <v>14.849700738314104</v>
          </cell>
          <cell r="N51">
            <v>14.797717495155721</v>
          </cell>
          <cell r="O51">
            <v>13.548202249231824</v>
          </cell>
          <cell r="P51">
            <v>13.619634748093382</v>
          </cell>
          <cell r="Q51">
            <v>13.728955103777157</v>
          </cell>
          <cell r="R51">
            <v>13.819490930330948</v>
          </cell>
          <cell r="S51">
            <v>13.904568304568</v>
          </cell>
          <cell r="T51">
            <v>14.051220128629462</v>
          </cell>
          <cell r="U51">
            <v>14.150206654152131</v>
          </cell>
          <cell r="V51">
            <v>14.293920589842633</v>
          </cell>
          <cell r="W51">
            <v>4.4797736218150455</v>
          </cell>
          <cell r="X51">
            <v>0</v>
          </cell>
          <cell r="Y51">
            <v>0</v>
          </cell>
          <cell r="Z51">
            <v>0</v>
          </cell>
          <cell r="AA51">
            <v>0</v>
          </cell>
          <cell r="AB51">
            <v>0</v>
          </cell>
          <cell r="AC51">
            <v>0</v>
          </cell>
          <cell r="AD51">
            <v>0</v>
          </cell>
          <cell r="AE51">
            <v>0</v>
          </cell>
          <cell r="AF51">
            <v>0</v>
          </cell>
          <cell r="AG51">
            <v>0</v>
          </cell>
          <cell r="AH51">
            <v>0</v>
          </cell>
          <cell r="AI51">
            <v>0</v>
          </cell>
          <cell r="AJ51">
            <v>0</v>
          </cell>
        </row>
        <row r="52">
          <cell r="B52" t="str">
            <v>Dist %</v>
          </cell>
          <cell r="F52" t="str">
            <v>Pacific Gas and Electric</v>
          </cell>
          <cell r="K52">
            <v>0.51</v>
          </cell>
          <cell r="L52">
            <v>0.51</v>
          </cell>
          <cell r="M52">
            <v>0.51</v>
          </cell>
          <cell r="N52">
            <v>0.51</v>
          </cell>
          <cell r="O52">
            <v>0.51</v>
          </cell>
          <cell r="P52">
            <v>0.51</v>
          </cell>
          <cell r="Q52">
            <v>0.51</v>
          </cell>
          <cell r="R52">
            <v>0.51</v>
          </cell>
          <cell r="S52">
            <v>0.51</v>
          </cell>
          <cell r="T52">
            <v>0.51</v>
          </cell>
          <cell r="U52">
            <v>0.51</v>
          </cell>
          <cell r="V52">
            <v>0.51</v>
          </cell>
          <cell r="W52">
            <v>0.51</v>
          </cell>
          <cell r="X52">
            <v>0</v>
          </cell>
          <cell r="Y52">
            <v>0</v>
          </cell>
          <cell r="Z52">
            <v>0</v>
          </cell>
          <cell r="AA52">
            <v>0</v>
          </cell>
          <cell r="AB52">
            <v>0</v>
          </cell>
          <cell r="AC52">
            <v>0</v>
          </cell>
          <cell r="AD52">
            <v>0</v>
          </cell>
          <cell r="AE52">
            <v>0</v>
          </cell>
          <cell r="AF52">
            <v>0</v>
          </cell>
          <cell r="AG52">
            <v>0</v>
          </cell>
          <cell r="AH52">
            <v>0</v>
          </cell>
          <cell r="AI52">
            <v>0</v>
          </cell>
          <cell r="AJ52">
            <v>0</v>
          </cell>
        </row>
        <row r="53">
          <cell r="B53" t="str">
            <v>Bear Mountain</v>
          </cell>
          <cell r="C53" t="str">
            <v>Gas</v>
          </cell>
          <cell r="D53">
            <v>46</v>
          </cell>
          <cell r="E53" t="str">
            <v>var</v>
          </cell>
          <cell r="F53" t="str">
            <v>Pacific Gas and Electric</v>
          </cell>
          <cell r="G53" t="str">
            <v>D/Caa2</v>
          </cell>
          <cell r="H53">
            <v>42095</v>
          </cell>
          <cell r="I53">
            <v>174.94279204053859</v>
          </cell>
          <cell r="J53">
            <v>343.02508243242863</v>
          </cell>
          <cell r="K53">
            <v>29.117060271204124</v>
          </cell>
          <cell r="L53">
            <v>29.117060271204124</v>
          </cell>
          <cell r="M53">
            <v>29.117060271204124</v>
          </cell>
          <cell r="N53">
            <v>29.015132343442591</v>
          </cell>
          <cell r="O53">
            <v>26.565102449474164</v>
          </cell>
          <cell r="P53">
            <v>26.70516617273212</v>
          </cell>
          <cell r="Q53">
            <v>26.919519811327756</v>
          </cell>
          <cell r="R53">
            <v>27.097041039864603</v>
          </cell>
          <cell r="S53">
            <v>27.26385942072157</v>
          </cell>
          <cell r="T53">
            <v>27.551412016920512</v>
          </cell>
          <cell r="U53">
            <v>27.74550324343555</v>
          </cell>
          <cell r="V53">
            <v>28.02729527420124</v>
          </cell>
          <cell r="W53">
            <v>8.7838698466961667</v>
          </cell>
          <cell r="X53">
            <v>0</v>
          </cell>
          <cell r="Y53">
            <v>0</v>
          </cell>
          <cell r="Z53">
            <v>0</v>
          </cell>
          <cell r="AA53">
            <v>0</v>
          </cell>
          <cell r="AB53">
            <v>0</v>
          </cell>
          <cell r="AC53">
            <v>0</v>
          </cell>
          <cell r="AD53">
            <v>0</v>
          </cell>
          <cell r="AE53">
            <v>0</v>
          </cell>
          <cell r="AF53">
            <v>0</v>
          </cell>
          <cell r="AG53">
            <v>0</v>
          </cell>
          <cell r="AH53">
            <v>0</v>
          </cell>
          <cell r="AI53">
            <v>0</v>
          </cell>
          <cell r="AJ53">
            <v>0</v>
          </cell>
        </row>
        <row r="54">
          <cell r="B54" t="str">
            <v>EP Share</v>
          </cell>
          <cell r="F54" t="str">
            <v>Pacific Gas and Electric</v>
          </cell>
          <cell r="K54">
            <v>13.40518082502606</v>
          </cell>
          <cell r="L54">
            <v>13.40518082502606</v>
          </cell>
          <cell r="M54">
            <v>13.40518082502606</v>
          </cell>
          <cell r="N54">
            <v>13.40518082502606</v>
          </cell>
          <cell r="O54">
            <v>12.174013165109429</v>
          </cell>
          <cell r="P54">
            <v>12.704681090214793</v>
          </cell>
          <cell r="Q54">
            <v>12.808207301009462</v>
          </cell>
          <cell r="R54">
            <v>3.4620310715359492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row>
        <row r="55">
          <cell r="B55" t="str">
            <v>Dist %</v>
          </cell>
          <cell r="F55" t="str">
            <v>Pacific Gas and Electric</v>
          </cell>
          <cell r="K55">
            <v>0.51</v>
          </cell>
          <cell r="L55">
            <v>0.51</v>
          </cell>
          <cell r="M55">
            <v>0.51</v>
          </cell>
          <cell r="N55">
            <v>0.51</v>
          </cell>
          <cell r="O55">
            <v>0.51</v>
          </cell>
          <cell r="P55">
            <v>0.51</v>
          </cell>
          <cell r="Q55">
            <v>0.51</v>
          </cell>
          <cell r="R55">
            <v>0.51</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row>
        <row r="56">
          <cell r="B56" t="str">
            <v>Chalk Cliff</v>
          </cell>
          <cell r="C56" t="str">
            <v>Gas</v>
          </cell>
          <cell r="D56">
            <v>46</v>
          </cell>
          <cell r="E56" t="str">
            <v>var</v>
          </cell>
          <cell r="F56" t="str">
            <v>Pacific Gas and Electric</v>
          </cell>
          <cell r="G56" t="str">
            <v>D/Caa2</v>
          </cell>
          <cell r="H56">
            <v>40269</v>
          </cell>
          <cell r="I56">
            <v>94.769655927973872</v>
          </cell>
          <cell r="J56">
            <v>185.82285476073309</v>
          </cell>
          <cell r="K56">
            <v>26.284668284364823</v>
          </cell>
          <cell r="L56">
            <v>26.284668284364823</v>
          </cell>
          <cell r="M56">
            <v>26.284668284364823</v>
          </cell>
          <cell r="N56">
            <v>26.284668284364823</v>
          </cell>
          <cell r="O56">
            <v>23.870614049234174</v>
          </cell>
          <cell r="P56">
            <v>24.911139392578026</v>
          </cell>
          <cell r="Q56">
            <v>25.114131962763651</v>
          </cell>
          <cell r="R56">
            <v>6.7882962186979396</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row>
        <row r="57">
          <cell r="B57" t="str">
            <v>EP Share</v>
          </cell>
          <cell r="K57">
            <v>4.5819222798854096</v>
          </cell>
          <cell r="L57">
            <v>4.5769209277608844</v>
          </cell>
          <cell r="M57">
            <v>4.5747806458565821</v>
          </cell>
          <cell r="N57">
            <v>4.5784413774040305</v>
          </cell>
          <cell r="O57">
            <v>4.5821936272401649</v>
          </cell>
          <cell r="P57">
            <v>4.5005185854344463</v>
          </cell>
          <cell r="Q57">
            <v>4.557659637143658</v>
          </cell>
          <cell r="R57">
            <v>4.6007356467437361</v>
          </cell>
          <cell r="S57">
            <v>4.64248766504139</v>
          </cell>
          <cell r="T57">
            <v>4.7114517040963264</v>
          </cell>
          <cell r="U57">
            <v>4.7515651459204458</v>
          </cell>
          <cell r="V57">
            <v>4.8083255795400328</v>
          </cell>
          <cell r="W57">
            <v>4.8856793713453452</v>
          </cell>
          <cell r="X57">
            <v>4.9276405037850433</v>
          </cell>
          <cell r="Y57">
            <v>4.9802882568626723</v>
          </cell>
          <cell r="Z57">
            <v>2.0942646400799663</v>
          </cell>
          <cell r="AA57">
            <v>0</v>
          </cell>
          <cell r="AB57">
            <v>0</v>
          </cell>
          <cell r="AC57">
            <v>0</v>
          </cell>
          <cell r="AD57">
            <v>0</v>
          </cell>
          <cell r="AE57">
            <v>0</v>
          </cell>
          <cell r="AF57">
            <v>0</v>
          </cell>
          <cell r="AG57">
            <v>0</v>
          </cell>
          <cell r="AH57">
            <v>0</v>
          </cell>
          <cell r="AI57">
            <v>0</v>
          </cell>
          <cell r="AJ57">
            <v>0</v>
          </cell>
        </row>
        <row r="58">
          <cell r="B58" t="str">
            <v>Dist %</v>
          </cell>
          <cell r="K58">
            <v>0.20400000000000001</v>
          </cell>
          <cell r="L58">
            <v>0.20400000000000001</v>
          </cell>
          <cell r="M58">
            <v>0.20400000000000001</v>
          </cell>
          <cell r="N58">
            <v>0.20400000000000001</v>
          </cell>
          <cell r="O58">
            <v>0.20400000000000001</v>
          </cell>
          <cell r="P58">
            <v>0.20400000000000001</v>
          </cell>
          <cell r="Q58">
            <v>0.20400000000000001</v>
          </cell>
          <cell r="R58">
            <v>0.20400000000000001</v>
          </cell>
          <cell r="S58">
            <v>0.20400000000000001</v>
          </cell>
          <cell r="T58">
            <v>0.20400000000000001</v>
          </cell>
          <cell r="U58">
            <v>0.20400000000000001</v>
          </cell>
          <cell r="V58">
            <v>0.20400000000000001</v>
          </cell>
          <cell r="W58">
            <v>0.20400000000000001</v>
          </cell>
          <cell r="X58">
            <v>0.20400000000000001</v>
          </cell>
          <cell r="Y58">
            <v>0.20400000000000001</v>
          </cell>
          <cell r="Z58">
            <v>0.20400000000000001</v>
          </cell>
          <cell r="AA58">
            <v>0</v>
          </cell>
          <cell r="AB58">
            <v>0</v>
          </cell>
          <cell r="AC58">
            <v>0</v>
          </cell>
          <cell r="AD58">
            <v>0</v>
          </cell>
          <cell r="AE58">
            <v>0</v>
          </cell>
          <cell r="AF58">
            <v>0</v>
          </cell>
          <cell r="AG58">
            <v>0</v>
          </cell>
          <cell r="AH58">
            <v>0</v>
          </cell>
          <cell r="AI58">
            <v>0</v>
          </cell>
          <cell r="AJ58">
            <v>0</v>
          </cell>
        </row>
        <row r="59">
          <cell r="B59" t="str">
            <v>Corona</v>
          </cell>
          <cell r="C59" t="str">
            <v>Gas</v>
          </cell>
          <cell r="D59">
            <v>46</v>
          </cell>
          <cell r="E59" t="str">
            <v>var</v>
          </cell>
          <cell r="F59" t="str">
            <v>Southern California Edison</v>
          </cell>
          <cell r="G59" t="str">
            <v>B+/Ba3</v>
          </cell>
          <cell r="H59">
            <v>43252</v>
          </cell>
          <cell r="I59">
            <v>72.354875594140154</v>
          </cell>
          <cell r="J59">
            <v>354.68076271637318</v>
          </cell>
          <cell r="K59">
            <v>22.460403332771612</v>
          </cell>
          <cell r="L59">
            <v>22.435886900788645</v>
          </cell>
          <cell r="M59">
            <v>22.425395322826382</v>
          </cell>
          <cell r="N59">
            <v>22.443340085313874</v>
          </cell>
          <cell r="O59">
            <v>22.461733466863553</v>
          </cell>
          <cell r="P59">
            <v>22.061365614874735</v>
          </cell>
          <cell r="Q59">
            <v>22.341468809527733</v>
          </cell>
          <cell r="R59">
            <v>22.552625719332038</v>
          </cell>
          <cell r="S59">
            <v>22.757292475693088</v>
          </cell>
          <cell r="T59">
            <v>23.095351490668264</v>
          </cell>
          <cell r="U59">
            <v>23.291986009413947</v>
          </cell>
          <cell r="V59">
            <v>23.570223429117807</v>
          </cell>
          <cell r="W59">
            <v>23.949408683065418</v>
          </cell>
          <cell r="X59">
            <v>24.155100508750209</v>
          </cell>
          <cell r="Y59">
            <v>24.413177729718981</v>
          </cell>
          <cell r="Z59">
            <v>10.266003137646893</v>
          </cell>
          <cell r="AA59">
            <v>0</v>
          </cell>
          <cell r="AB59">
            <v>0</v>
          </cell>
          <cell r="AC59">
            <v>0</v>
          </cell>
          <cell r="AD59">
            <v>0</v>
          </cell>
          <cell r="AE59">
            <v>0</v>
          </cell>
          <cell r="AF59">
            <v>0</v>
          </cell>
          <cell r="AG59">
            <v>0</v>
          </cell>
          <cell r="AH59">
            <v>0</v>
          </cell>
          <cell r="AI59">
            <v>0</v>
          </cell>
          <cell r="AJ59">
            <v>0</v>
          </cell>
        </row>
        <row r="60">
          <cell r="B60" t="str">
            <v>EP Share</v>
          </cell>
          <cell r="K60">
            <v>7.3694851246711623</v>
          </cell>
          <cell r="L60">
            <v>7.0597387702880132</v>
          </cell>
          <cell r="M60">
            <v>6.7744887598286407</v>
          </cell>
          <cell r="N60">
            <v>6.6085402030632663</v>
          </cell>
          <cell r="O60">
            <v>6.6499529217756894</v>
          </cell>
          <cell r="P60">
            <v>6.7433311433617762</v>
          </cell>
          <cell r="Q60">
            <v>6.822435462428766</v>
          </cell>
          <cell r="R60">
            <v>7.3133560787253939</v>
          </cell>
          <cell r="S60">
            <v>7.375172787458947</v>
          </cell>
          <cell r="T60">
            <v>7.4811566569872081</v>
          </cell>
          <cell r="U60">
            <v>7.5399912864702499</v>
          </cell>
          <cell r="V60">
            <v>7.6257773523740973</v>
          </cell>
          <cell r="W60">
            <v>7.744938474471267</v>
          </cell>
          <cell r="X60">
            <v>7.8062827182867949</v>
          </cell>
          <cell r="Y60">
            <v>7.884857890343695</v>
          </cell>
          <cell r="Z60">
            <v>7.9824337830892516</v>
          </cell>
          <cell r="AA60">
            <v>8.0813911297470309</v>
          </cell>
          <cell r="AB60">
            <v>8.164519871495056</v>
          </cell>
          <cell r="AC60">
            <v>8.2478228017457464</v>
          </cell>
          <cell r="AD60">
            <v>8.3313037871848543</v>
          </cell>
          <cell r="AE60">
            <v>8.4149668225429046</v>
          </cell>
          <cell r="AF60">
            <v>8.4988159555614207</v>
          </cell>
          <cell r="AG60">
            <v>8.5828553458438606</v>
          </cell>
          <cell r="AH60">
            <v>3.8786644367154466</v>
          </cell>
          <cell r="AI60">
            <v>0</v>
          </cell>
          <cell r="AJ60">
            <v>0</v>
          </cell>
        </row>
        <row r="61">
          <cell r="B61" t="str">
            <v>Dist %</v>
          </cell>
          <cell r="K61">
            <v>4.9877999999999999E-2</v>
          </cell>
          <cell r="L61">
            <v>4.9877999999999999E-2</v>
          </cell>
          <cell r="M61">
            <v>4.9877999999999999E-2</v>
          </cell>
          <cell r="N61">
            <v>4.9877999999999999E-2</v>
          </cell>
          <cell r="O61">
            <v>4.9877999999999999E-2</v>
          </cell>
          <cell r="P61">
            <v>4.9877999999999999E-2</v>
          </cell>
          <cell r="Q61">
            <v>4.9877999999999999E-2</v>
          </cell>
          <cell r="R61">
            <v>4.9877999999999999E-2</v>
          </cell>
          <cell r="S61">
            <v>4.9877999999999999E-2</v>
          </cell>
          <cell r="T61">
            <v>4.9877999999999999E-2</v>
          </cell>
          <cell r="U61">
            <v>4.9877999999999999E-2</v>
          </cell>
          <cell r="V61">
            <v>4.9877999999999999E-2</v>
          </cell>
          <cell r="W61">
            <v>4.9877999999999999E-2</v>
          </cell>
          <cell r="X61">
            <v>4.9877999999999999E-2</v>
          </cell>
          <cell r="Y61">
            <v>4.9877999999999999E-2</v>
          </cell>
          <cell r="Z61">
            <v>4.9877999999999999E-2</v>
          </cell>
          <cell r="AA61">
            <v>4.9877999999999999E-2</v>
          </cell>
          <cell r="AB61">
            <v>4.9877999999999999E-2</v>
          </cell>
          <cell r="AC61">
            <v>4.9877999999999999E-2</v>
          </cell>
          <cell r="AD61">
            <v>4.9877999999999999E-2</v>
          </cell>
          <cell r="AE61">
            <v>4.9877999999999999E-2</v>
          </cell>
          <cell r="AF61">
            <v>4.9877999999999999E-2</v>
          </cell>
          <cell r="AG61">
            <v>4.9877999999999999E-2</v>
          </cell>
          <cell r="AH61">
            <v>4.9877999999999999E-2</v>
          </cell>
          <cell r="AI61">
            <v>0</v>
          </cell>
          <cell r="AJ61">
            <v>0</v>
          </cell>
        </row>
        <row r="62">
          <cell r="B62" t="str">
            <v>Crockett</v>
          </cell>
          <cell r="C62" t="str">
            <v>Gas</v>
          </cell>
          <cell r="D62">
            <v>240</v>
          </cell>
          <cell r="E62" t="str">
            <v>var</v>
          </cell>
          <cell r="F62" t="str">
            <v>Pacific Gas and Electric</v>
          </cell>
          <cell r="G62" t="str">
            <v>D/Caa2</v>
          </cell>
          <cell r="H62">
            <v>46143</v>
          </cell>
          <cell r="I62">
            <v>178.98227956446053</v>
          </cell>
          <cell r="J62">
            <v>3588.4012904378792</v>
          </cell>
          <cell r="K62">
            <v>147.7502130131754</v>
          </cell>
          <cell r="L62">
            <v>141.54013333108813</v>
          </cell>
          <cell r="M62">
            <v>135.821178873023</v>
          </cell>
          <cell r="N62">
            <v>132.4940896399869</v>
          </cell>
          <cell r="O62">
            <v>133.32436989806507</v>
          </cell>
          <cell r="P62">
            <v>135.19650233292788</v>
          </cell>
          <cell r="Q62">
            <v>136.78245844718646</v>
          </cell>
          <cell r="R62">
            <v>146.62488629707275</v>
          </cell>
          <cell r="S62">
            <v>147.86424450577303</v>
          </cell>
          <cell r="T62">
            <v>149.98910655974996</v>
          </cell>
          <cell r="U62">
            <v>151.16867730202193</v>
          </cell>
          <cell r="V62">
            <v>152.88859521981831</v>
          </cell>
          <cell r="W62">
            <v>155.27764694797841</v>
          </cell>
          <cell r="X62">
            <v>156.50753274563525</v>
          </cell>
          <cell r="Y62">
            <v>158.08288003415726</v>
          </cell>
          <cell r="Z62">
            <v>160.03917123960969</v>
          </cell>
          <cell r="AA62">
            <v>162.02315910315232</v>
          </cell>
          <cell r="AB62">
            <v>163.6898005432266</v>
          </cell>
          <cell r="AC62">
            <v>165.35993427454483</v>
          </cell>
          <cell r="AD62">
            <v>167.03363781997783</v>
          </cell>
          <cell r="AE62">
            <v>168.71099126955582</v>
          </cell>
          <cell r="AF62">
            <v>170.39207577612214</v>
          </cell>
          <cell r="AG62">
            <v>172.07697473523118</v>
          </cell>
          <cell r="AH62">
            <v>77.763030528799206</v>
          </cell>
          <cell r="AI62">
            <v>0</v>
          </cell>
          <cell r="AJ62">
            <v>0</v>
          </cell>
        </row>
        <row r="63">
          <cell r="B63" t="str">
            <v>EP Share</v>
          </cell>
          <cell r="F63" t="str">
            <v>Pacific Gas and Electric</v>
          </cell>
          <cell r="K63">
            <v>7.7572229237489241</v>
          </cell>
          <cell r="L63">
            <v>7.7572229237489241</v>
          </cell>
          <cell r="M63">
            <v>7.7572229237489241</v>
          </cell>
          <cell r="N63">
            <v>7.7572229237489241</v>
          </cell>
          <cell r="O63">
            <v>7.0681623843523225</v>
          </cell>
          <cell r="P63">
            <v>7.1777392375009601</v>
          </cell>
          <cell r="Q63">
            <v>1.3512486778590591</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row>
        <row r="64">
          <cell r="B64" t="str">
            <v>Dist %</v>
          </cell>
          <cell r="F64" t="str">
            <v>Pacific Gas and Electric</v>
          </cell>
          <cell r="K64">
            <v>0.255</v>
          </cell>
          <cell r="L64">
            <v>0.255</v>
          </cell>
          <cell r="M64">
            <v>0.255</v>
          </cell>
          <cell r="N64">
            <v>0.255</v>
          </cell>
          <cell r="O64">
            <v>0.255</v>
          </cell>
          <cell r="P64">
            <v>0.255</v>
          </cell>
          <cell r="Q64">
            <v>0.255</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row>
        <row r="65">
          <cell r="B65" t="str">
            <v>Double "C"</v>
          </cell>
          <cell r="C65" t="str">
            <v>Gas</v>
          </cell>
          <cell r="D65">
            <v>48</v>
          </cell>
          <cell r="E65" t="str">
            <v>var</v>
          </cell>
          <cell r="F65" t="str">
            <v>Pacific Gas and Electric</v>
          </cell>
          <cell r="G65" t="str">
            <v>D/Caa2</v>
          </cell>
          <cell r="H65">
            <v>39934</v>
          </cell>
          <cell r="I65">
            <v>46.626041994708039</v>
          </cell>
          <cell r="J65">
            <v>182.84722350865897</v>
          </cell>
          <cell r="K65">
            <v>30.42048205391735</v>
          </cell>
          <cell r="L65">
            <v>30.42048205391735</v>
          </cell>
          <cell r="M65">
            <v>30.42048205391735</v>
          </cell>
          <cell r="N65">
            <v>30.42048205391735</v>
          </cell>
          <cell r="O65">
            <v>27.718283860205187</v>
          </cell>
          <cell r="P65">
            <v>28.147997009807685</v>
          </cell>
          <cell r="Q65">
            <v>5.2990144229767022</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row>
        <row r="66">
          <cell r="B66" t="str">
            <v>EP Share</v>
          </cell>
          <cell r="F66" t="str">
            <v>Pacific Gas and Electric</v>
          </cell>
          <cell r="K66">
            <v>7.8172553233249342</v>
          </cell>
          <cell r="L66">
            <v>7.8172553233249342</v>
          </cell>
          <cell r="M66">
            <v>7.8172553233249342</v>
          </cell>
          <cell r="N66">
            <v>7.8172553233249342</v>
          </cell>
          <cell r="O66">
            <v>7.1254109908632692</v>
          </cell>
          <cell r="P66">
            <v>7.217741966641551</v>
          </cell>
          <cell r="Q66">
            <v>1.6757600094872662</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row>
        <row r="67">
          <cell r="B67" t="str">
            <v>Dist %</v>
          </cell>
          <cell r="F67" t="str">
            <v>Pacific Gas and Electric</v>
          </cell>
          <cell r="K67">
            <v>0.255</v>
          </cell>
          <cell r="L67">
            <v>0.255</v>
          </cell>
          <cell r="M67">
            <v>0.255</v>
          </cell>
          <cell r="N67">
            <v>0.255</v>
          </cell>
          <cell r="O67">
            <v>0.255</v>
          </cell>
          <cell r="P67">
            <v>0.255</v>
          </cell>
          <cell r="Q67">
            <v>0.255</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row>
        <row r="68">
          <cell r="A68" t="str">
            <v xml:space="preserve">    </v>
          </cell>
          <cell r="B68" t="str">
            <v>High Sierra</v>
          </cell>
          <cell r="C68" t="str">
            <v>Gas</v>
          </cell>
          <cell r="D68">
            <v>48</v>
          </cell>
          <cell r="E68" t="str">
            <v>var</v>
          </cell>
          <cell r="F68" t="str">
            <v>Pacific Gas and Electric</v>
          </cell>
          <cell r="G68" t="str">
            <v>D/Caa2</v>
          </cell>
          <cell r="H68">
            <v>39934</v>
          </cell>
          <cell r="I68">
            <v>47.28793426029182</v>
          </cell>
          <cell r="J68">
            <v>185.4428794521248</v>
          </cell>
          <cell r="K68">
            <v>30.655903228725233</v>
          </cell>
          <cell r="L68">
            <v>30.655903228725233</v>
          </cell>
          <cell r="M68">
            <v>30.655903228725233</v>
          </cell>
          <cell r="N68">
            <v>30.655903228725233</v>
          </cell>
          <cell r="O68">
            <v>27.942788199463802</v>
          </cell>
          <cell r="P68">
            <v>28.304870457417845</v>
          </cell>
          <cell r="Q68">
            <v>6.5716078803422207</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row>
        <row r="69">
          <cell r="B69" t="str">
            <v>EP Share</v>
          </cell>
          <cell r="F69" t="str">
            <v>Pacific Gas and Electric</v>
          </cell>
          <cell r="K69">
            <v>7.8585167008386616</v>
          </cell>
          <cell r="L69">
            <v>7.8585167008386616</v>
          </cell>
          <cell r="M69">
            <v>7.8585167008386616</v>
          </cell>
          <cell r="N69">
            <v>7.8584208612113109</v>
          </cell>
          <cell r="O69">
            <v>7.1645090386826</v>
          </cell>
          <cell r="P69">
            <v>7.2521965739887726</v>
          </cell>
          <cell r="Q69">
            <v>2.9263673143700255</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row>
        <row r="70">
          <cell r="B70" t="str">
            <v>Dist %</v>
          </cell>
          <cell r="F70" t="str">
            <v>Pacific Gas and Electric</v>
          </cell>
          <cell r="K70">
            <v>0.255</v>
          </cell>
          <cell r="L70">
            <v>0.255</v>
          </cell>
          <cell r="M70">
            <v>0.255</v>
          </cell>
          <cell r="N70">
            <v>0.255</v>
          </cell>
          <cell r="O70">
            <v>0.255</v>
          </cell>
          <cell r="P70">
            <v>0.255</v>
          </cell>
          <cell r="Q70">
            <v>0.255</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row>
        <row r="71">
          <cell r="B71" t="str">
            <v>Kern Front</v>
          </cell>
          <cell r="C71" t="str">
            <v>Gas</v>
          </cell>
          <cell r="D71">
            <v>48</v>
          </cell>
          <cell r="E71" t="str">
            <v>var</v>
          </cell>
          <cell r="F71" t="str">
            <v>Pacific Gas and Electric</v>
          </cell>
          <cell r="G71" t="str">
            <v>D/Caa2</v>
          </cell>
          <cell r="H71">
            <v>39934</v>
          </cell>
          <cell r="I71">
            <v>48.777043890768695</v>
          </cell>
          <cell r="J71">
            <v>191.28252506183799</v>
          </cell>
          <cell r="K71">
            <v>30.817712552308475</v>
          </cell>
          <cell r="L71">
            <v>30.817712552308475</v>
          </cell>
          <cell r="M71">
            <v>30.817712552308475</v>
          </cell>
          <cell r="N71">
            <v>30.817336710632592</v>
          </cell>
          <cell r="O71">
            <v>28.096113877186667</v>
          </cell>
          <cell r="P71">
            <v>28.439986564661854</v>
          </cell>
          <cell r="Q71">
            <v>11.475950252431472</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row>
        <row r="72">
          <cell r="B72" t="str">
            <v>EP Share</v>
          </cell>
          <cell r="F72" t="str">
            <v>Pacific Gas and Electric</v>
          </cell>
          <cell r="K72">
            <v>14.754283594588717</v>
          </cell>
          <cell r="L72">
            <v>14.754283594588717</v>
          </cell>
          <cell r="M72">
            <v>14.754283594588717</v>
          </cell>
          <cell r="N72">
            <v>14.754283594588717</v>
          </cell>
          <cell r="O72">
            <v>13.500257452777582</v>
          </cell>
          <cell r="P72">
            <v>13.563128138295028</v>
          </cell>
          <cell r="Q72">
            <v>13.67344304026858</v>
          </cell>
          <cell r="R72">
            <v>13.764741618488483</v>
          </cell>
          <cell r="S72">
            <v>13.850537395915719</v>
          </cell>
          <cell r="T72">
            <v>3.4905915754562473</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row>
        <row r="73">
          <cell r="B73" t="str">
            <v>Dist %</v>
          </cell>
          <cell r="F73" t="str">
            <v>Pacific Gas and Electric</v>
          </cell>
          <cell r="K73">
            <v>0.51</v>
          </cell>
          <cell r="L73">
            <v>0.51</v>
          </cell>
          <cell r="M73">
            <v>0.51</v>
          </cell>
          <cell r="N73">
            <v>0.51</v>
          </cell>
          <cell r="O73">
            <v>0.51</v>
          </cell>
          <cell r="P73">
            <v>0.51</v>
          </cell>
          <cell r="Q73">
            <v>0.51</v>
          </cell>
          <cell r="R73">
            <v>0.51</v>
          </cell>
          <cell r="S73">
            <v>0.51</v>
          </cell>
          <cell r="T73">
            <v>0.51</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row>
        <row r="74">
          <cell r="B74" t="str">
            <v>Live Oak</v>
          </cell>
          <cell r="C74" t="str">
            <v>Gas</v>
          </cell>
          <cell r="D74">
            <v>46</v>
          </cell>
          <cell r="E74" t="str">
            <v>var</v>
          </cell>
          <cell r="F74" t="str">
            <v>Pacific Gas and Electric</v>
          </cell>
          <cell r="G74" t="str">
            <v>D/Caa2</v>
          </cell>
          <cell r="H74">
            <v>40969</v>
          </cell>
          <cell r="I74">
            <v>130.85983359955651</v>
          </cell>
          <cell r="J74">
            <v>256.58790901873823</v>
          </cell>
          <cell r="K74">
            <v>28.929967832526895</v>
          </cell>
          <cell r="L74">
            <v>28.929967832526895</v>
          </cell>
          <cell r="M74">
            <v>28.929967832526895</v>
          </cell>
          <cell r="N74">
            <v>28.929967832526895</v>
          </cell>
          <cell r="O74">
            <v>26.471093044661924</v>
          </cell>
          <cell r="P74">
            <v>26.594368898617702</v>
          </cell>
          <cell r="Q74">
            <v>26.810672627977606</v>
          </cell>
          <cell r="R74">
            <v>26.98968944801663</v>
          </cell>
          <cell r="S74">
            <v>27.157916462579841</v>
          </cell>
          <cell r="T74">
            <v>6.8442972067769556</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row>
        <row r="75">
          <cell r="B75" t="str">
            <v>EP Share</v>
          </cell>
          <cell r="F75" t="str">
            <v>Pacific Gas and Electric</v>
          </cell>
          <cell r="K75">
            <v>14.771803524295253</v>
          </cell>
          <cell r="L75">
            <v>14.771803524295253</v>
          </cell>
          <cell r="M75">
            <v>14.771803524295253</v>
          </cell>
          <cell r="N75">
            <v>14.771803524295253</v>
          </cell>
          <cell r="O75">
            <v>13.519512065794865</v>
          </cell>
          <cell r="P75">
            <v>13.578241149823649</v>
          </cell>
          <cell r="Q75">
            <v>13.687837339040884</v>
          </cell>
          <cell r="R75">
            <v>13.778584711793556</v>
          </cell>
          <cell r="S75">
            <v>11.547275625772146</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row>
        <row r="76">
          <cell r="B76" t="str">
            <v>Dist %</v>
          </cell>
          <cell r="F76" t="str">
            <v>Pacific Gas and Electric</v>
          </cell>
          <cell r="K76">
            <v>0.51</v>
          </cell>
          <cell r="L76">
            <v>0.51</v>
          </cell>
          <cell r="M76">
            <v>0.51</v>
          </cell>
          <cell r="N76">
            <v>0.51</v>
          </cell>
          <cell r="O76">
            <v>0.51</v>
          </cell>
          <cell r="P76">
            <v>0.51</v>
          </cell>
          <cell r="Q76">
            <v>0.51</v>
          </cell>
          <cell r="R76">
            <v>0.51</v>
          </cell>
          <cell r="S76">
            <v>0.51</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row>
        <row r="77">
          <cell r="B77" t="str">
            <v>McKittrick</v>
          </cell>
          <cell r="C77" t="str">
            <v>Gas</v>
          </cell>
          <cell r="D77">
            <v>46</v>
          </cell>
          <cell r="E77" t="str">
            <v>var</v>
          </cell>
          <cell r="F77" t="str">
            <v>Pacific Gas and Electric</v>
          </cell>
          <cell r="G77" t="str">
            <v>D/Caa2</v>
          </cell>
          <cell r="H77">
            <v>40817</v>
          </cell>
          <cell r="I77">
            <v>125.19866498940611</v>
          </cell>
          <cell r="J77">
            <v>245.48757841060021</v>
          </cell>
          <cell r="K77">
            <v>28.964320635873044</v>
          </cell>
          <cell r="L77">
            <v>28.964320635873044</v>
          </cell>
          <cell r="M77">
            <v>28.964320635873044</v>
          </cell>
          <cell r="N77">
            <v>28.964320635873044</v>
          </cell>
          <cell r="O77">
            <v>26.508847187833069</v>
          </cell>
          <cell r="P77">
            <v>26.624002254556174</v>
          </cell>
          <cell r="Q77">
            <v>26.838896743217418</v>
          </cell>
          <cell r="R77">
            <v>27.01683276822266</v>
          </cell>
          <cell r="S77">
            <v>22.641716913278717</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row>
        <row r="78">
          <cell r="B78" t="str">
            <v>EP Share</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row>
        <row r="79">
          <cell r="B79" t="str">
            <v>Juniper Support</v>
          </cell>
          <cell r="I79">
            <v>0</v>
          </cell>
          <cell r="J79">
            <v>0</v>
          </cell>
        </row>
        <row r="81">
          <cell r="B81" t="str">
            <v>Cambria</v>
          </cell>
          <cell r="C81" t="str">
            <v>Coal</v>
          </cell>
          <cell r="D81">
            <v>85</v>
          </cell>
          <cell r="E81">
            <v>1</v>
          </cell>
          <cell r="F81" t="str">
            <v>Pennsylvania Electric Company</v>
          </cell>
          <cell r="G81" t="str">
            <v>BBB/A2</v>
          </cell>
          <cell r="H81">
            <v>40603</v>
          </cell>
          <cell r="I81">
            <v>343.62285796888199</v>
          </cell>
          <cell r="J81">
            <v>343.62285796888199</v>
          </cell>
          <cell r="K81">
            <v>40.749097636328344</v>
          </cell>
          <cell r="L81">
            <v>41.543312046210879</v>
          </cell>
          <cell r="M81">
            <v>40.721494987867295</v>
          </cell>
          <cell r="N81">
            <v>41.861301479829656</v>
          </cell>
          <cell r="O81">
            <v>41.878031569744884</v>
          </cell>
          <cell r="P81">
            <v>42.649151270770844</v>
          </cell>
          <cell r="Q81">
            <v>42.836017891328211</v>
          </cell>
          <cell r="R81">
            <v>42.981810919486549</v>
          </cell>
          <cell r="S81">
            <v>8.4026401673154005</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row>
        <row r="82">
          <cell r="B82" t="str">
            <v>Colver</v>
          </cell>
          <cell r="C82" t="str">
            <v>Coal</v>
          </cell>
          <cell r="D82">
            <v>102</v>
          </cell>
          <cell r="E82">
            <v>0.27500000000000002</v>
          </cell>
          <cell r="F82" t="str">
            <v>Pennsylvania Electric Company</v>
          </cell>
          <cell r="G82" t="str">
            <v>BBB/A2</v>
          </cell>
          <cell r="H82">
            <v>43952</v>
          </cell>
          <cell r="I82">
            <v>290.88108934007926</v>
          </cell>
          <cell r="J82">
            <v>1057.7494157821063</v>
          </cell>
          <cell r="K82">
            <v>53.908755958828124</v>
          </cell>
          <cell r="L82">
            <v>55.256104857798825</v>
          </cell>
          <cell r="M82">
            <v>56.172730253502749</v>
          </cell>
          <cell r="N82">
            <v>56.874262580907001</v>
          </cell>
          <cell r="O82">
            <v>57.584553017384692</v>
          </cell>
          <cell r="P82">
            <v>58.303710763173768</v>
          </cell>
          <cell r="Q82">
            <v>59.031846376611995</v>
          </cell>
          <cell r="R82">
            <v>59.769071790940664</v>
          </cell>
          <cell r="S82">
            <v>60.515500331313959</v>
          </cell>
          <cell r="T82">
            <v>61.2712467320166</v>
          </cell>
          <cell r="U82">
            <v>62.036427153892049</v>
          </cell>
          <cell r="V82">
            <v>62.811159201984061</v>
          </cell>
          <cell r="W82">
            <v>63.595561943393946</v>
          </cell>
          <cell r="X82">
            <v>64.389755925356084</v>
          </cell>
          <cell r="Y82">
            <v>65.193863193534469</v>
          </cell>
          <cell r="Z82">
            <v>66.008007310542894</v>
          </cell>
          <cell r="AA82">
            <v>66.832313374691154</v>
          </cell>
          <cell r="AB82">
            <v>28.194545016233509</v>
          </cell>
          <cell r="AC82">
            <v>0</v>
          </cell>
          <cell r="AD82">
            <v>0</v>
          </cell>
          <cell r="AE82">
            <v>0</v>
          </cell>
          <cell r="AF82">
            <v>0</v>
          </cell>
          <cell r="AG82">
            <v>0</v>
          </cell>
          <cell r="AH82">
            <v>0</v>
          </cell>
          <cell r="AI82">
            <v>0</v>
          </cell>
          <cell r="AJ82">
            <v>0</v>
          </cell>
        </row>
        <row r="83">
          <cell r="B83" t="str">
            <v>Gilberton</v>
          </cell>
          <cell r="C83" t="str">
            <v>Coal</v>
          </cell>
          <cell r="D83">
            <v>80</v>
          </cell>
          <cell r="E83">
            <v>0.1</v>
          </cell>
          <cell r="F83" t="str">
            <v>Pennsylvania Power and Light</v>
          </cell>
          <cell r="G83" t="str">
            <v>A-/Baa2(3)</v>
          </cell>
          <cell r="H83">
            <v>39417</v>
          </cell>
          <cell r="I83">
            <v>21.590107064191528</v>
          </cell>
          <cell r="J83">
            <v>215.90107064191525</v>
          </cell>
          <cell r="K83">
            <v>43.429617954567995</v>
          </cell>
          <cell r="L83">
            <v>43.54930233373144</v>
          </cell>
          <cell r="M83">
            <v>42.053369834669788</v>
          </cell>
          <cell r="N83">
            <v>43.433673398236273</v>
          </cell>
          <cell r="O83">
            <v>43.435107120709766</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row>
        <row r="84">
          <cell r="B84" t="str">
            <v>Panther</v>
          </cell>
          <cell r="C84" t="str">
            <v>Coal</v>
          </cell>
          <cell r="D84">
            <v>81</v>
          </cell>
          <cell r="E84">
            <v>0.5</v>
          </cell>
          <cell r="F84" t="str">
            <v>Metropolitan Edison</v>
          </cell>
          <cell r="G84" t="str">
            <v>BBB/A3(3)</v>
          </cell>
          <cell r="H84">
            <v>41183</v>
          </cell>
          <cell r="I84">
            <v>372.98125455161386</v>
          </cell>
          <cell r="J84">
            <v>745.96250910322772</v>
          </cell>
          <cell r="K84">
            <v>60.250492641988863</v>
          </cell>
          <cell r="L84">
            <v>62.44722445043675</v>
          </cell>
          <cell r="M84">
            <v>66.130676586982929</v>
          </cell>
          <cell r="N84">
            <v>71.509280440690546</v>
          </cell>
          <cell r="O84">
            <v>74.192168222435171</v>
          </cell>
          <cell r="P84">
            <v>77.856281630963181</v>
          </cell>
          <cell r="Q84">
            <v>83.419550244565144</v>
          </cell>
          <cell r="R84">
            <v>85.746863803563571</v>
          </cell>
          <cell r="S84">
            <v>89.982639409527209</v>
          </cell>
          <cell r="T84">
            <v>74.427331672074402</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row>
        <row r="85">
          <cell r="B85" t="str">
            <v>Dartmouth</v>
          </cell>
          <cell r="C85" t="str">
            <v>Gas</v>
          </cell>
          <cell r="D85">
            <v>68</v>
          </cell>
          <cell r="E85">
            <v>1</v>
          </cell>
          <cell r="F85" t="str">
            <v>Commonwealth Electric</v>
          </cell>
          <cell r="G85" t="str">
            <v>A/A2(4)</v>
          </cell>
          <cell r="H85">
            <v>42856</v>
          </cell>
          <cell r="I85">
            <v>711.99770973043292</v>
          </cell>
          <cell r="J85">
            <v>711.99770973043292</v>
          </cell>
          <cell r="K85">
            <v>52.957250780123289</v>
          </cell>
          <cell r="L85">
            <v>49.23525761883883</v>
          </cell>
          <cell r="M85">
            <v>48.243026093539356</v>
          </cell>
          <cell r="N85">
            <v>47.666389193959461</v>
          </cell>
          <cell r="O85">
            <v>46.69759640411926</v>
          </cell>
          <cell r="P85">
            <v>47.844024783590747</v>
          </cell>
          <cell r="Q85">
            <v>48.199282087361595</v>
          </cell>
          <cell r="R85">
            <v>48.375129619861596</v>
          </cell>
          <cell r="S85">
            <v>48.98888746032604</v>
          </cell>
          <cell r="T85">
            <v>49.450606191252575</v>
          </cell>
          <cell r="U85">
            <v>47.78796973948505</v>
          </cell>
          <cell r="V85">
            <v>49.828608934078872</v>
          </cell>
          <cell r="W85">
            <v>50.0213491232292</v>
          </cell>
          <cell r="X85">
            <v>50.598328015868418</v>
          </cell>
          <cell r="Y85">
            <v>26.10400368479862</v>
          </cell>
          <cell r="Z85">
            <v>0</v>
          </cell>
          <cell r="AA85">
            <v>0</v>
          </cell>
          <cell r="AB85">
            <v>0</v>
          </cell>
          <cell r="AC85">
            <v>0</v>
          </cell>
          <cell r="AD85">
            <v>0</v>
          </cell>
          <cell r="AE85">
            <v>0</v>
          </cell>
          <cell r="AF85">
            <v>0</v>
          </cell>
          <cell r="AG85">
            <v>0</v>
          </cell>
          <cell r="AH85">
            <v>0</v>
          </cell>
          <cell r="AI85">
            <v>0</v>
          </cell>
          <cell r="AJ85">
            <v>0</v>
          </cell>
        </row>
        <row r="86">
          <cell r="B86" t="str">
            <v>Masspower</v>
          </cell>
          <cell r="C86" t="str">
            <v>Gas</v>
          </cell>
          <cell r="D86">
            <v>250</v>
          </cell>
          <cell r="E86">
            <v>0.503</v>
          </cell>
          <cell r="F86" t="str">
            <v>Boston Edison (44% of Cap)</v>
          </cell>
          <cell r="G86" t="str">
            <v>A/A1</v>
          </cell>
          <cell r="H86">
            <v>41456</v>
          </cell>
          <cell r="I86">
            <v>384.23630099774505</v>
          </cell>
          <cell r="J86">
            <v>763.88926639710746</v>
          </cell>
          <cell r="K86">
            <v>62.239999999999995</v>
          </cell>
          <cell r="L86">
            <v>65.967547351605432</v>
          </cell>
          <cell r="M86">
            <v>68.392004663628114</v>
          </cell>
          <cell r="N86">
            <v>68.827507977798277</v>
          </cell>
          <cell r="O86">
            <v>72.299272765732638</v>
          </cell>
          <cell r="P86">
            <v>73.947072375839213</v>
          </cell>
          <cell r="Q86">
            <v>73.522242836457849</v>
          </cell>
          <cell r="R86">
            <v>76.299079238596079</v>
          </cell>
          <cell r="S86">
            <v>79.255360121559988</v>
          </cell>
          <cell r="T86">
            <v>80.709774334483072</v>
          </cell>
          <cell r="U86">
            <v>42.429404731406869</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row>
        <row r="87">
          <cell r="B87" t="str">
            <v>Masspower</v>
          </cell>
          <cell r="C87" t="str">
            <v>Gas</v>
          </cell>
          <cell r="D87">
            <v>250</v>
          </cell>
          <cell r="E87">
            <v>0.503</v>
          </cell>
          <cell r="F87" t="str">
            <v>Commonwealth Electric</v>
          </cell>
          <cell r="G87" t="str">
            <v>A/A2(4)</v>
          </cell>
          <cell r="H87">
            <v>41365</v>
          </cell>
          <cell r="I87">
            <v>43.749480960242998</v>
          </cell>
          <cell r="J87">
            <v>86.97709932453877</v>
          </cell>
          <cell r="K87">
            <v>14.827000000000002</v>
          </cell>
          <cell r="L87">
            <v>16.11061537614934</v>
          </cell>
          <cell r="M87">
            <v>16.650377926879042</v>
          </cell>
          <cell r="N87">
            <v>16.92517777784462</v>
          </cell>
          <cell r="O87">
            <v>17.63220807745526</v>
          </cell>
          <cell r="P87">
            <v>4.8317201662105056</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row>
        <row r="88">
          <cell r="B88" t="str">
            <v>Masspower</v>
          </cell>
          <cell r="C88" t="str">
            <v>Gas</v>
          </cell>
          <cell r="D88">
            <v>250</v>
          </cell>
          <cell r="E88">
            <v>0.503</v>
          </cell>
          <cell r="F88" t="str">
            <v>Commonwealth Electric</v>
          </cell>
          <cell r="G88" t="str">
            <v>A/A2(4)</v>
          </cell>
          <cell r="H88">
            <v>39539</v>
          </cell>
          <cell r="I88">
            <v>69.708693959933044</v>
          </cell>
          <cell r="J88">
            <v>138.58587268376351</v>
          </cell>
          <cell r="K88">
            <v>15.527000000000001</v>
          </cell>
          <cell r="L88">
            <v>16.386058460877681</v>
          </cell>
          <cell r="M88">
            <v>16.901919944535717</v>
          </cell>
          <cell r="N88">
            <v>17.17026603325645</v>
          </cell>
          <cell r="O88">
            <v>17.87095942739052</v>
          </cell>
          <cell r="P88">
            <v>12.836531170851165</v>
          </cell>
          <cell r="Q88">
            <v>8.823712979787139</v>
          </cell>
          <cell r="R88">
            <v>9.453507270231988</v>
          </cell>
          <cell r="S88">
            <v>10.36149464194931</v>
          </cell>
          <cell r="T88">
            <v>10.406972222359242</v>
          </cell>
          <cell r="U88">
            <v>2.8474505325243031</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row>
        <row r="89">
          <cell r="B89" t="str">
            <v>Masspower</v>
          </cell>
          <cell r="C89" t="str">
            <v>Gas</v>
          </cell>
          <cell r="D89">
            <v>250</v>
          </cell>
          <cell r="E89">
            <v>0.503</v>
          </cell>
          <cell r="F89" t="str">
            <v>MMWEC</v>
          </cell>
          <cell r="G89" t="str">
            <v>BBB+/Baa2</v>
          </cell>
          <cell r="H89">
            <v>41456</v>
          </cell>
          <cell r="I89">
            <v>70.704689405189455</v>
          </cell>
          <cell r="J89">
            <v>140.56598291290149</v>
          </cell>
          <cell r="K89">
            <v>11.022</v>
          </cell>
          <cell r="L89">
            <v>11.943665371109935</v>
          </cell>
          <cell r="M89">
            <v>12.348164118605949</v>
          </cell>
          <cell r="N89">
            <v>12.577181615400116</v>
          </cell>
          <cell r="O89">
            <v>13.13210998218057</v>
          </cell>
          <cell r="P89">
            <v>13.580921893103511</v>
          </cell>
          <cell r="Q89">
            <v>13.54306801128536</v>
          </cell>
          <cell r="R89">
            <v>14.043964420207967</v>
          </cell>
          <cell r="S89">
            <v>14.559544052683606</v>
          </cell>
          <cell r="T89">
            <v>14.799342616498095</v>
          </cell>
          <cell r="U89">
            <v>9.0160208318263706</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row>
        <row r="90">
          <cell r="B90" t="str">
            <v>EP Share</v>
          </cell>
          <cell r="K90">
            <v>18.421394693214275</v>
          </cell>
          <cell r="L90">
            <v>17.884304853222453</v>
          </cell>
          <cell r="M90">
            <v>18.88556667732502</v>
          </cell>
          <cell r="N90">
            <v>7.9299355973134382</v>
          </cell>
          <cell r="O90">
            <v>7.2266586265862953</v>
          </cell>
          <cell r="P90">
            <v>7.8726827039007059</v>
          </cell>
          <cell r="Q90">
            <v>3.9611175812386952</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row>
        <row r="91">
          <cell r="B91" t="str">
            <v>Dist %</v>
          </cell>
          <cell r="K91">
            <v>0.7</v>
          </cell>
          <cell r="L91">
            <v>0.7</v>
          </cell>
          <cell r="M91">
            <v>0.7</v>
          </cell>
          <cell r="N91">
            <v>0.3</v>
          </cell>
          <cell r="O91">
            <v>0.3</v>
          </cell>
          <cell r="P91">
            <v>0.3</v>
          </cell>
          <cell r="Q91">
            <v>0.3</v>
          </cell>
          <cell r="R91">
            <v>0.3</v>
          </cell>
          <cell r="S91">
            <v>0.3</v>
          </cell>
          <cell r="T91">
            <v>0.3</v>
          </cell>
          <cell r="U91">
            <v>0.3</v>
          </cell>
          <cell r="V91">
            <v>0.3</v>
          </cell>
          <cell r="W91">
            <v>0.3</v>
          </cell>
          <cell r="X91">
            <v>0.3</v>
          </cell>
          <cell r="Y91">
            <v>0.3</v>
          </cell>
          <cell r="Z91">
            <v>0.3</v>
          </cell>
          <cell r="AA91">
            <v>0.3</v>
          </cell>
          <cell r="AB91">
            <v>0.3</v>
          </cell>
          <cell r="AC91">
            <v>0.3</v>
          </cell>
          <cell r="AD91">
            <v>0.3</v>
          </cell>
          <cell r="AE91">
            <v>0.3</v>
          </cell>
          <cell r="AF91">
            <v>0.3</v>
          </cell>
          <cell r="AG91">
            <v>0.3</v>
          </cell>
          <cell r="AH91">
            <v>0.3</v>
          </cell>
          <cell r="AI91">
            <v>0.3</v>
          </cell>
          <cell r="AJ91">
            <v>0.3</v>
          </cell>
        </row>
        <row r="92">
          <cell r="B92" t="str">
            <v>Prime Energy</v>
          </cell>
          <cell r="C92" t="str">
            <v>Gas</v>
          </cell>
          <cell r="D92">
            <v>65</v>
          </cell>
          <cell r="E92" t="str">
            <v>var</v>
          </cell>
          <cell r="F92" t="str">
            <v>JCP&amp;L</v>
          </cell>
          <cell r="G92" t="str">
            <v>BBB+/A3</v>
          </cell>
          <cell r="H92">
            <v>39995</v>
          </cell>
          <cell r="I92">
            <v>82.181660732800879</v>
          </cell>
          <cell r="J92">
            <v>168.81264773074247</v>
          </cell>
          <cell r="K92">
            <v>26.316278133163252</v>
          </cell>
          <cell r="L92">
            <v>25.549006933174933</v>
          </cell>
          <cell r="M92">
            <v>26.979380967607174</v>
          </cell>
          <cell r="N92">
            <v>26.433118657711461</v>
          </cell>
          <cell r="O92">
            <v>24.088862088620985</v>
          </cell>
          <cell r="P92">
            <v>26.242275679669021</v>
          </cell>
          <cell r="Q92">
            <v>13.203725270795651</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row>
        <row r="93">
          <cell r="B93" t="str">
            <v>EP Share</v>
          </cell>
          <cell r="K93">
            <v>14.018881169999998</v>
          </cell>
          <cell r="L93">
            <v>13.825976471999999</v>
          </cell>
          <cell r="M93">
            <v>13.4867922</v>
          </cell>
          <cell r="N93">
            <v>5.7560076000000002</v>
          </cell>
          <cell r="O93">
            <v>5.7287552399999999</v>
          </cell>
          <cell r="P93">
            <v>5.8008394079999999</v>
          </cell>
          <cell r="Q93">
            <v>3.1771676249999996</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row>
        <row r="94">
          <cell r="B94" t="str">
            <v>Dist %</v>
          </cell>
          <cell r="K94">
            <v>0.7</v>
          </cell>
          <cell r="L94">
            <v>0.7</v>
          </cell>
          <cell r="M94">
            <v>0.7</v>
          </cell>
          <cell r="N94">
            <v>0.3</v>
          </cell>
          <cell r="O94">
            <v>0.3</v>
          </cell>
          <cell r="P94">
            <v>0.3</v>
          </cell>
          <cell r="Q94">
            <v>0.3</v>
          </cell>
          <cell r="R94">
            <v>0.3</v>
          </cell>
          <cell r="S94">
            <v>0.3</v>
          </cell>
          <cell r="T94">
            <v>0.3</v>
          </cell>
          <cell r="U94">
            <v>0.3</v>
          </cell>
          <cell r="V94">
            <v>0.3</v>
          </cell>
          <cell r="W94">
            <v>0.3</v>
          </cell>
          <cell r="X94">
            <v>0.3</v>
          </cell>
          <cell r="Y94">
            <v>0.3</v>
          </cell>
          <cell r="Z94">
            <v>0.3</v>
          </cell>
          <cell r="AA94">
            <v>0.3</v>
          </cell>
          <cell r="AB94">
            <v>0.3</v>
          </cell>
          <cell r="AC94">
            <v>0.3</v>
          </cell>
          <cell r="AD94">
            <v>0.3</v>
          </cell>
          <cell r="AE94">
            <v>0.3</v>
          </cell>
          <cell r="AF94">
            <v>0.3</v>
          </cell>
          <cell r="AG94">
            <v>0.3</v>
          </cell>
          <cell r="AH94">
            <v>0.3</v>
          </cell>
          <cell r="AI94">
            <v>0.3</v>
          </cell>
          <cell r="AJ94">
            <v>0.3</v>
          </cell>
        </row>
        <row r="95">
          <cell r="B95" t="str">
            <v>Prime Energy</v>
          </cell>
          <cell r="C95" t="str">
            <v>Gas</v>
          </cell>
          <cell r="D95">
            <v>65</v>
          </cell>
          <cell r="E95" t="str">
            <v>var</v>
          </cell>
          <cell r="F95" t="str">
            <v>Marcal Paper</v>
          </cell>
          <cell r="H95">
            <v>41821</v>
          </cell>
          <cell r="I95">
            <v>61.794419714999997</v>
          </cell>
          <cell r="J95">
            <v>127.25444696999999</v>
          </cell>
          <cell r="K95">
            <v>20.026973099999999</v>
          </cell>
          <cell r="L95">
            <v>19.751394959999999</v>
          </cell>
          <cell r="M95">
            <v>19.266846000000001</v>
          </cell>
          <cell r="N95">
            <v>19.186692000000001</v>
          </cell>
          <cell r="O95">
            <v>19.095850800000001</v>
          </cell>
          <cell r="P95">
            <v>19.33613136</v>
          </cell>
          <cell r="Q95">
            <v>10.59055875</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row>
        <row r="96">
          <cell r="B96" t="str">
            <v>Mid-Georgia</v>
          </cell>
          <cell r="C96" t="str">
            <v>Gas</v>
          </cell>
          <cell r="D96">
            <v>300</v>
          </cell>
          <cell r="E96">
            <v>0.5</v>
          </cell>
          <cell r="F96" t="str">
            <v>Georgia Power</v>
          </cell>
          <cell r="G96" t="str">
            <v>A/A2</v>
          </cell>
          <cell r="H96">
            <v>46905</v>
          </cell>
          <cell r="I96">
            <v>944.46097786247572</v>
          </cell>
          <cell r="J96">
            <v>1888.9219557249514</v>
          </cell>
          <cell r="K96">
            <v>63.286646232684063</v>
          </cell>
          <cell r="L96">
            <v>54.117449621909969</v>
          </cell>
          <cell r="M96">
            <v>50.637224194208564</v>
          </cell>
          <cell r="N96">
            <v>49.081244071531543</v>
          </cell>
          <cell r="O96">
            <v>50.049564127903245</v>
          </cell>
          <cell r="P96">
            <v>52.691867189841687</v>
          </cell>
          <cell r="Q96">
            <v>55.020240818759305</v>
          </cell>
          <cell r="R96">
            <v>53.926671543350068</v>
          </cell>
          <cell r="S96">
            <v>57.025086076594917</v>
          </cell>
          <cell r="T96">
            <v>59.542237491765242</v>
          </cell>
          <cell r="U96">
            <v>60.618516077291254</v>
          </cell>
          <cell r="V96">
            <v>63.292671288046314</v>
          </cell>
          <cell r="W96">
            <v>65.228755840768827</v>
          </cell>
          <cell r="X96">
            <v>68.823551861761175</v>
          </cell>
          <cell r="Y96">
            <v>76.214943288115734</v>
          </cell>
          <cell r="Z96">
            <v>72.396966184495938</v>
          </cell>
          <cell r="AA96">
            <v>70.990244385810371</v>
          </cell>
          <cell r="AB96">
            <v>75.21546476524469</v>
          </cell>
          <cell r="AC96">
            <v>80.945117762647726</v>
          </cell>
          <cell r="AD96">
            <v>85.683025892241147</v>
          </cell>
          <cell r="AE96">
            <v>103.2872758879503</v>
          </cell>
          <cell r="AF96">
            <v>106.9045367929869</v>
          </cell>
          <cell r="AG96">
            <v>108.92411447315054</v>
          </cell>
          <cell r="AH96">
            <v>117.39795967818714</v>
          </cell>
          <cell r="AI96">
            <v>124.2377682845663</v>
          </cell>
          <cell r="AJ96">
            <v>63.382811893138651</v>
          </cell>
        </row>
        <row r="97">
          <cell r="B97" t="str">
            <v>Mulberry</v>
          </cell>
          <cell r="C97" t="str">
            <v>Gas</v>
          </cell>
          <cell r="D97">
            <v>114</v>
          </cell>
          <cell r="E97">
            <v>0.46250000000000002</v>
          </cell>
          <cell r="F97" t="str">
            <v>Florida Power</v>
          </cell>
          <cell r="G97" t="str">
            <v>BBB+/A2</v>
          </cell>
          <cell r="H97">
            <v>45505</v>
          </cell>
          <cell r="I97">
            <v>577.53201182590351</v>
          </cell>
          <cell r="J97">
            <v>1248.7178634073589</v>
          </cell>
          <cell r="K97">
            <v>35.63509212013718</v>
          </cell>
          <cell r="L97">
            <v>38.447368811970648</v>
          </cell>
          <cell r="M97">
            <v>40.003590665069318</v>
          </cell>
          <cell r="N97">
            <v>41.789883723175556</v>
          </cell>
          <cell r="O97">
            <v>43.662038626576063</v>
          </cell>
          <cell r="P97">
            <v>45.180329827897047</v>
          </cell>
          <cell r="Q97">
            <v>47.223729388310403</v>
          </cell>
          <cell r="R97">
            <v>46.919259720992031</v>
          </cell>
          <cell r="S97">
            <v>49.1163638358938</v>
          </cell>
          <cell r="T97">
            <v>51.429342717430963</v>
          </cell>
          <cell r="U97">
            <v>53.847941099490427</v>
          </cell>
          <cell r="V97">
            <v>56.382515805817569</v>
          </cell>
          <cell r="W97">
            <v>59.053730227958027</v>
          </cell>
          <cell r="X97">
            <v>61.851332177095507</v>
          </cell>
          <cell r="Y97">
            <v>64.785681615818135</v>
          </cell>
          <cell r="Z97">
            <v>67.867139595122453</v>
          </cell>
          <cell r="AA97">
            <v>71.095762734012851</v>
          </cell>
          <cell r="AB97">
            <v>74.492219868211194</v>
          </cell>
          <cell r="AC97">
            <v>78.046264361960951</v>
          </cell>
          <cell r="AD97">
            <v>81.788872926308599</v>
          </cell>
          <cell r="AE97">
            <v>85.709801305316702</v>
          </cell>
          <cell r="AF97">
            <v>54.389602252793296</v>
          </cell>
          <cell r="AG97">
            <v>0</v>
          </cell>
          <cell r="AH97">
            <v>0</v>
          </cell>
          <cell r="AI97">
            <v>0</v>
          </cell>
          <cell r="AJ97">
            <v>0</v>
          </cell>
        </row>
        <row r="98">
          <cell r="B98" t="str">
            <v>Mulberry</v>
          </cell>
          <cell r="C98" t="str">
            <v>Gas</v>
          </cell>
          <cell r="D98">
            <v>114</v>
          </cell>
          <cell r="E98">
            <v>0.46250000000000002</v>
          </cell>
          <cell r="F98" t="str">
            <v>Florida Power</v>
          </cell>
          <cell r="G98" t="str">
            <v>BBB+/A2</v>
          </cell>
          <cell r="H98">
            <v>40026</v>
          </cell>
          <cell r="I98">
            <v>38.348725673522033</v>
          </cell>
          <cell r="J98">
            <v>82.916163618426012</v>
          </cell>
          <cell r="K98">
            <v>10.384511486746989</v>
          </cell>
          <cell r="L98">
            <v>11.488320216867471</v>
          </cell>
          <cell r="M98">
            <v>12.075099180722892</v>
          </cell>
          <cell r="N98">
            <v>12.687711180722891</v>
          </cell>
          <cell r="O98">
            <v>13.337227518072293</v>
          </cell>
          <cell r="P98">
            <v>14.019957759036147</v>
          </cell>
          <cell r="Q98">
            <v>8.9233362762573325</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row>
        <row r="99">
          <cell r="B99" t="str">
            <v>Orange</v>
          </cell>
          <cell r="C99" t="str">
            <v>Gas</v>
          </cell>
          <cell r="D99">
            <v>104</v>
          </cell>
          <cell r="E99">
            <v>0.5</v>
          </cell>
          <cell r="F99" t="str">
            <v>Florida Power</v>
          </cell>
          <cell r="G99" t="str">
            <v>BBB+/A2</v>
          </cell>
          <cell r="H99">
            <v>45992</v>
          </cell>
          <cell r="I99">
            <v>588.74606445980635</v>
          </cell>
          <cell r="J99">
            <v>1177.4921289196127</v>
          </cell>
          <cell r="K99">
            <v>32.298192794410014</v>
          </cell>
          <cell r="L99">
            <v>33.642256887406653</v>
          </cell>
          <cell r="M99">
            <v>35.0652908444319</v>
          </cell>
          <cell r="N99">
            <v>36.548491574091614</v>
          </cell>
          <cell r="O99">
            <v>38.091930051356577</v>
          </cell>
          <cell r="P99">
            <v>39.714551345395762</v>
          </cell>
          <cell r="Q99">
            <v>41.41642929856873</v>
          </cell>
          <cell r="R99">
            <v>43.20707556743168</v>
          </cell>
          <cell r="S99">
            <v>45.058257965527289</v>
          </cell>
          <cell r="T99">
            <v>44.158026324837842</v>
          </cell>
          <cell r="U99">
            <v>46.092772285551469</v>
          </cell>
          <cell r="V99">
            <v>48.116603206925149</v>
          </cell>
          <cell r="W99">
            <v>50.229602247449201</v>
          </cell>
          <cell r="X99">
            <v>52.460163240831918</v>
          </cell>
          <cell r="Y99">
            <v>54.780063693118443</v>
          </cell>
          <cell r="Z99">
            <v>57.227137202161529</v>
          </cell>
          <cell r="AA99">
            <v>59.763728431987893</v>
          </cell>
          <cell r="AB99">
            <v>62.446547220386684</v>
          </cell>
          <cell r="AC99">
            <v>65.266250879975132</v>
          </cell>
          <cell r="AD99">
            <v>68.194625921671019</v>
          </cell>
          <cell r="AE99">
            <v>71.297824140345412</v>
          </cell>
          <cell r="AF99">
            <v>74.528763231345096</v>
          </cell>
          <cell r="AG99">
            <v>77.887544564405729</v>
          </cell>
          <cell r="AH99">
            <v>0</v>
          </cell>
          <cell r="AI99">
            <v>0</v>
          </cell>
          <cell r="AJ99">
            <v>0</v>
          </cell>
        </row>
        <row r="100">
          <cell r="B100" t="str">
            <v>Orange</v>
          </cell>
          <cell r="C100" t="str">
            <v>Gas</v>
          </cell>
          <cell r="D100">
            <v>104</v>
          </cell>
          <cell r="E100">
            <v>0.5</v>
          </cell>
          <cell r="F100" t="str">
            <v>Tampa Electric</v>
          </cell>
          <cell r="G100" t="str">
            <v>BBB-/Baa1</v>
          </cell>
          <cell r="H100">
            <v>42339</v>
          </cell>
          <cell r="I100">
            <v>82.323878498845531</v>
          </cell>
          <cell r="J100">
            <v>164.64775699769106</v>
          </cell>
          <cell r="K100">
            <v>8.9359813037472957</v>
          </cell>
          <cell r="L100">
            <v>9.4281817298222421</v>
          </cell>
          <cell r="M100">
            <v>9.9514229644186862</v>
          </cell>
          <cell r="N100">
            <v>10.505718623707061</v>
          </cell>
          <cell r="O100">
            <v>11.093842596181203</v>
          </cell>
          <cell r="P100">
            <v>11.715809048104825</v>
          </cell>
          <cell r="Q100">
            <v>12.379912429066923</v>
          </cell>
          <cell r="R100">
            <v>13.080647477648263</v>
          </cell>
          <cell r="S100">
            <v>13.826309227201225</v>
          </cell>
          <cell r="T100">
            <v>14.619673011745249</v>
          </cell>
          <cell r="U100">
            <v>15.457994471980154</v>
          </cell>
          <cell r="V100">
            <v>16.352329561419758</v>
          </cell>
          <cell r="W100">
            <v>17.299934552648153</v>
          </cell>
          <cell r="X100">
            <v>0</v>
          </cell>
          <cell r="Y100">
            <v>0</v>
          </cell>
          <cell r="Z100">
            <v>0</v>
          </cell>
          <cell r="AA100">
            <v>0</v>
          </cell>
          <cell r="AB100">
            <v>0</v>
          </cell>
          <cell r="AC100">
            <v>0</v>
          </cell>
          <cell r="AD100">
            <v>0</v>
          </cell>
          <cell r="AE100">
            <v>0</v>
          </cell>
          <cell r="AF100">
            <v>0</v>
          </cell>
          <cell r="AG100">
            <v>0</v>
          </cell>
          <cell r="AH100">
            <v>0</v>
          </cell>
          <cell r="AI100">
            <v>0</v>
          </cell>
          <cell r="AJ100">
            <v>0</v>
          </cell>
        </row>
        <row r="101">
          <cell r="B101" t="str">
            <v>Orlando</v>
          </cell>
          <cell r="C101" t="str">
            <v>Gas</v>
          </cell>
          <cell r="D101">
            <v>114</v>
          </cell>
          <cell r="E101">
            <v>0.5</v>
          </cell>
          <cell r="F101" t="str">
            <v>Florida Power</v>
          </cell>
          <cell r="G101" t="str">
            <v>BBB+/A2</v>
          </cell>
          <cell r="H101">
            <v>45261</v>
          </cell>
          <cell r="I101">
            <v>637.08387186744687</v>
          </cell>
          <cell r="J101">
            <v>1274.1677437348937</v>
          </cell>
          <cell r="K101">
            <v>39.667026758386172</v>
          </cell>
          <cell r="L101">
            <v>41.3028496908466</v>
          </cell>
          <cell r="M101">
            <v>42.430426137632054</v>
          </cell>
          <cell r="N101">
            <v>44.61259038706531</v>
          </cell>
          <cell r="O101">
            <v>46.419209506068867</v>
          </cell>
          <cell r="P101">
            <v>47.846201271242236</v>
          </cell>
          <cell r="Q101">
            <v>50.277774484243665</v>
          </cell>
          <cell r="R101">
            <v>51.673657029437138</v>
          </cell>
          <cell r="S101">
            <v>53.284296078790433</v>
          </cell>
          <cell r="T101">
            <v>56.114905594013052</v>
          </cell>
          <cell r="U101">
            <v>58.356977307042222</v>
          </cell>
          <cell r="V101">
            <v>62.951002312965983</v>
          </cell>
          <cell r="W101">
            <v>66.229951018573814</v>
          </cell>
          <cell r="X101">
            <v>66.099332897007713</v>
          </cell>
          <cell r="Y101">
            <v>68.199251988310962</v>
          </cell>
          <cell r="Z101">
            <v>71.743120519282286</v>
          </cell>
          <cell r="AA101">
            <v>74.808633584960731</v>
          </cell>
          <cell r="AB101">
            <v>77.399792403746758</v>
          </cell>
          <cell r="AC101">
            <v>81.354015947569891</v>
          </cell>
          <cell r="AD101">
            <v>84.858273095000357</v>
          </cell>
          <cell r="AE101">
            <v>88.538455722707482</v>
          </cell>
          <cell r="AF101">
            <v>0</v>
          </cell>
          <cell r="AG101">
            <v>0</v>
          </cell>
          <cell r="AH101">
            <v>0</v>
          </cell>
          <cell r="AI101">
            <v>0</v>
          </cell>
          <cell r="AJ101">
            <v>0</v>
          </cell>
        </row>
        <row r="102">
          <cell r="B102" t="str">
            <v>Orlando</v>
          </cell>
          <cell r="C102" t="str">
            <v>Gas</v>
          </cell>
          <cell r="D102">
            <v>114</v>
          </cell>
          <cell r="E102">
            <v>0.5</v>
          </cell>
          <cell r="F102" t="str">
            <v>Reedy Creek</v>
          </cell>
          <cell r="G102" t="str">
            <v>NA</v>
          </cell>
          <cell r="H102">
            <v>41609</v>
          </cell>
          <cell r="I102">
            <v>97.939168638282297</v>
          </cell>
          <cell r="J102">
            <v>195.87833727656459</v>
          </cell>
          <cell r="K102">
            <v>15.678509807990839</v>
          </cell>
          <cell r="L102">
            <v>16.27652888323059</v>
          </cell>
          <cell r="M102">
            <v>16.523938952449871</v>
          </cell>
          <cell r="N102">
            <v>15.968364078441507</v>
          </cell>
          <cell r="O102">
            <v>16.616968438520249</v>
          </cell>
          <cell r="P102">
            <v>17.052693972895824</v>
          </cell>
          <cell r="Q102">
            <v>18.035835884058042</v>
          </cell>
          <cell r="R102">
            <v>18.787635968579082</v>
          </cell>
          <cell r="S102">
            <v>19.243133984836973</v>
          </cell>
          <cell r="T102">
            <v>20.429976350188326</v>
          </cell>
          <cell r="U102">
            <v>21.264750955373287</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row>
        <row r="103">
          <cell r="B103" t="str">
            <v>Vandolah</v>
          </cell>
          <cell r="C103" t="str">
            <v>Gas</v>
          </cell>
          <cell r="D103">
            <v>680</v>
          </cell>
          <cell r="E103">
            <v>1</v>
          </cell>
          <cell r="F103" t="str">
            <v>Reliant Energy Services</v>
          </cell>
          <cell r="G103" t="str">
            <v>B/B2(5)</v>
          </cell>
          <cell r="H103">
            <v>41061</v>
          </cell>
          <cell r="I103">
            <v>385.65387945956041</v>
          </cell>
          <cell r="J103">
            <v>385.65387945956041</v>
          </cell>
          <cell r="K103">
            <v>34.463512732533346</v>
          </cell>
          <cell r="L103">
            <v>39.221476821422236</v>
          </cell>
          <cell r="M103">
            <v>41.397119491348157</v>
          </cell>
          <cell r="N103">
            <v>41.456648659089886</v>
          </cell>
          <cell r="O103">
            <v>41.516872333788598</v>
          </cell>
          <cell r="P103">
            <v>41.577798618025469</v>
          </cell>
          <cell r="Q103">
            <v>41.639435708911762</v>
          </cell>
          <cell r="R103">
            <v>41.701791899191733</v>
          </cell>
          <cell r="S103">
            <v>41.764875578358307</v>
          </cell>
          <cell r="T103">
            <v>20.914347616890907</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row>
        <row r="104">
          <cell r="G104" t="str">
            <v>Total</v>
          </cell>
          <cell r="I104">
            <v>8533.272173597019</v>
          </cell>
          <cell r="J104">
            <v>20333.652339190488</v>
          </cell>
          <cell r="K104">
            <v>1226.2632887935324</v>
          </cell>
          <cell r="L104">
            <v>1250.0134252408209</v>
          </cell>
          <cell r="M104">
            <v>1258.1037521307121</v>
          </cell>
          <cell r="N104">
            <v>1271.3472805008798</v>
          </cell>
          <cell r="O104">
            <v>1257.9008353058707</v>
          </cell>
          <cell r="P104">
            <v>1221.9625823645622</v>
          </cell>
          <cell r="Q104">
            <v>1129.7882943013847</v>
          </cell>
          <cell r="R104">
            <v>1063.5595297072377</v>
          </cell>
          <cell r="S104">
            <v>1025.1725369548089</v>
          </cell>
          <cell r="T104">
            <v>952.26304219036524</v>
          </cell>
          <cell r="U104">
            <v>810.09511040297571</v>
          </cell>
          <cell r="V104">
            <v>763.44139431781593</v>
          </cell>
          <cell r="W104">
            <v>757.94917692512206</v>
          </cell>
          <cell r="X104">
            <v>692.31378865348756</v>
          </cell>
          <cell r="Y104">
            <v>687.10208873443867</v>
          </cell>
          <cell r="Z104">
            <v>661.93186110520571</v>
          </cell>
          <cell r="AA104">
            <v>661.57370369932005</v>
          </cell>
          <cell r="AB104">
            <v>640.89583914092293</v>
          </cell>
          <cell r="AC104">
            <v>626.25618768122274</v>
          </cell>
          <cell r="AD104">
            <v>655.98035609651674</v>
          </cell>
          <cell r="AE104">
            <v>571.85308273256112</v>
          </cell>
          <cell r="AF104">
            <v>406.21497805324742</v>
          </cell>
          <cell r="AG104">
            <v>358.88863377278744</v>
          </cell>
          <cell r="AH104">
            <v>195.16099020698636</v>
          </cell>
          <cell r="AI104">
            <v>124.2377682845663</v>
          </cell>
          <cell r="AJ104">
            <v>63.382811893138651</v>
          </cell>
        </row>
        <row r="105">
          <cell r="G105" t="str">
            <v>MCV</v>
          </cell>
          <cell r="J105">
            <v>3566.8608583009818</v>
          </cell>
          <cell r="K105">
            <v>268.41718500000002</v>
          </cell>
          <cell r="L105">
            <v>273.82066765302511</v>
          </cell>
          <cell r="M105">
            <v>273.01704552661516</v>
          </cell>
          <cell r="N105">
            <v>275.35301681881197</v>
          </cell>
          <cell r="O105">
            <v>274.55289813654741</v>
          </cell>
          <cell r="P105">
            <v>270.30378934735387</v>
          </cell>
          <cell r="Q105">
            <v>271.25322449048861</v>
          </cell>
          <cell r="R105">
            <v>272.74415650518642</v>
          </cell>
          <cell r="S105">
            <v>274.14310371432236</v>
          </cell>
          <cell r="T105">
            <v>276.40155413980216</v>
          </cell>
          <cell r="U105">
            <v>277.35793072671464</v>
          </cell>
          <cell r="V105">
            <v>278.93581583545779</v>
          </cell>
          <cell r="W105">
            <v>280.56047040665646</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row>
        <row r="108">
          <cell r="G108" t="str">
            <v>Total Rev to EP</v>
          </cell>
          <cell r="I108">
            <v>8681.0220829931659</v>
          </cell>
          <cell r="K108">
            <v>552.74997207456909</v>
          </cell>
          <cell r="L108">
            <v>565.52043581052965</v>
          </cell>
          <cell r="M108">
            <v>573.54494408064284</v>
          </cell>
          <cell r="N108">
            <v>563.85181701260547</v>
          </cell>
          <cell r="O108">
            <v>561.01857931852635</v>
          </cell>
          <cell r="P108">
            <v>563.47143323350326</v>
          </cell>
          <cell r="Q108">
            <v>544.26204291023816</v>
          </cell>
          <cell r="R108">
            <v>520.89936790613228</v>
          </cell>
          <cell r="S108">
            <v>489.74154725108929</v>
          </cell>
          <cell r="T108">
            <v>439.25822589402611</v>
          </cell>
          <cell r="U108">
            <v>348.74736941096512</v>
          </cell>
          <cell r="V108">
            <v>314.76486660348093</v>
          </cell>
          <cell r="W108">
            <v>310.52944203088725</v>
          </cell>
          <cell r="X108">
            <v>277.66201377340451</v>
          </cell>
          <cell r="Y108">
            <v>261.85547771571385</v>
          </cell>
          <cell r="Z108">
            <v>239.24275365085919</v>
          </cell>
          <cell r="AA108">
            <v>240.91932274675938</v>
          </cell>
          <cell r="AB108">
            <v>237.95650554298118</v>
          </cell>
          <cell r="AC108">
            <v>235.76921459151117</v>
          </cell>
          <cell r="AD108">
            <v>249.73758019071775</v>
          </cell>
          <cell r="AE108">
            <v>206.77189500509616</v>
          </cell>
          <cell r="AF108">
            <v>124.37065700964432</v>
          </cell>
          <cell r="AG108">
            <v>101.988684864622</v>
          </cell>
          <cell r="AH108">
            <v>62.577644275809014</v>
          </cell>
          <cell r="AI108">
            <v>62.11888414228315</v>
          </cell>
          <cell r="AJ108">
            <v>31.691405946569326</v>
          </cell>
        </row>
        <row r="109">
          <cell r="G109" t="str">
            <v>Merchant</v>
          </cell>
          <cell r="K109">
            <v>-10.6</v>
          </cell>
          <cell r="L109">
            <v>-8.5</v>
          </cell>
          <cell r="M109">
            <v>-9.24</v>
          </cell>
          <cell r="N109">
            <v>-9.6</v>
          </cell>
          <cell r="O109">
            <v>-11</v>
          </cell>
          <cell r="P109">
            <v>-14.94</v>
          </cell>
          <cell r="Q109">
            <v>-15.4</v>
          </cell>
          <cell r="R109">
            <v>-16.5</v>
          </cell>
          <cell r="S109">
            <v>-17.899999999999999</v>
          </cell>
          <cell r="T109">
            <v>-18.100000000000001</v>
          </cell>
          <cell r="U109">
            <v>-11.1</v>
          </cell>
          <cell r="V109">
            <v>-0.7</v>
          </cell>
          <cell r="W109">
            <v>-0.7</v>
          </cell>
          <cell r="X109">
            <v>-0.6</v>
          </cell>
          <cell r="Y109">
            <v>-0.7</v>
          </cell>
          <cell r="Z109">
            <v>-0.7</v>
          </cell>
          <cell r="AA109">
            <v>-0.8</v>
          </cell>
          <cell r="AB109">
            <v>-0.3</v>
          </cell>
          <cell r="AC109">
            <v>0</v>
          </cell>
          <cell r="AD109">
            <v>0</v>
          </cell>
          <cell r="AE109">
            <v>0</v>
          </cell>
          <cell r="AF109">
            <v>0</v>
          </cell>
          <cell r="AG109">
            <v>0</v>
          </cell>
          <cell r="AH109">
            <v>0</v>
          </cell>
          <cell r="AI109">
            <v>0</v>
          </cell>
          <cell r="AJ109">
            <v>0</v>
          </cell>
        </row>
        <row r="110">
          <cell r="G110" t="str">
            <v>Net Rev to EP</v>
          </cell>
          <cell r="I110">
            <v>8533.6420829931667</v>
          </cell>
          <cell r="K110">
            <v>542.14997207456906</v>
          </cell>
          <cell r="L110">
            <v>557.02043581052965</v>
          </cell>
          <cell r="M110">
            <v>564.30494408064283</v>
          </cell>
          <cell r="N110">
            <v>554.25181701260544</v>
          </cell>
          <cell r="O110">
            <v>550.01857931852635</v>
          </cell>
          <cell r="P110">
            <v>548.53143323350321</v>
          </cell>
          <cell r="Q110">
            <v>528.86204291023819</v>
          </cell>
          <cell r="R110">
            <v>504.39936790613228</v>
          </cell>
          <cell r="S110">
            <v>471.84154725108931</v>
          </cell>
          <cell r="T110">
            <v>421.15822589402609</v>
          </cell>
          <cell r="U110">
            <v>337.6473694109651</v>
          </cell>
          <cell r="V110">
            <v>314.06486660348094</v>
          </cell>
          <cell r="W110">
            <v>309.82944203088726</v>
          </cell>
          <cell r="X110">
            <v>277.06201377340449</v>
          </cell>
          <cell r="Y110">
            <v>261.15547771571386</v>
          </cell>
          <cell r="Z110">
            <v>238.5427536508592</v>
          </cell>
          <cell r="AA110">
            <v>240.11932274675937</v>
          </cell>
          <cell r="AB110">
            <v>237.65650554298117</v>
          </cell>
          <cell r="AC110">
            <v>235.76921459151117</v>
          </cell>
          <cell r="AD110">
            <v>249.73758019071775</v>
          </cell>
          <cell r="AE110">
            <v>206.77189500509616</v>
          </cell>
          <cell r="AF110">
            <v>124.37065700964432</v>
          </cell>
          <cell r="AG110">
            <v>101.988684864622</v>
          </cell>
          <cell r="AH110">
            <v>62.577644275809014</v>
          </cell>
          <cell r="AI110">
            <v>62.11888414228315</v>
          </cell>
          <cell r="AJ110">
            <v>31.691405946569326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 Page"/>
      <sheetName val="Summary Facts"/>
      <sheetName val="Equip Des"/>
      <sheetName val="Equip Des.Full"/>
      <sheetName val="EBITDA.Charts"/>
      <sheetName val="PPA Summary"/>
      <sheetName val="PPA Hilights"/>
      <sheetName val="Debt.Hilights"/>
      <sheetName val="Site.Advantages"/>
      <sheetName val="LSP.Improvements"/>
      <sheetName val="CA Reg Initiatives"/>
      <sheetName val="Coal.Retirements"/>
      <sheetName val="Cali.OTC"/>
      <sheetName val="Western Coal"/>
      <sheetName val="Liquid.Hubs"/>
      <sheetName val="Plant.Stats.Chart"/>
      <sheetName val="Plant.Stats"/>
      <sheetName val="Water Supply"/>
      <sheetName val="CAISO"/>
      <sheetName val="WECC.Facts"/>
      <sheetName val="Facility Agreements"/>
      <sheetName val="Environmental"/>
      <sheetName val="CA Env Initiative"/>
      <sheetName val="IRP Plans"/>
      <sheetName val="Procurement"/>
      <sheetName val="SCE Palo Verde CCGT"/>
      <sheetName val="Maintenance"/>
      <sheetName val="Employee"/>
      <sheetName val="Plant Sum. Facts"/>
      <sheetName val="Equipment"/>
      <sheetName val="Capital Improv."/>
      <sheetName val="Revenues"/>
      <sheetName val="CSAPR Emissions"/>
      <sheetName val="MATS Emissions"/>
      <sheetName val="Employees"/>
      <sheetName val="Operating Perf"/>
      <sheetName val="Coal costs"/>
      <sheetName val="Enviro Controls"/>
      <sheetName val="Ownership"/>
      <sheetName val="Capacity Prices"/>
      <sheetName val="KeyCon Financials"/>
      <sheetName val="Keystone Cost Proj"/>
      <sheetName val="Conemaugh Cost Proj"/>
      <sheetName val="Heat Rates and CFs"/>
      <sheetName val="Operating"/>
      <sheetName val="Safety"/>
      <sheetName val="Air Emissions"/>
      <sheetName val="CSAPR Bubble"/>
      <sheetName val="Keystone MM"/>
      <sheetName val="Conemaugh MM"/>
      <sheetName val="Keystone Cap Imp"/>
      <sheetName val="Conemaugh Cap Imp"/>
      <sheetName val="Used Coal Sources"/>
      <sheetName val="Evaluated Coal"/>
      <sheetName val="Outage Sched"/>
      <sheetName val="Portfolio Summary"/>
    </sheetNames>
    <sheetDataSet>
      <sheetData sheetId="0" refreshError="1"/>
      <sheetData sheetId="1" refreshError="1"/>
      <sheetData sheetId="2" refreshError="1"/>
      <sheetData sheetId="3" refreshError="1"/>
      <sheetData sheetId="4">
        <row r="1">
          <cell r="A1" t="str">
            <v>EBITDA.Charts</v>
          </cell>
        </row>
        <row r="2">
          <cell r="A2" t="str">
            <v>($ millions)</v>
          </cell>
        </row>
        <row r="3">
          <cell r="L3" t="str">
            <v>Contracted Capacity (MW)</v>
          </cell>
          <cell r="O3">
            <v>490</v>
          </cell>
        </row>
        <row r="5">
          <cell r="E5" t="str">
            <v>Year Ending December 31</v>
          </cell>
          <cell r="L5" t="str">
            <v>Jan-Jul</v>
          </cell>
        </row>
        <row r="6">
          <cell r="E6">
            <v>2013</v>
          </cell>
          <cell r="F6">
            <v>2014</v>
          </cell>
          <cell r="G6">
            <v>2015</v>
          </cell>
          <cell r="H6">
            <v>2016</v>
          </cell>
          <cell r="I6">
            <v>2017</v>
          </cell>
          <cell r="J6">
            <v>2018</v>
          </cell>
          <cell r="K6">
            <v>2019</v>
          </cell>
          <cell r="L6">
            <v>2020</v>
          </cell>
        </row>
        <row r="7">
          <cell r="C7" t="str">
            <v>Contracted EBITDA</v>
          </cell>
          <cell r="E7">
            <v>52.90151692471531</v>
          </cell>
          <cell r="F7">
            <v>54.099981957170357</v>
          </cell>
          <cell r="G7">
            <v>52.164099300257554</v>
          </cell>
          <cell r="H7">
            <v>51.759171631759521</v>
          </cell>
          <cell r="I7">
            <v>53.354629986508385</v>
          </cell>
          <cell r="J7">
            <v>55.978424436510366</v>
          </cell>
          <cell r="K7">
            <v>56.974262915125806</v>
          </cell>
          <cell r="L7">
            <v>37.99325533157667</v>
          </cell>
        </row>
        <row r="8">
          <cell r="C8" t="str">
            <v>Weighted Average</v>
          </cell>
          <cell r="E8">
            <v>54.754990217620737</v>
          </cell>
          <cell r="F8">
            <v>54.754990217620737</v>
          </cell>
          <cell r="G8">
            <v>54.754990217620737</v>
          </cell>
          <cell r="H8">
            <v>54.754990217620737</v>
          </cell>
          <cell r="I8">
            <v>54.754990217620737</v>
          </cell>
          <cell r="J8">
            <v>54.754990217620737</v>
          </cell>
          <cell r="K8">
            <v>54.754990217620737</v>
          </cell>
          <cell r="L8">
            <v>54.754990217620737</v>
          </cell>
        </row>
        <row r="23">
          <cell r="E23" t="str">
            <v>Jul-Dec</v>
          </cell>
          <cell r="F23" t="str">
            <v>Year Ending December 31</v>
          </cell>
          <cell r="L23" t="str">
            <v>Jan-Jul</v>
          </cell>
        </row>
        <row r="24">
          <cell r="C24" t="str">
            <v>($ millions)</v>
          </cell>
          <cell r="E24">
            <v>2013</v>
          </cell>
          <cell r="F24">
            <v>2014</v>
          </cell>
          <cell r="G24">
            <v>2015</v>
          </cell>
          <cell r="H24">
            <v>2016</v>
          </cell>
          <cell r="I24">
            <v>2017</v>
          </cell>
          <cell r="J24">
            <v>2018</v>
          </cell>
          <cell r="K24">
            <v>2019</v>
          </cell>
          <cell r="L24">
            <v>2020</v>
          </cell>
        </row>
        <row r="25">
          <cell r="C25" t="str">
            <v>Contracted Distributions</v>
          </cell>
          <cell r="E25">
            <v>13.375296982382288</v>
          </cell>
          <cell r="F25">
            <v>9.6156125003042643</v>
          </cell>
          <cell r="G25">
            <v>11.588404600347225</v>
          </cell>
          <cell r="H25">
            <v>13.316751174800864</v>
          </cell>
          <cell r="I25">
            <v>14.959889990794981</v>
          </cell>
          <cell r="J25">
            <v>11.146212292997571</v>
          </cell>
          <cell r="K25">
            <v>18.52762515282831</v>
          </cell>
          <cell r="L25">
            <v>11.510544485941898</v>
          </cell>
        </row>
        <row r="26">
          <cell r="C26" t="str">
            <v>Weighted Average</v>
          </cell>
          <cell r="E26">
            <v>14.688047601938457</v>
          </cell>
          <cell r="F26">
            <v>14.688047601938457</v>
          </cell>
          <cell r="G26">
            <v>14.688047601938457</v>
          </cell>
          <cell r="H26">
            <v>14.688047601938457</v>
          </cell>
          <cell r="I26">
            <v>14.688047601938457</v>
          </cell>
          <cell r="J26">
            <v>14.688047601938457</v>
          </cell>
          <cell r="K26">
            <v>14.688047601938457</v>
          </cell>
          <cell r="L26">
            <v>14.688047601938457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mp; Structure"/>
      <sheetName val="Valuation &amp; Returns"/>
      <sheetName val="LBO Model"/>
      <sheetName val="Historicals"/>
      <sheetName val="Comparables"/>
      <sheetName val="Returns Breakdown"/>
      <sheetName val="Operating Assumptions "/>
      <sheetName val="Operating Scenarios"/>
      <sheetName val="__FDSCACHE__"/>
      <sheetName val="EBITDA Bridges "/>
      <sheetName val="Financial Update"/>
      <sheetName val="Acq Multiples"/>
      <sheetName val="Summary Surgical"/>
      <sheetName val="Summary WC"/>
      <sheetName val="Summary Total"/>
      <sheetName val="Blended EBITDA"/>
      <sheetName val="EU Surgical"/>
      <sheetName val="Mkt Share"/>
      <sheetName val="Sum of Parts"/>
      <sheetName val="Summary"/>
      <sheetName val="Cover Page"/>
      <sheetName val="Summary of LBO"/>
      <sheetName val="DCFExitMultiple"/>
      <sheetName val="DCFPerpetuity"/>
      <sheetName val="Debt and Interest"/>
      <sheetName val="Financial Statements"/>
      <sheetName val="Assum"/>
      <sheetName val="AcqBS"/>
      <sheetName val="Project Moon 27-10-2003 v5 - re"/>
      <sheetName val="Mult"/>
      <sheetName val="subsequent interest paid"/>
      <sheetName val="Discount"/>
      <sheetName val="brep2"/>
      <sheetName val="Footnotes"/>
      <sheetName val="shtLookup"/>
      <sheetName val="1601 Detail information"/>
      <sheetName val="Aug"/>
      <sheetName val="Dec"/>
      <sheetName val="May"/>
      <sheetName val="Nov"/>
      <sheetName val="Oct"/>
      <sheetName val="Sep"/>
      <sheetName val="April"/>
      <sheetName val="July"/>
      <sheetName val="June"/>
      <sheetName val="March"/>
      <sheetName val=" 12-31-05 to 12-31-06"/>
      <sheetName val="IRR"/>
      <sheetName val="Sheet1"/>
      <sheetName val="START HERE"/>
      <sheetName val="Tenant Revenue Detail"/>
      <sheetName val="Expense Detail Sheets"/>
      <sheetName val="1998 Detailed Revenue Schedule"/>
      <sheetName val="Macro1"/>
      <sheetName val="FX"/>
      <sheetName val="Fin Targets And Sensitivities"/>
      <sheetName val="Rolling Valuations"/>
      <sheetName val="Customer Scorecard"/>
      <sheetName val="Cost Cake"/>
      <sheetName val="Segmentation"/>
      <sheetName val="Supply Demand Model"/>
      <sheetName val="Leading Indicators"/>
      <sheetName val="B1. Fed Current Prov"/>
      <sheetName val="wsLookup"/>
      <sheetName val="Investment Lists"/>
      <sheetName val="pswzParams"/>
      <sheetName val="CORP OH"/>
      <sheetName val="Training (3)"/>
      <sheetName val="Training (2)"/>
      <sheetName val="Sheet6"/>
      <sheetName val="Exp List- L 3 (2)"/>
      <sheetName val="FC"/>
      <sheetName val="Sheet2"/>
      <sheetName val="Sheet3"/>
      <sheetName val="Sheet4"/>
      <sheetName val="PF JACK"/>
      <sheetName val="Rent Only"/>
      <sheetName val="Rent ut&amp;ma"/>
      <sheetName val="Socials"/>
      <sheetName val="Recruitment"/>
      <sheetName val="Training"/>
      <sheetName val="FA"/>
      <sheetName val="P&amp;L-Level 1"/>
      <sheetName val="P&amp;L-Level 2"/>
      <sheetName val="P&amp;L - Level 3 "/>
      <sheetName val="P&amp;L-Level 2 (2)"/>
      <sheetName val="Per exec"/>
      <sheetName val="פירוט  bva (1)"/>
      <sheetName val="Exp List- L1"/>
      <sheetName val="ISP"/>
      <sheetName val="Exp List- L 3"/>
      <sheetName val="List"/>
      <sheetName val="Rent, Utilities &amp; maintenance"/>
      <sheetName val="Graph Inputs"/>
      <sheetName val="WILCO"/>
      <sheetName val="Daily Date Change"/>
      <sheetName val="Drivers"/>
      <sheetName val="useless"/>
      <sheetName val="TargIS"/>
      <sheetName val="Summary_&amp;_Structure"/>
      <sheetName val="Valuation_&amp;_Returns"/>
      <sheetName val="LBO_Model"/>
      <sheetName val="Returns_Breakdown"/>
      <sheetName val="Operating_Assumptions_"/>
      <sheetName val="Operating_Scenarios"/>
      <sheetName val="EBITDA_Bridges_"/>
      <sheetName val="Financial_Update"/>
      <sheetName val="Acq_Multiples"/>
      <sheetName val="Summary_Surgical"/>
      <sheetName val="Summary_WC"/>
      <sheetName val="Summary_Total"/>
      <sheetName val="Blended_EBITDA"/>
      <sheetName val="EU_Surgical"/>
      <sheetName val="Mkt_Share"/>
      <sheetName val="Sum_of_Parts"/>
      <sheetName val="Cover_Page"/>
      <sheetName val="Summary_of_LBO"/>
      <sheetName val="Debt_and_Interest"/>
      <sheetName val="Financial_Statements"/>
      <sheetName val="TB - PBC"/>
    </sheetNames>
    <sheetDataSet>
      <sheetData sheetId="0"/>
      <sheetData sheetId="1"/>
      <sheetData sheetId="2">
        <row r="1">
          <cell r="B1" t="str">
            <v>© 1999-2002 by DealMaven, Inc</v>
          </cell>
        </row>
        <row r="2">
          <cell r="B2" t="str">
            <v>www.dealmaven.com</v>
          </cell>
        </row>
        <row r="3">
          <cell r="B3" t="str">
            <v>This analysis is provided for teaching purposes only and is provided without any warranties whatsoever</v>
          </cell>
        </row>
        <row r="5">
          <cell r="B5" t="str">
            <v>Checks</v>
          </cell>
        </row>
        <row r="6">
          <cell r="B6" t="str">
            <v>Balances?</v>
          </cell>
          <cell r="C6">
            <v>2.6571428571426199</v>
          </cell>
        </row>
        <row r="7">
          <cell r="B7" t="str">
            <v>Bal. Sheet All &gt;0</v>
          </cell>
          <cell r="C7">
            <v>0</v>
          </cell>
        </row>
        <row r="8">
          <cell r="B8" t="str">
            <v>Debt Schedule</v>
          </cell>
          <cell r="C8">
            <v>0.35428571428573702</v>
          </cell>
        </row>
        <row r="9">
          <cell r="B9" t="str">
            <v>Average Interest?</v>
          </cell>
          <cell r="C9">
            <v>0</v>
          </cell>
          <cell r="D9" t="str">
            <v>Warn if off?</v>
          </cell>
          <cell r="E9">
            <v>0</v>
          </cell>
        </row>
        <row r="10">
          <cell r="C10" t="str">
            <v>------</v>
          </cell>
        </row>
        <row r="11">
          <cell r="B11" t="str">
            <v>Overall Check</v>
          </cell>
          <cell r="C11">
            <v>3.01142857142835</v>
          </cell>
        </row>
        <row r="13">
          <cell r="B13" t="str">
            <v>Notes:</v>
          </cell>
        </row>
        <row r="14">
          <cell r="B14" t="str">
            <v>Red cells are meant to draw attention to changes relative to standard DealMaven model; once you have reviewed, make these cells blue or black as appropriate.</v>
          </cell>
        </row>
        <row r="15">
          <cell r="B15" t="str">
            <v>Treats all D&amp;A as deductible for book</v>
          </cell>
        </row>
        <row r="19">
          <cell r="B19" t="str">
            <v>Project Moon</v>
          </cell>
        </row>
        <row r="20">
          <cell r="B20" t="str">
            <v>Apax Partners</v>
          </cell>
        </row>
        <row r="21">
          <cell r="B21" t="str">
            <v>LBO Model</v>
          </cell>
        </row>
        <row r="22">
          <cell r="B22" t="str">
            <v>(In € m)</v>
          </cell>
        </row>
        <row r="25">
          <cell r="B25" t="str">
            <v>INCOME STATEMENT</v>
          </cell>
        </row>
        <row r="27">
          <cell r="E27">
            <v>0</v>
          </cell>
          <cell r="F27">
            <v>1</v>
          </cell>
          <cell r="G27">
            <v>2</v>
          </cell>
          <cell r="H27">
            <v>3</v>
          </cell>
          <cell r="I27">
            <v>4</v>
          </cell>
          <cell r="J27">
            <v>5</v>
          </cell>
        </row>
        <row r="28">
          <cell r="E28">
            <v>2003</v>
          </cell>
          <cell r="F28">
            <v>2004</v>
          </cell>
          <cell r="G28">
            <v>2005</v>
          </cell>
          <cell r="H28">
            <v>2006</v>
          </cell>
          <cell r="I28">
            <v>2007</v>
          </cell>
          <cell r="J28">
            <v>2008</v>
          </cell>
        </row>
        <row r="30">
          <cell r="B30" t="str">
            <v>Net Sales</v>
          </cell>
          <cell r="E30">
            <v>489.633602620087</v>
          </cell>
          <cell r="F30">
            <v>563.22391593886505</v>
          </cell>
          <cell r="G30">
            <v>626.31091445414904</v>
          </cell>
          <cell r="H30">
            <v>693.53157956288203</v>
          </cell>
          <cell r="I30">
            <v>754.57597935201295</v>
          </cell>
          <cell r="J30">
            <v>814.28118929535901</v>
          </cell>
        </row>
        <row r="32">
          <cell r="B32" t="str">
            <v>Cost of Goods Sold</v>
          </cell>
          <cell r="E32">
            <v>283.647483100437</v>
          </cell>
          <cell r="F32">
            <v>325.49342464443203</v>
          </cell>
          <cell r="G32">
            <v>374.13667396023601</v>
          </cell>
          <cell r="H32">
            <v>416.09444417202502</v>
          </cell>
          <cell r="I32">
            <v>456.25776187990198</v>
          </cell>
          <cell r="J32">
            <v>488.98672765335601</v>
          </cell>
        </row>
        <row r="33">
          <cell r="B33" t="str">
            <v>Gross Profit</v>
          </cell>
          <cell r="E33">
            <v>205.986119519651</v>
          </cell>
          <cell r="F33">
            <v>237.730491294432</v>
          </cell>
          <cell r="G33">
            <v>252.174240493913</v>
          </cell>
          <cell r="H33">
            <v>277.43713539085701</v>
          </cell>
          <cell r="I33">
            <v>298.31821747211097</v>
          </cell>
          <cell r="J33">
            <v>325.29446164200402</v>
          </cell>
        </row>
        <row r="35">
          <cell r="B35" t="str">
            <v>Selling Expenses</v>
          </cell>
          <cell r="E35">
            <v>69.272447106986903</v>
          </cell>
          <cell r="F35">
            <v>75.392879252183405</v>
          </cell>
          <cell r="G35">
            <v>78.538129635807906</v>
          </cell>
          <cell r="H35">
            <v>84.404508907810097</v>
          </cell>
          <cell r="I35">
            <v>92.486973233203102</v>
          </cell>
          <cell r="J35">
            <v>100.84282116765699</v>
          </cell>
        </row>
        <row r="36">
          <cell r="B36" t="str">
            <v>Administrative Expenses</v>
          </cell>
          <cell r="E36">
            <v>62.061021912663797</v>
          </cell>
          <cell r="F36">
            <v>63.238018300764203</v>
          </cell>
          <cell r="G36">
            <v>65.5648499628428</v>
          </cell>
          <cell r="H36">
            <v>67.132596496193699</v>
          </cell>
          <cell r="I36">
            <v>72.688159735843897</v>
          </cell>
          <cell r="J36">
            <v>78.143194006885807</v>
          </cell>
        </row>
        <row r="37">
          <cell r="B37" t="str">
            <v>R&amp;D Expenses</v>
          </cell>
          <cell r="E37">
            <v>10.2125069978166</v>
          </cell>
          <cell r="F37">
            <v>12.176848596506501</v>
          </cell>
          <cell r="G37">
            <v>14.555041555327501</v>
          </cell>
          <cell r="H37">
            <v>17.5791386358393</v>
          </cell>
          <cell r="I37">
            <v>19.380856135642599</v>
          </cell>
          <cell r="J37">
            <v>21.318582017152799</v>
          </cell>
        </row>
        <row r="38">
          <cell r="B38" t="str">
            <v>EBITA (pre synergy effect)</v>
          </cell>
          <cell r="E38">
            <v>64.440143502183403</v>
          </cell>
          <cell r="F38">
            <v>86.922745144978094</v>
          </cell>
          <cell r="G38">
            <v>93.516219339934594</v>
          </cell>
          <cell r="H38">
            <v>108.320891351014</v>
          </cell>
          <cell r="I38">
            <v>113.762228367422</v>
          </cell>
          <cell r="J38">
            <v>124.989864450308</v>
          </cell>
        </row>
        <row r="40">
          <cell r="B40" t="str">
            <v>Cost Synergies</v>
          </cell>
          <cell r="E40">
            <v>0</v>
          </cell>
          <cell r="F40">
            <v>0</v>
          </cell>
          <cell r="G40">
            <v>0</v>
          </cell>
          <cell r="H40">
            <v>0</v>
          </cell>
          <cell r="I40">
            <v>0</v>
          </cell>
          <cell r="J40">
            <v>0</v>
          </cell>
        </row>
        <row r="41">
          <cell r="B41" t="str">
            <v>Integration Costs</v>
          </cell>
          <cell r="E41">
            <v>0</v>
          </cell>
          <cell r="F41">
            <v>0</v>
          </cell>
          <cell r="G41">
            <v>0</v>
          </cell>
          <cell r="H41">
            <v>0</v>
          </cell>
          <cell r="I41">
            <v>0</v>
          </cell>
          <cell r="J41">
            <v>0</v>
          </cell>
        </row>
        <row r="42">
          <cell r="B42" t="str">
            <v>EBITA (post synergy effect)</v>
          </cell>
          <cell r="E42">
            <v>64.440143502183403</v>
          </cell>
          <cell r="F42">
            <v>86.922745144978094</v>
          </cell>
          <cell r="G42">
            <v>93.516219339934594</v>
          </cell>
          <cell r="H42">
            <v>108.320891351014</v>
          </cell>
          <cell r="I42">
            <v>113.762228367422</v>
          </cell>
          <cell r="J42">
            <v>124.989864450308</v>
          </cell>
        </row>
        <row r="44">
          <cell r="B44" t="str">
            <v>Depreciation</v>
          </cell>
          <cell r="E44">
            <v>20.1344729985444</v>
          </cell>
          <cell r="F44">
            <v>19.8080104021106</v>
          </cell>
          <cell r="G44">
            <v>20.325800157743799</v>
          </cell>
          <cell r="H44">
            <v>20.253826767994799</v>
          </cell>
          <cell r="I44">
            <v>24.141728868842701</v>
          </cell>
          <cell r="J44">
            <v>25.596613856293501</v>
          </cell>
        </row>
        <row r="45">
          <cell r="B45" t="str">
            <v>EBITDA</v>
          </cell>
          <cell r="E45">
            <v>84.574616500727799</v>
          </cell>
          <cell r="F45">
            <v>106.730755547089</v>
          </cell>
          <cell r="G45">
            <v>113.842019497678</v>
          </cell>
          <cell r="H45">
            <v>128.57471811900899</v>
          </cell>
          <cell r="I45">
            <v>137.90395723626401</v>
          </cell>
          <cell r="J45">
            <v>150.586478306602</v>
          </cell>
        </row>
        <row r="47">
          <cell r="B47" t="str">
            <v>Restructuring Charges</v>
          </cell>
          <cell r="E47">
            <v>0</v>
          </cell>
          <cell r="F47">
            <v>0</v>
          </cell>
          <cell r="G47">
            <v>0</v>
          </cell>
          <cell r="H47">
            <v>0</v>
          </cell>
          <cell r="I47">
            <v>0</v>
          </cell>
          <cell r="J47">
            <v>0</v>
          </cell>
        </row>
        <row r="48">
          <cell r="B48" t="str">
            <v>Other Items Affecting Comparability (Corporate only)</v>
          </cell>
          <cell r="E48">
            <v>0</v>
          </cell>
          <cell r="F48">
            <v>0</v>
          </cell>
          <cell r="G48">
            <v>0</v>
          </cell>
          <cell r="H48">
            <v>0</v>
          </cell>
          <cell r="I48">
            <v>0</v>
          </cell>
          <cell r="J48">
            <v>0</v>
          </cell>
        </row>
        <row r="50">
          <cell r="B50" t="str">
            <v>Amortisation of Goodwill (existing)</v>
          </cell>
          <cell r="E50">
            <v>9.2903930131004397</v>
          </cell>
          <cell r="F50">
            <v>9.2903930131004397</v>
          </cell>
          <cell r="G50">
            <v>9.2903930131004397</v>
          </cell>
          <cell r="H50">
            <v>9.2903930131004397</v>
          </cell>
          <cell r="I50">
            <v>9.2903930131004397</v>
          </cell>
          <cell r="J50">
            <v>9.2903930131004397</v>
          </cell>
        </row>
        <row r="51">
          <cell r="B51" t="str">
            <v>Amortisation of Goodwill (new)</v>
          </cell>
          <cell r="D51">
            <v>20</v>
          </cell>
          <cell r="E51">
            <v>25.2422777407163</v>
          </cell>
          <cell r="F51">
            <v>25.2422777407163</v>
          </cell>
          <cell r="G51">
            <v>25.2422777407163</v>
          </cell>
          <cell r="H51">
            <v>25.2422777407163</v>
          </cell>
          <cell r="I51">
            <v>25.2422777407163</v>
          </cell>
          <cell r="J51">
            <v>25.2422777407163</v>
          </cell>
          <cell r="L51" t="str">
            <v>what about amortisation of financing fees? Tax shield? Transactions costs partly assignable to financing fees?</v>
          </cell>
        </row>
        <row r="52">
          <cell r="B52" t="str">
            <v>New Amortization of Spec. Ident. Intang.</v>
          </cell>
          <cell r="D52">
            <v>20</v>
          </cell>
          <cell r="E52">
            <v>0</v>
          </cell>
          <cell r="F52">
            <v>0</v>
          </cell>
          <cell r="G52">
            <v>0</v>
          </cell>
          <cell r="H52">
            <v>0</v>
          </cell>
          <cell r="I52">
            <v>0</v>
          </cell>
          <cell r="J52">
            <v>0</v>
          </cell>
        </row>
        <row r="53">
          <cell r="B53" t="str">
            <v>Depreciation of PP&amp;E Stepup</v>
          </cell>
          <cell r="D53">
            <v>10</v>
          </cell>
          <cell r="E53">
            <v>0</v>
          </cell>
          <cell r="F53">
            <v>0</v>
          </cell>
          <cell r="G53">
            <v>0</v>
          </cell>
          <cell r="H53">
            <v>0</v>
          </cell>
          <cell r="I53">
            <v>0</v>
          </cell>
          <cell r="J53">
            <v>0</v>
          </cell>
        </row>
        <row r="54">
          <cell r="B54" t="str">
            <v>EBIT</v>
          </cell>
          <cell r="E54">
            <v>29.907472748366601</v>
          </cell>
          <cell r="F54">
            <v>52.390074391161299</v>
          </cell>
          <cell r="G54">
            <v>58.983548586117799</v>
          </cell>
          <cell r="H54">
            <v>73.788220597197594</v>
          </cell>
          <cell r="I54">
            <v>79.229557613604896</v>
          </cell>
          <cell r="J54">
            <v>90.457193696491501</v>
          </cell>
        </row>
        <row r="56">
          <cell r="B56" t="str">
            <v>Interest Expense</v>
          </cell>
          <cell r="D56" t="str">
            <v>Rate</v>
          </cell>
        </row>
        <row r="57">
          <cell r="B57" t="str">
            <v>Average Interest?</v>
          </cell>
          <cell r="D57">
            <v>1</v>
          </cell>
        </row>
        <row r="58">
          <cell r="B58" t="str">
            <v>Working Capital Revolver</v>
          </cell>
          <cell r="C58" t="str">
            <v>Cash</v>
          </cell>
          <cell r="D58">
            <v>5.5599999999999997E-2</v>
          </cell>
          <cell r="E58">
            <v>0</v>
          </cell>
          <cell r="F58">
            <v>0</v>
          </cell>
          <cell r="G58">
            <v>0</v>
          </cell>
          <cell r="H58">
            <v>0</v>
          </cell>
          <cell r="I58">
            <v>0</v>
          </cell>
          <cell r="J58">
            <v>0</v>
          </cell>
        </row>
        <row r="59">
          <cell r="B59" t="str">
            <v>Term Loan A</v>
          </cell>
          <cell r="C59" t="str">
            <v>Cash</v>
          </cell>
          <cell r="D59">
            <v>5.8099999999999999E-2</v>
          </cell>
          <cell r="E59">
            <v>9.8003079999999994</v>
          </cell>
          <cell r="F59">
            <v>9.8003079999999994</v>
          </cell>
          <cell r="G59">
            <v>7.0103460000000002</v>
          </cell>
          <cell r="H59">
            <v>3.6074290000000002</v>
          </cell>
          <cell r="I59">
            <v>0.87731000000000003</v>
          </cell>
          <cell r="J59">
            <v>0</v>
          </cell>
        </row>
        <row r="60">
          <cell r="B60" t="str">
            <v>Term Loan B</v>
          </cell>
          <cell r="C60" t="str">
            <v>Cash</v>
          </cell>
          <cell r="D60">
            <v>6.5600000000000006E-2</v>
          </cell>
          <cell r="E60">
            <v>11.808</v>
          </cell>
          <cell r="F60">
            <v>11.808</v>
          </cell>
          <cell r="G60">
            <v>11.808</v>
          </cell>
          <cell r="H60">
            <v>11.808</v>
          </cell>
          <cell r="I60">
            <v>11.808</v>
          </cell>
          <cell r="J60">
            <v>11.808</v>
          </cell>
        </row>
        <row r="61">
          <cell r="B61" t="str">
            <v>High Yield</v>
          </cell>
          <cell r="C61" t="str">
            <v>Cash</v>
          </cell>
          <cell r="D61">
            <v>0.11559999999999999</v>
          </cell>
          <cell r="E61">
            <v>0</v>
          </cell>
          <cell r="F61">
            <v>0</v>
          </cell>
          <cell r="G61">
            <v>0</v>
          </cell>
          <cell r="H61">
            <v>0</v>
          </cell>
          <cell r="I61">
            <v>0</v>
          </cell>
          <cell r="J61">
            <v>0</v>
          </cell>
        </row>
        <row r="62">
          <cell r="B62" t="str">
            <v>Mezzanine</v>
          </cell>
          <cell r="C62" t="str">
            <v>Cash</v>
          </cell>
          <cell r="D62">
            <v>7.5600000000000001E-2</v>
          </cell>
          <cell r="E62">
            <v>10.795680000000001</v>
          </cell>
          <cell r="F62">
            <v>10.795680000000001</v>
          </cell>
          <cell r="G62">
            <v>11.227356</v>
          </cell>
          <cell r="H62">
            <v>11.67642</v>
          </cell>
          <cell r="I62">
            <v>12.143628</v>
          </cell>
          <cell r="J62">
            <v>12.629735999999999</v>
          </cell>
        </row>
        <row r="63">
          <cell r="B63" t="str">
            <v>Mezzanine</v>
          </cell>
          <cell r="C63" t="str">
            <v>Roll-up</v>
          </cell>
          <cell r="D63">
            <v>0.04</v>
          </cell>
          <cell r="E63">
            <v>5.6</v>
          </cell>
          <cell r="F63">
            <v>5.6</v>
          </cell>
          <cell r="G63">
            <v>5.8239999999999998</v>
          </cell>
          <cell r="H63">
            <v>6.0569600000000001</v>
          </cell>
          <cell r="I63">
            <v>6.2992384000000001</v>
          </cell>
          <cell r="J63">
            <v>6.551207936</v>
          </cell>
        </row>
        <row r="64">
          <cell r="B64" t="str">
            <v>Preferred Equity (PIK Debt)</v>
          </cell>
          <cell r="C64" t="str">
            <v>Roll-up</v>
          </cell>
          <cell r="D64">
            <v>0.08</v>
          </cell>
          <cell r="E64">
            <v>14.4</v>
          </cell>
          <cell r="F64">
            <v>14.4</v>
          </cell>
          <cell r="G64">
            <v>15.552</v>
          </cell>
          <cell r="H64">
            <v>16.79616</v>
          </cell>
          <cell r="I64">
            <v>18.1398528</v>
          </cell>
          <cell r="J64">
            <v>19.591041023999999</v>
          </cell>
        </row>
        <row r="65">
          <cell r="B65" t="str">
            <v>Total Interest Expense</v>
          </cell>
          <cell r="E65">
            <v>52.403987999999998</v>
          </cell>
          <cell r="F65">
            <v>52.403987999999998</v>
          </cell>
          <cell r="G65">
            <v>51.421702000000003</v>
          </cell>
          <cell r="H65">
            <v>49.944969</v>
          </cell>
          <cell r="I65">
            <v>49.268029200000001</v>
          </cell>
          <cell r="J65">
            <v>50.579984959999997</v>
          </cell>
        </row>
        <row r="67">
          <cell r="B67" t="str">
            <v>PBT</v>
          </cell>
          <cell r="E67">
            <v>-22.496515251633401</v>
          </cell>
          <cell r="F67">
            <v>-1.3913608838699101E-2</v>
          </cell>
          <cell r="G67">
            <v>7.5618465861177899</v>
          </cell>
          <cell r="H67">
            <v>23.8432515971976</v>
          </cell>
          <cell r="I67">
            <v>29.961528413604899</v>
          </cell>
          <cell r="J67">
            <v>39.877208736491497</v>
          </cell>
        </row>
        <row r="69">
          <cell r="B69" t="str">
            <v>Interest Income</v>
          </cell>
          <cell r="D69">
            <v>0.02</v>
          </cell>
          <cell r="E69">
            <v>0</v>
          </cell>
          <cell r="F69">
            <v>0</v>
          </cell>
          <cell r="G69">
            <v>0</v>
          </cell>
          <cell r="H69">
            <v>0</v>
          </cell>
          <cell r="I69">
            <v>0</v>
          </cell>
          <cell r="J69">
            <v>-0.60569834884359197</v>
          </cell>
        </row>
        <row r="70">
          <cell r="B70" t="str">
            <v>Transaction Costs Amortization</v>
          </cell>
          <cell r="D70">
            <v>7</v>
          </cell>
          <cell r="E70">
            <v>4.8571428571428603</v>
          </cell>
          <cell r="F70">
            <v>4.8571428571428603</v>
          </cell>
          <cell r="G70">
            <v>4.8571428571428603</v>
          </cell>
          <cell r="H70">
            <v>4.8571428571428603</v>
          </cell>
          <cell r="I70">
            <v>4.8571428571428603</v>
          </cell>
          <cell r="J70">
            <v>4.8571428571428603</v>
          </cell>
        </row>
        <row r="71">
          <cell r="B71" t="str">
            <v>Pretax Income</v>
          </cell>
          <cell r="E71">
            <v>-27.353658108776202</v>
          </cell>
          <cell r="F71">
            <v>-4.8710564659815603</v>
          </cell>
          <cell r="G71">
            <v>2.7047037289749301</v>
          </cell>
          <cell r="H71">
            <v>18.9861087400547</v>
          </cell>
          <cell r="I71">
            <v>25.104385556461999</v>
          </cell>
          <cell r="J71">
            <v>35.625764228192203</v>
          </cell>
        </row>
        <row r="73">
          <cell r="B73" t="str">
            <v>Add back: Amortisation of Goodwill (existing &amp; new)</v>
          </cell>
          <cell r="E73">
            <v>34.532670753816802</v>
          </cell>
          <cell r="F73">
            <v>34.532670753816802</v>
          </cell>
          <cell r="G73">
            <v>34.532670753816802</v>
          </cell>
          <cell r="H73">
            <v>34.532670753816802</v>
          </cell>
          <cell r="I73">
            <v>34.532670753816802</v>
          </cell>
          <cell r="J73">
            <v>34.532670753816802</v>
          </cell>
        </row>
        <row r="74">
          <cell r="B74" t="str">
            <v>Taxable Income</v>
          </cell>
          <cell r="E74">
            <v>7.1790126450405598</v>
          </cell>
          <cell r="F74">
            <v>29.661614287835199</v>
          </cell>
          <cell r="G74">
            <v>37.237374482791701</v>
          </cell>
          <cell r="H74">
            <v>53.518779493871499</v>
          </cell>
          <cell r="I74">
            <v>59.637056310278801</v>
          </cell>
          <cell r="J74">
            <v>70.158434982008998</v>
          </cell>
        </row>
        <row r="76">
          <cell r="B76" t="str">
            <v>Taxes</v>
          </cell>
          <cell r="D76">
            <v>0.31</v>
          </cell>
          <cell r="E76">
            <v>2.2254939199625698</v>
          </cell>
          <cell r="F76">
            <v>9.1951004292289191</v>
          </cell>
          <cell r="G76">
            <v>11.5435860896654</v>
          </cell>
          <cell r="H76">
            <v>16.590821643100199</v>
          </cell>
          <cell r="I76">
            <v>18.4874874561864</v>
          </cell>
          <cell r="J76">
            <v>21.749114844422799</v>
          </cell>
        </row>
        <row r="77">
          <cell r="B77" t="str">
            <v>Net Income</v>
          </cell>
          <cell r="E77">
            <v>-29.5791520287388</v>
          </cell>
          <cell r="F77">
            <v>-14.066156895210501</v>
          </cell>
          <cell r="G77">
            <v>-8.8388823606904996</v>
          </cell>
          <cell r="H77">
            <v>2.3952870969545499</v>
          </cell>
          <cell r="I77">
            <v>6.6168981002755798</v>
          </cell>
          <cell r="J77">
            <v>13.876649383769401</v>
          </cell>
        </row>
        <row r="80">
          <cell r="B80" t="str">
            <v>BALANCE SHEET</v>
          </cell>
        </row>
        <row r="82">
          <cell r="C82" t="str">
            <v>Opening</v>
          </cell>
          <cell r="D82" t="str">
            <v>Adj.</v>
          </cell>
          <cell r="E82" t="str">
            <v>Closing</v>
          </cell>
          <cell r="F82">
            <v>1</v>
          </cell>
          <cell r="G82">
            <v>2</v>
          </cell>
          <cell r="H82">
            <v>3</v>
          </cell>
          <cell r="I82">
            <v>4</v>
          </cell>
          <cell r="J82">
            <v>5</v>
          </cell>
        </row>
        <row r="83">
          <cell r="C83">
            <v>37986</v>
          </cell>
          <cell r="D83">
            <v>37986</v>
          </cell>
          <cell r="E83">
            <v>37986</v>
          </cell>
          <cell r="F83">
            <v>2004</v>
          </cell>
          <cell r="G83">
            <v>2005</v>
          </cell>
          <cell r="H83">
            <v>2006</v>
          </cell>
          <cell r="I83">
            <v>2007</v>
          </cell>
          <cell r="J83">
            <v>2008</v>
          </cell>
        </row>
        <row r="84">
          <cell r="B84" t="str">
            <v>Assets</v>
          </cell>
        </row>
        <row r="85">
          <cell r="B85" t="str">
            <v>Cash</v>
          </cell>
          <cell r="C85">
            <v>0</v>
          </cell>
          <cell r="D85">
            <v>0</v>
          </cell>
          <cell r="E85">
            <v>0</v>
          </cell>
          <cell r="F85">
            <v>-0.17714285714286901</v>
          </cell>
          <cell r="G85">
            <v>-0.35428571428573702</v>
          </cell>
          <cell r="H85">
            <v>-0.53142857142859201</v>
          </cell>
          <cell r="I85">
            <v>29.576346013608099</v>
          </cell>
          <cell r="J85">
            <v>98.996353031786796</v>
          </cell>
        </row>
        <row r="86">
          <cell r="B86" t="str">
            <v>Net Working Capital</v>
          </cell>
          <cell r="C86">
            <v>112.143652245353</v>
          </cell>
          <cell r="D86">
            <v>0</v>
          </cell>
          <cell r="E86">
            <v>112.143652245353</v>
          </cell>
          <cell r="F86">
            <v>115.760196774981</v>
          </cell>
          <cell r="G86">
            <v>117.32117931616</v>
          </cell>
          <cell r="H86">
            <v>119.689254268898</v>
          </cell>
          <cell r="I86">
            <v>130.23812932830899</v>
          </cell>
          <cell r="J86">
            <v>140.35311608166299</v>
          </cell>
        </row>
        <row r="87">
          <cell r="B87" t="str">
            <v>Other Current Assets</v>
          </cell>
          <cell r="C87">
            <v>0</v>
          </cell>
          <cell r="D87">
            <v>0</v>
          </cell>
          <cell r="E87">
            <v>0</v>
          </cell>
          <cell r="F87">
            <v>0</v>
          </cell>
          <cell r="G87">
            <v>0</v>
          </cell>
          <cell r="H87">
            <v>0</v>
          </cell>
          <cell r="I87">
            <v>0</v>
          </cell>
          <cell r="J87">
            <v>0</v>
          </cell>
        </row>
        <row r="88">
          <cell r="B88" t="str">
            <v>Current Assets</v>
          </cell>
          <cell r="C88">
            <v>112.143652245353</v>
          </cell>
          <cell r="D88">
            <v>0</v>
          </cell>
          <cell r="E88">
            <v>112.143652245353</v>
          </cell>
          <cell r="F88">
            <v>115.583053917838</v>
          </cell>
          <cell r="G88">
            <v>116.96689360187401</v>
          </cell>
          <cell r="H88">
            <v>119.15782569747</v>
          </cell>
          <cell r="I88">
            <v>159.81447534191699</v>
          </cell>
          <cell r="J88">
            <v>239.34946911345</v>
          </cell>
        </row>
        <row r="90">
          <cell r="B90" t="str">
            <v>PP&amp;E</v>
          </cell>
          <cell r="C90">
            <v>70.095945778748202</v>
          </cell>
          <cell r="D90">
            <v>0</v>
          </cell>
          <cell r="E90">
            <v>70.095945778748202</v>
          </cell>
          <cell r="F90">
            <v>69.167587745633199</v>
          </cell>
          <cell r="G90">
            <v>66.131932235225605</v>
          </cell>
          <cell r="H90">
            <v>64.647138491181906</v>
          </cell>
          <cell r="I90">
            <v>64.0511628387804</v>
          </cell>
          <cell r="J90">
            <v>63.747738164833699</v>
          </cell>
        </row>
        <row r="91">
          <cell r="B91" t="str">
            <v>PP&amp;E Stepup (Net)</v>
          </cell>
          <cell r="C91">
            <v>0</v>
          </cell>
          <cell r="D91">
            <v>0</v>
          </cell>
          <cell r="E91">
            <v>0</v>
          </cell>
          <cell r="F91">
            <v>0</v>
          </cell>
          <cell r="G91">
            <v>0</v>
          </cell>
          <cell r="H91">
            <v>0</v>
          </cell>
          <cell r="I91">
            <v>0</v>
          </cell>
          <cell r="J91">
            <v>0</v>
          </cell>
        </row>
        <row r="92">
          <cell r="B92" t="str">
            <v>Other Assets</v>
          </cell>
          <cell r="C92">
            <v>78.1113537117904</v>
          </cell>
          <cell r="D92">
            <v>0</v>
          </cell>
          <cell r="E92">
            <v>78.1113537117904</v>
          </cell>
          <cell r="F92">
            <v>78.1113537117904</v>
          </cell>
          <cell r="G92">
            <v>78.1113537117904</v>
          </cell>
          <cell r="H92">
            <v>78.1113537117904</v>
          </cell>
          <cell r="I92">
            <v>78.1113537117904</v>
          </cell>
          <cell r="J92">
            <v>78.1113537117904</v>
          </cell>
        </row>
        <row r="93">
          <cell r="B93" t="str">
            <v>Goodwill (existing)</v>
          </cell>
          <cell r="C93">
            <v>114.78165938864601</v>
          </cell>
          <cell r="D93">
            <v>0</v>
          </cell>
          <cell r="E93">
            <v>114.78165938864601</v>
          </cell>
          <cell r="F93">
            <v>105.491266375546</v>
          </cell>
          <cell r="G93">
            <v>96.200873362445407</v>
          </cell>
          <cell r="H93">
            <v>86.910480349344994</v>
          </cell>
          <cell r="I93">
            <v>77.620087336244495</v>
          </cell>
          <cell r="J93">
            <v>68.329694323144096</v>
          </cell>
        </row>
        <row r="94">
          <cell r="B94" t="str">
            <v>Goodwill (new)</v>
          </cell>
          <cell r="C94">
            <v>0</v>
          </cell>
          <cell r="D94">
            <v>504.84555481432699</v>
          </cell>
          <cell r="E94">
            <v>504.84555481432699</v>
          </cell>
          <cell r="F94">
            <v>479.60327707361103</v>
          </cell>
          <cell r="G94">
            <v>454.36099933289398</v>
          </cell>
          <cell r="H94">
            <v>429.11872159217802</v>
          </cell>
          <cell r="I94">
            <v>403.87644385146098</v>
          </cell>
          <cell r="J94">
            <v>378.63416611074501</v>
          </cell>
        </row>
        <row r="95">
          <cell r="B95" t="str">
            <v>Specifically ID Intangibles</v>
          </cell>
          <cell r="C95">
            <v>0</v>
          </cell>
          <cell r="D95">
            <v>0</v>
          </cell>
          <cell r="E95">
            <v>0</v>
          </cell>
          <cell r="F95">
            <v>0</v>
          </cell>
          <cell r="G95">
            <v>0</v>
          </cell>
          <cell r="H95">
            <v>0</v>
          </cell>
          <cell r="I95">
            <v>0</v>
          </cell>
          <cell r="J95">
            <v>0</v>
          </cell>
        </row>
        <row r="96">
          <cell r="B96" t="str">
            <v>Cap. Transaction Costs</v>
          </cell>
          <cell r="C96">
            <v>0</v>
          </cell>
          <cell r="D96">
            <v>34</v>
          </cell>
          <cell r="E96">
            <v>34</v>
          </cell>
          <cell r="F96">
            <v>29.1428571428571</v>
          </cell>
          <cell r="G96">
            <v>24.285714285714299</v>
          </cell>
          <cell r="H96">
            <v>19.428571428571399</v>
          </cell>
          <cell r="I96">
            <v>14.5714285714286</v>
          </cell>
          <cell r="J96">
            <v>9.71428571428571</v>
          </cell>
        </row>
        <row r="97">
          <cell r="B97" t="str">
            <v>Total Assets</v>
          </cell>
          <cell r="C97">
            <v>375.13261112453802</v>
          </cell>
          <cell r="D97">
            <v>538.84555481432699</v>
          </cell>
          <cell r="E97">
            <v>913.978165938865</v>
          </cell>
          <cell r="F97">
            <v>877.09939596727497</v>
          </cell>
          <cell r="G97">
            <v>836.05776652994405</v>
          </cell>
          <cell r="H97">
            <v>797.37409127053604</v>
          </cell>
          <cell r="I97">
            <v>798.044951651622</v>
          </cell>
          <cell r="J97">
            <v>837.88670713824899</v>
          </cell>
        </row>
        <row r="99">
          <cell r="B99" t="str">
            <v>Liabilities &amp; Equity</v>
          </cell>
        </row>
        <row r="100">
          <cell r="B100" t="str">
            <v>Other Current Liabilities</v>
          </cell>
          <cell r="C100">
            <v>0</v>
          </cell>
          <cell r="D100">
            <v>0</v>
          </cell>
          <cell r="E100">
            <v>0</v>
          </cell>
          <cell r="F100">
            <v>0</v>
          </cell>
          <cell r="G100">
            <v>0</v>
          </cell>
          <cell r="H100">
            <v>0</v>
          </cell>
          <cell r="I100">
            <v>0</v>
          </cell>
          <cell r="J100">
            <v>0</v>
          </cell>
        </row>
        <row r="102">
          <cell r="B102" t="str">
            <v>Existing Net Debt</v>
          </cell>
          <cell r="C102">
            <v>231.65938864628799</v>
          </cell>
          <cell r="D102">
            <v>-231.65938864628799</v>
          </cell>
          <cell r="E102">
            <v>0</v>
          </cell>
          <cell r="F102">
            <v>0</v>
          </cell>
          <cell r="G102">
            <v>0</v>
          </cell>
          <cell r="H102">
            <v>0</v>
          </cell>
          <cell r="I102">
            <v>0</v>
          </cell>
          <cell r="J102">
            <v>0</v>
          </cell>
        </row>
        <row r="104">
          <cell r="B104" t="str">
            <v>Working Capital Revolver</v>
          </cell>
          <cell r="C104">
            <v>0</v>
          </cell>
          <cell r="D104">
            <v>0</v>
          </cell>
          <cell r="E104">
            <v>0</v>
          </cell>
          <cell r="F104">
            <v>0</v>
          </cell>
          <cell r="G104">
            <v>0</v>
          </cell>
          <cell r="H104">
            <v>0</v>
          </cell>
          <cell r="I104">
            <v>0</v>
          </cell>
          <cell r="J104">
            <v>0</v>
          </cell>
        </row>
        <row r="105">
          <cell r="B105" t="str">
            <v>Term Loan A</v>
          </cell>
          <cell r="C105">
            <v>0</v>
          </cell>
          <cell r="D105">
            <v>190</v>
          </cell>
          <cell r="E105">
            <v>190</v>
          </cell>
          <cell r="F105">
            <v>147.364529780764</v>
          </cell>
          <cell r="G105">
            <v>93.962925561266502</v>
          </cell>
          <cell r="H105">
            <v>30.207986062046601</v>
          </cell>
          <cell r="I105">
            <v>0</v>
          </cell>
          <cell r="J105">
            <v>0</v>
          </cell>
        </row>
        <row r="106">
          <cell r="B106" t="str">
            <v>Term Loan B</v>
          </cell>
          <cell r="C106">
            <v>0</v>
          </cell>
          <cell r="D106">
            <v>180</v>
          </cell>
          <cell r="E106">
            <v>180</v>
          </cell>
          <cell r="F106">
            <v>180</v>
          </cell>
          <cell r="G106">
            <v>180</v>
          </cell>
          <cell r="H106">
            <v>180</v>
          </cell>
          <cell r="I106">
            <v>180</v>
          </cell>
          <cell r="J106">
            <v>180</v>
          </cell>
        </row>
        <row r="107">
          <cell r="B107" t="str">
            <v>High Yield</v>
          </cell>
          <cell r="C107">
            <v>0</v>
          </cell>
          <cell r="D107">
            <v>0</v>
          </cell>
          <cell r="E107">
            <v>0</v>
          </cell>
          <cell r="F107">
            <v>0</v>
          </cell>
          <cell r="G107">
            <v>0</v>
          </cell>
          <cell r="H107">
            <v>0</v>
          </cell>
          <cell r="I107">
            <v>0</v>
          </cell>
          <cell r="J107">
            <v>0</v>
          </cell>
        </row>
        <row r="108">
          <cell r="B108" t="str">
            <v>Mezzanine</v>
          </cell>
          <cell r="C108">
            <v>0</v>
          </cell>
          <cell r="D108">
            <v>140</v>
          </cell>
          <cell r="E108">
            <v>140</v>
          </cell>
          <cell r="F108">
            <v>145.6</v>
          </cell>
          <cell r="G108">
            <v>151.42400000000001</v>
          </cell>
          <cell r="H108">
            <v>157.48096000000001</v>
          </cell>
          <cell r="I108">
            <v>163.78019839999999</v>
          </cell>
          <cell r="J108">
            <v>170.33140633599999</v>
          </cell>
        </row>
        <row r="109">
          <cell r="B109" t="str">
            <v>Total Debt</v>
          </cell>
          <cell r="C109">
            <v>0</v>
          </cell>
          <cell r="D109">
            <v>510</v>
          </cell>
          <cell r="E109">
            <v>510</v>
          </cell>
          <cell r="F109">
            <v>472.964529780764</v>
          </cell>
          <cell r="G109">
            <v>425.38692556126603</v>
          </cell>
          <cell r="H109">
            <v>367.68894606204702</v>
          </cell>
          <cell r="I109">
            <v>343.78019840000002</v>
          </cell>
          <cell r="J109">
            <v>350.33140633599999</v>
          </cell>
        </row>
        <row r="111">
          <cell r="B111" t="str">
            <v>Other LT Liabilities</v>
          </cell>
          <cell r="C111">
            <v>29.978165938864599</v>
          </cell>
          <cell r="D111">
            <v>0</v>
          </cell>
          <cell r="E111">
            <v>29.978165938864599</v>
          </cell>
          <cell r="F111">
            <v>29.978165938864599</v>
          </cell>
          <cell r="G111">
            <v>29.978165938864599</v>
          </cell>
          <cell r="H111">
            <v>29.978165938864599</v>
          </cell>
          <cell r="I111">
            <v>29.978165938864599</v>
          </cell>
          <cell r="J111">
            <v>29.978165938864599</v>
          </cell>
        </row>
        <row r="112">
          <cell r="B112" t="str">
            <v>Total Liabilities</v>
          </cell>
          <cell r="C112">
            <v>261.637554585153</v>
          </cell>
          <cell r="D112">
            <v>278.34061135371201</v>
          </cell>
          <cell r="E112">
            <v>539.978165938865</v>
          </cell>
          <cell r="F112">
            <v>502.94269571962798</v>
          </cell>
          <cell r="G112">
            <v>455.36509150013097</v>
          </cell>
          <cell r="H112">
            <v>397.667112000911</v>
          </cell>
          <cell r="I112">
            <v>373.75836433886502</v>
          </cell>
          <cell r="J112">
            <v>380.30957227486499</v>
          </cell>
        </row>
        <row r="114">
          <cell r="B114" t="str">
            <v>Preferred Equity (PIK Debt)</v>
          </cell>
          <cell r="C114">
            <v>0</v>
          </cell>
          <cell r="D114">
            <v>180</v>
          </cell>
          <cell r="E114">
            <v>180</v>
          </cell>
          <cell r="F114">
            <v>194.4</v>
          </cell>
          <cell r="G114">
            <v>209.952</v>
          </cell>
          <cell r="H114">
            <v>226.74816000000001</v>
          </cell>
          <cell r="I114">
            <v>244.88801280000001</v>
          </cell>
          <cell r="J114">
            <v>264.479053824</v>
          </cell>
        </row>
        <row r="115">
          <cell r="B115" t="str">
            <v>Common Equity</v>
          </cell>
          <cell r="C115">
            <v>113.495056539385</v>
          </cell>
          <cell r="D115">
            <v>80.504943460615195</v>
          </cell>
          <cell r="E115">
            <v>194</v>
          </cell>
          <cell r="F115">
            <v>179.93384310478999</v>
          </cell>
          <cell r="G115">
            <v>171.09496074409901</v>
          </cell>
          <cell r="H115">
            <v>173.49024784105401</v>
          </cell>
          <cell r="I115">
            <v>180.10714594132901</v>
          </cell>
          <cell r="J115">
            <v>193.98379532509901</v>
          </cell>
        </row>
        <row r="116">
          <cell r="B116" t="str">
            <v>Liabilities &amp; Equity</v>
          </cell>
          <cell r="C116">
            <v>375.13261112453802</v>
          </cell>
          <cell r="D116">
            <v>538.84555481432699</v>
          </cell>
          <cell r="E116">
            <v>913.978165938865</v>
          </cell>
          <cell r="F116">
            <v>877.27653882441803</v>
          </cell>
          <cell r="G116">
            <v>836.41205224423004</v>
          </cell>
          <cell r="H116">
            <v>797.90551984196497</v>
          </cell>
          <cell r="I116">
            <v>798.75352308019399</v>
          </cell>
          <cell r="J116">
            <v>838.77242142396301</v>
          </cell>
        </row>
        <row r="118">
          <cell r="B118" t="str">
            <v>Net Assets</v>
          </cell>
          <cell r="C118">
            <v>113.495056539385</v>
          </cell>
          <cell r="D118">
            <v>260.50494346061498</v>
          </cell>
          <cell r="E118">
            <v>374</v>
          </cell>
          <cell r="F118">
            <v>374.156700247647</v>
          </cell>
          <cell r="G118">
            <v>380.69267502981302</v>
          </cell>
          <cell r="H118">
            <v>399.70697926962498</v>
          </cell>
          <cell r="I118">
            <v>424.28658731275698</v>
          </cell>
          <cell r="J118">
            <v>457.577134863384</v>
          </cell>
        </row>
        <row r="120">
          <cell r="B120" t="str">
            <v>Check</v>
          </cell>
          <cell r="C120">
            <v>0</v>
          </cell>
          <cell r="D120">
            <v>0</v>
          </cell>
          <cell r="E120">
            <v>1.13686837721616E-13</v>
          </cell>
          <cell r="F120">
            <v>0.177142857143053</v>
          </cell>
          <cell r="G120">
            <v>0.53142857142881905</v>
          </cell>
          <cell r="H120">
            <v>1.06285714285752</v>
          </cell>
          <cell r="I120">
            <v>1.7714285714292799</v>
          </cell>
          <cell r="J120">
            <v>2.6571428571437501</v>
          </cell>
        </row>
        <row r="122">
          <cell r="B122" t="str">
            <v>Allocation of Purchase Price</v>
          </cell>
        </row>
        <row r="123">
          <cell r="B123" t="str">
            <v>Purchase Accounting?</v>
          </cell>
          <cell r="C123">
            <v>1</v>
          </cell>
          <cell r="E123" t="str">
            <v>PP&amp;E Stepup (net)</v>
          </cell>
          <cell r="H123">
            <v>0</v>
          </cell>
          <cell r="I123">
            <v>0</v>
          </cell>
        </row>
        <row r="124">
          <cell r="B124" t="str">
            <v>Equity Purchase Price</v>
          </cell>
          <cell r="C124">
            <v>618.34061135371201</v>
          </cell>
          <cell r="E124" t="str">
            <v>Goodwill</v>
          </cell>
          <cell r="H124">
            <v>1</v>
          </cell>
          <cell r="I124">
            <v>504.84555481432699</v>
          </cell>
        </row>
        <row r="125">
          <cell r="B125" t="str">
            <v>Expensed Fees</v>
          </cell>
          <cell r="C125">
            <v>0</v>
          </cell>
          <cell r="E125" t="str">
            <v>Specifically ID'able Intangibles</v>
          </cell>
          <cell r="H125">
            <v>0</v>
          </cell>
          <cell r="I125">
            <v>0</v>
          </cell>
        </row>
        <row r="126">
          <cell r="B126" t="str">
            <v>Current Book Equity</v>
          </cell>
          <cell r="C126">
            <v>113.495056539385</v>
          </cell>
        </row>
        <row r="127">
          <cell r="B127" t="str">
            <v>Excess to Allocate</v>
          </cell>
          <cell r="C127">
            <v>504.84555481432699</v>
          </cell>
          <cell r="E127" t="str">
            <v>Allocation of Excess</v>
          </cell>
          <cell r="H127">
            <v>1</v>
          </cell>
          <cell r="I127">
            <v>504.84555481432699</v>
          </cell>
        </row>
        <row r="130">
          <cell r="B130" t="str">
            <v>CASH FLOW STATEMENT</v>
          </cell>
        </row>
        <row r="132">
          <cell r="F132">
            <v>1</v>
          </cell>
          <cell r="G132">
            <v>2</v>
          </cell>
          <cell r="H132">
            <v>3</v>
          </cell>
          <cell r="I132">
            <v>4</v>
          </cell>
          <cell r="J132">
            <v>5</v>
          </cell>
        </row>
        <row r="133">
          <cell r="F133">
            <v>2004</v>
          </cell>
          <cell r="G133">
            <v>2005</v>
          </cell>
          <cell r="H133">
            <v>2006</v>
          </cell>
          <cell r="I133">
            <v>2007</v>
          </cell>
          <cell r="J133">
            <v>2008</v>
          </cell>
        </row>
        <row r="135">
          <cell r="B135" t="str">
            <v>Free Cash Flows</v>
          </cell>
        </row>
        <row r="136">
          <cell r="B136" t="str">
            <v>EBIT</v>
          </cell>
          <cell r="F136">
            <v>52.390074391161299</v>
          </cell>
          <cell r="G136">
            <v>58.983548586117799</v>
          </cell>
          <cell r="H136">
            <v>73.788220597197594</v>
          </cell>
          <cell r="I136">
            <v>79.229557613604896</v>
          </cell>
          <cell r="J136">
            <v>90.457193696491501</v>
          </cell>
        </row>
        <row r="137">
          <cell r="B137" t="str">
            <v>Depreciation</v>
          </cell>
          <cell r="F137">
            <v>19.8080104021106</v>
          </cell>
          <cell r="G137">
            <v>20.325800157743799</v>
          </cell>
          <cell r="H137">
            <v>20.253826767994799</v>
          </cell>
          <cell r="I137">
            <v>24.141728868842701</v>
          </cell>
          <cell r="J137">
            <v>25.596613856293501</v>
          </cell>
        </row>
        <row r="138">
          <cell r="B138" t="str">
            <v>Amortisation of Goodwill (existing)</v>
          </cell>
          <cell r="F138">
            <v>9.2903930131004397</v>
          </cell>
          <cell r="G138">
            <v>9.2903930131004397</v>
          </cell>
          <cell r="H138">
            <v>9.2903930131004397</v>
          </cell>
          <cell r="I138">
            <v>9.2903930131004397</v>
          </cell>
          <cell r="J138">
            <v>9.2903930131004397</v>
          </cell>
        </row>
        <row r="139">
          <cell r="B139" t="str">
            <v>Amortisation of Goodwill (new)</v>
          </cell>
          <cell r="F139">
            <v>25.2422777407163</v>
          </cell>
          <cell r="G139">
            <v>25.2422777407163</v>
          </cell>
          <cell r="H139">
            <v>25.2422777407163</v>
          </cell>
          <cell r="I139">
            <v>25.2422777407163</v>
          </cell>
          <cell r="J139">
            <v>25.2422777407163</v>
          </cell>
        </row>
        <row r="140">
          <cell r="B140" t="str">
            <v>Taxes</v>
          </cell>
          <cell r="F140">
            <v>-9.1951004292289191</v>
          </cell>
          <cell r="G140">
            <v>-11.5435860896654</v>
          </cell>
          <cell r="H140">
            <v>-16.590821643100199</v>
          </cell>
          <cell r="I140">
            <v>-18.4874874561864</v>
          </cell>
          <cell r="J140">
            <v>-21.749114844422799</v>
          </cell>
        </row>
        <row r="141">
          <cell r="B141" t="str">
            <v>Change in Net Working Capital</v>
          </cell>
          <cell r="F141">
            <v>-3.6165445296279302</v>
          </cell>
          <cell r="G141">
            <v>-1.5609825411795</v>
          </cell>
          <cell r="H141">
            <v>-2.3680749527379099</v>
          </cell>
          <cell r="I141">
            <v>-10.5488750594106</v>
          </cell>
          <cell r="J141">
            <v>-10.1149867533543</v>
          </cell>
        </row>
        <row r="142">
          <cell r="B142" t="str">
            <v>Capex</v>
          </cell>
          <cell r="F142">
            <v>-18.8796523689956</v>
          </cell>
          <cell r="G142">
            <v>-17.290144647336199</v>
          </cell>
          <cell r="H142">
            <v>-18.769033023951099</v>
          </cell>
          <cell r="I142">
            <v>-23.545753216441099</v>
          </cell>
          <cell r="J142">
            <v>-25.293189182346801</v>
          </cell>
        </row>
        <row r="143">
          <cell r="B143" t="str">
            <v>Unlevered Free Cash Flow</v>
          </cell>
          <cell r="F143">
            <v>75.039458219236195</v>
          </cell>
          <cell r="G143">
            <v>83.447306219497193</v>
          </cell>
          <cell r="H143">
            <v>90.846788499219898</v>
          </cell>
          <cell r="I143">
            <v>85.3218415042262</v>
          </cell>
          <cell r="J143">
            <v>93.429187526477904</v>
          </cell>
        </row>
        <row r="145">
          <cell r="B145" t="str">
            <v>Total Cash Interest Expense</v>
          </cell>
          <cell r="F145">
            <v>32.403987999999998</v>
          </cell>
          <cell r="G145">
            <v>30.045701999999999</v>
          </cell>
          <cell r="H145">
            <v>27.091849</v>
          </cell>
          <cell r="I145">
            <v>24.828938000000001</v>
          </cell>
          <cell r="J145">
            <v>24.437736000000001</v>
          </cell>
        </row>
        <row r="146">
          <cell r="B146" t="str">
            <v>Interest Income</v>
          </cell>
          <cell r="F146">
            <v>0</v>
          </cell>
          <cell r="G146">
            <v>0</v>
          </cell>
          <cell r="H146">
            <v>0</v>
          </cell>
          <cell r="I146">
            <v>0</v>
          </cell>
          <cell r="J146">
            <v>-0.60569834884359197</v>
          </cell>
        </row>
        <row r="147">
          <cell r="B147" t="str">
            <v>Free Cash Flow Before Debt Amortization</v>
          </cell>
          <cell r="F147">
            <v>42.635470219236197</v>
          </cell>
          <cell r="G147">
            <v>53.401604219497202</v>
          </cell>
          <cell r="H147">
            <v>63.754939499219901</v>
          </cell>
          <cell r="I147">
            <v>60.492903504226199</v>
          </cell>
          <cell r="J147">
            <v>69.597149875321506</v>
          </cell>
        </row>
        <row r="149">
          <cell r="B149" t="str">
            <v>Financing Actitivies</v>
          </cell>
        </row>
        <row r="150">
          <cell r="B150" t="str">
            <v>Working Capital Revolver</v>
          </cell>
          <cell r="F150">
            <v>0.17714285714286901</v>
          </cell>
          <cell r="G150">
            <v>0.17714285714286901</v>
          </cell>
          <cell r="H150">
            <v>0.17714285714285399</v>
          </cell>
          <cell r="I150">
            <v>0</v>
          </cell>
          <cell r="J150">
            <v>0</v>
          </cell>
        </row>
        <row r="151">
          <cell r="B151" t="str">
            <v>Term Loan A</v>
          </cell>
          <cell r="F151">
            <v>-42.635470219236197</v>
          </cell>
          <cell r="G151">
            <v>-53.401604219497202</v>
          </cell>
          <cell r="H151">
            <v>-63.754939499219901</v>
          </cell>
          <cell r="I151">
            <v>-30.207986062046601</v>
          </cell>
          <cell r="J151">
            <v>0</v>
          </cell>
        </row>
        <row r="152">
          <cell r="B152" t="str">
            <v>Term Loan B</v>
          </cell>
          <cell r="F152">
            <v>0</v>
          </cell>
          <cell r="G152">
            <v>0</v>
          </cell>
          <cell r="H152">
            <v>0</v>
          </cell>
          <cell r="I152">
            <v>0</v>
          </cell>
          <cell r="J152">
            <v>0</v>
          </cell>
        </row>
        <row r="153">
          <cell r="B153" t="str">
            <v>High Yield</v>
          </cell>
          <cell r="F153">
            <v>0</v>
          </cell>
          <cell r="G153">
            <v>0</v>
          </cell>
          <cell r="H153">
            <v>0</v>
          </cell>
          <cell r="I153">
            <v>0</v>
          </cell>
          <cell r="J153">
            <v>0</v>
          </cell>
        </row>
        <row r="154">
          <cell r="B154" t="str">
            <v>Mezzanine</v>
          </cell>
          <cell r="F154">
            <v>0</v>
          </cell>
          <cell r="G154">
            <v>0</v>
          </cell>
          <cell r="H154">
            <v>0</v>
          </cell>
          <cell r="I154">
            <v>0</v>
          </cell>
          <cell r="J154">
            <v>0</v>
          </cell>
        </row>
        <row r="155">
          <cell r="B155" t="str">
            <v>Preferred Equity (PIK Debt)</v>
          </cell>
          <cell r="F155">
            <v>0</v>
          </cell>
          <cell r="G155">
            <v>0</v>
          </cell>
          <cell r="H155">
            <v>0</v>
          </cell>
          <cell r="I155">
            <v>0</v>
          </cell>
          <cell r="J155">
            <v>0</v>
          </cell>
        </row>
        <row r="156">
          <cell r="B156" t="str">
            <v>Cash Flow from / (Used by) Financing</v>
          </cell>
          <cell r="F156">
            <v>-42.458327362093399</v>
          </cell>
          <cell r="G156">
            <v>-53.224461362354297</v>
          </cell>
          <cell r="H156">
            <v>-63.577796642077097</v>
          </cell>
          <cell r="I156">
            <v>-30.207986062046601</v>
          </cell>
          <cell r="J156">
            <v>0</v>
          </cell>
        </row>
        <row r="158">
          <cell r="B158" t="str">
            <v>Net Increase / (Decrease) in Cash</v>
          </cell>
          <cell r="F158">
            <v>0.17714285714286901</v>
          </cell>
          <cell r="G158">
            <v>0.17714285714286901</v>
          </cell>
          <cell r="H158">
            <v>0.17714285714285399</v>
          </cell>
          <cell r="I158">
            <v>30.284917442179601</v>
          </cell>
          <cell r="J158">
            <v>69.597149875321506</v>
          </cell>
        </row>
        <row r="160">
          <cell r="B160" t="str">
            <v>Cash Balance</v>
          </cell>
          <cell r="E160" t="str">
            <v>Min. Cash</v>
          </cell>
        </row>
        <row r="161">
          <cell r="B161" t="str">
            <v>Opening Cash Balance</v>
          </cell>
          <cell r="E161">
            <v>0</v>
          </cell>
          <cell r="F161">
            <v>0</v>
          </cell>
          <cell r="G161">
            <v>0</v>
          </cell>
          <cell r="H161">
            <v>0</v>
          </cell>
          <cell r="I161">
            <v>0</v>
          </cell>
          <cell r="J161">
            <v>30.284917442179601</v>
          </cell>
        </row>
        <row r="162">
          <cell r="B162" t="str">
            <v>Closing Cash Balance</v>
          </cell>
          <cell r="E162" t="str">
            <v>Not functioning</v>
          </cell>
          <cell r="F162">
            <v>0.17714285714286901</v>
          </cell>
          <cell r="G162">
            <v>0.17714285714286901</v>
          </cell>
          <cell r="H162">
            <v>0.17714285714285399</v>
          </cell>
          <cell r="I162">
            <v>30.284917442179601</v>
          </cell>
          <cell r="J162">
            <v>99.882067317501097</v>
          </cell>
        </row>
        <row r="165">
          <cell r="B165" t="str">
            <v>DEBT SCHEDULE</v>
          </cell>
        </row>
        <row r="167">
          <cell r="F167">
            <v>1</v>
          </cell>
          <cell r="G167">
            <v>2</v>
          </cell>
          <cell r="H167">
            <v>3</v>
          </cell>
          <cell r="I167">
            <v>4</v>
          </cell>
          <cell r="J167">
            <v>5</v>
          </cell>
        </row>
        <row r="168">
          <cell r="F168">
            <v>2004</v>
          </cell>
          <cell r="G168">
            <v>2005</v>
          </cell>
          <cell r="H168">
            <v>2006</v>
          </cell>
          <cell r="I168">
            <v>2007</v>
          </cell>
          <cell r="J168">
            <v>2008</v>
          </cell>
        </row>
        <row r="170">
          <cell r="B170" t="str">
            <v>Scheduled Debt Retirement</v>
          </cell>
          <cell r="E170" t="str">
            <v>Years to Amortize</v>
          </cell>
        </row>
        <row r="171">
          <cell r="B171" t="str">
            <v>Term Loan A</v>
          </cell>
          <cell r="E171">
            <v>7</v>
          </cell>
          <cell r="F171">
            <v>27.1428571428571</v>
          </cell>
          <cell r="G171">
            <v>27.1428571428571</v>
          </cell>
          <cell r="H171">
            <v>27.1428571428571</v>
          </cell>
          <cell r="I171">
            <v>27.1428571428571</v>
          </cell>
          <cell r="J171">
            <v>27.1428571428571</v>
          </cell>
        </row>
        <row r="172">
          <cell r="B172" t="str">
            <v>Term Loan B</v>
          </cell>
          <cell r="E172">
            <v>0</v>
          </cell>
          <cell r="F172">
            <v>0</v>
          </cell>
          <cell r="G172">
            <v>0</v>
          </cell>
          <cell r="H172">
            <v>0</v>
          </cell>
          <cell r="I172">
            <v>0</v>
          </cell>
          <cell r="J172">
            <v>0</v>
          </cell>
        </row>
        <row r="173">
          <cell r="B173" t="str">
            <v>High Yield</v>
          </cell>
          <cell r="E173">
            <v>0</v>
          </cell>
          <cell r="F173">
            <v>0</v>
          </cell>
          <cell r="G173">
            <v>0</v>
          </cell>
          <cell r="H173">
            <v>0</v>
          </cell>
          <cell r="I173">
            <v>0</v>
          </cell>
          <cell r="J173">
            <v>0</v>
          </cell>
        </row>
        <row r="174">
          <cell r="B174" t="str">
            <v>Mezzanine</v>
          </cell>
          <cell r="E174">
            <v>0</v>
          </cell>
          <cell r="F174">
            <v>0</v>
          </cell>
          <cell r="G174">
            <v>0</v>
          </cell>
          <cell r="H174">
            <v>0</v>
          </cell>
          <cell r="I174">
            <v>0</v>
          </cell>
          <cell r="J174">
            <v>0</v>
          </cell>
        </row>
        <row r="175">
          <cell r="B175" t="str">
            <v>Preferred Equity (PIK Debt)</v>
          </cell>
          <cell r="E175">
            <v>0</v>
          </cell>
          <cell r="F175">
            <v>0</v>
          </cell>
          <cell r="G175">
            <v>0</v>
          </cell>
          <cell r="H175">
            <v>0</v>
          </cell>
          <cell r="I175">
            <v>0</v>
          </cell>
          <cell r="J175">
            <v>0</v>
          </cell>
        </row>
        <row r="177">
          <cell r="B177" t="str">
            <v>USES OF FUNDS</v>
          </cell>
        </row>
        <row r="178">
          <cell r="B178" t="str">
            <v>Required Debt Retirement</v>
          </cell>
        </row>
        <row r="179">
          <cell r="B179" t="str">
            <v>Term Loan A</v>
          </cell>
          <cell r="F179">
            <v>27.1428571428571</v>
          </cell>
          <cell r="G179">
            <v>27.1428571428571</v>
          </cell>
          <cell r="H179">
            <v>27.1428571428571</v>
          </cell>
          <cell r="I179">
            <v>27.1428571428571</v>
          </cell>
          <cell r="J179">
            <v>0</v>
          </cell>
        </row>
        <row r="180">
          <cell r="B180" t="str">
            <v>Term Loan B</v>
          </cell>
          <cell r="F180">
            <v>0</v>
          </cell>
          <cell r="G180">
            <v>0</v>
          </cell>
          <cell r="H180">
            <v>0</v>
          </cell>
          <cell r="I180">
            <v>0</v>
          </cell>
          <cell r="J180">
            <v>0</v>
          </cell>
        </row>
        <row r="181">
          <cell r="B181" t="str">
            <v>High Yield</v>
          </cell>
          <cell r="F181">
            <v>0</v>
          </cell>
          <cell r="G181">
            <v>0</v>
          </cell>
          <cell r="H181">
            <v>0</v>
          </cell>
          <cell r="I181">
            <v>0</v>
          </cell>
          <cell r="J181">
            <v>0</v>
          </cell>
        </row>
        <row r="182">
          <cell r="B182" t="str">
            <v>Mezzanine</v>
          </cell>
          <cell r="F182">
            <v>0</v>
          </cell>
          <cell r="G182">
            <v>0</v>
          </cell>
          <cell r="H182">
            <v>0</v>
          </cell>
          <cell r="I182">
            <v>0</v>
          </cell>
          <cell r="J182">
            <v>0</v>
          </cell>
        </row>
        <row r="183">
          <cell r="B183" t="str">
            <v>Preferred Equity (PIK Debt)</v>
          </cell>
          <cell r="F183">
            <v>0</v>
          </cell>
          <cell r="G183">
            <v>0</v>
          </cell>
          <cell r="H183">
            <v>0</v>
          </cell>
          <cell r="I183">
            <v>0</v>
          </cell>
          <cell r="J183">
            <v>0</v>
          </cell>
        </row>
        <row r="184">
          <cell r="B184" t="str">
            <v>Required Debt Retirement</v>
          </cell>
          <cell r="F184">
            <v>27.1428571428571</v>
          </cell>
          <cell r="G184">
            <v>27.1428571428571</v>
          </cell>
          <cell r="H184">
            <v>27.1428571428571</v>
          </cell>
          <cell r="I184">
            <v>27.1428571428571</v>
          </cell>
          <cell r="J184">
            <v>0</v>
          </cell>
        </row>
        <row r="186">
          <cell r="B186" t="str">
            <v>Cash Sweep</v>
          </cell>
          <cell r="E186" t="str">
            <v>Prepayment?</v>
          </cell>
        </row>
        <row r="187">
          <cell r="B187" t="str">
            <v>Working Capital Revolver</v>
          </cell>
          <cell r="E187">
            <v>1</v>
          </cell>
          <cell r="F187">
            <v>0</v>
          </cell>
          <cell r="G187">
            <v>0</v>
          </cell>
          <cell r="H187">
            <v>0</v>
          </cell>
          <cell r="I187">
            <v>0</v>
          </cell>
          <cell r="J187">
            <v>0</v>
          </cell>
        </row>
        <row r="188">
          <cell r="B188" t="str">
            <v>Term Loan A</v>
          </cell>
          <cell r="E188">
            <v>1</v>
          </cell>
          <cell r="F188">
            <v>15.3154702192362</v>
          </cell>
          <cell r="G188">
            <v>26.081604219497201</v>
          </cell>
          <cell r="H188">
            <v>36.434939499219901</v>
          </cell>
          <cell r="I188">
            <v>3.0651289191894602</v>
          </cell>
          <cell r="J188">
            <v>0</v>
          </cell>
        </row>
        <row r="189">
          <cell r="B189" t="str">
            <v>Term Loan B</v>
          </cell>
          <cell r="E189">
            <v>0</v>
          </cell>
          <cell r="F189">
            <v>0</v>
          </cell>
          <cell r="G189">
            <v>0</v>
          </cell>
          <cell r="H189">
            <v>0</v>
          </cell>
          <cell r="I189">
            <v>0</v>
          </cell>
          <cell r="J189">
            <v>0</v>
          </cell>
        </row>
        <row r="190">
          <cell r="B190" t="str">
            <v>High Yield</v>
          </cell>
          <cell r="E190">
            <v>0</v>
          </cell>
          <cell r="F190">
            <v>0</v>
          </cell>
          <cell r="G190">
            <v>0</v>
          </cell>
          <cell r="H190">
            <v>0</v>
          </cell>
          <cell r="I190">
            <v>0</v>
          </cell>
          <cell r="J190">
            <v>0</v>
          </cell>
        </row>
        <row r="191">
          <cell r="B191" t="str">
            <v>Mezzanine</v>
          </cell>
          <cell r="E191">
            <v>0</v>
          </cell>
          <cell r="F191">
            <v>0</v>
          </cell>
          <cell r="G191">
            <v>0</v>
          </cell>
          <cell r="H191">
            <v>0</v>
          </cell>
          <cell r="I191">
            <v>0</v>
          </cell>
          <cell r="J191">
            <v>0</v>
          </cell>
        </row>
        <row r="192">
          <cell r="B192" t="str">
            <v>Preferred Equity (PIK Debt)</v>
          </cell>
          <cell r="E192">
            <v>0</v>
          </cell>
          <cell r="F192">
            <v>0</v>
          </cell>
          <cell r="G192">
            <v>0</v>
          </cell>
          <cell r="H192">
            <v>0</v>
          </cell>
          <cell r="I192">
            <v>0</v>
          </cell>
          <cell r="J192">
            <v>0</v>
          </cell>
        </row>
        <row r="193">
          <cell r="B193" t="str">
            <v>Cash Sweep</v>
          </cell>
          <cell r="F193">
            <v>15.3154702192362</v>
          </cell>
          <cell r="G193">
            <v>26.081604219497201</v>
          </cell>
          <cell r="H193">
            <v>36.434939499219901</v>
          </cell>
          <cell r="I193">
            <v>3.0651289191894602</v>
          </cell>
          <cell r="J193">
            <v>0</v>
          </cell>
        </row>
        <row r="195">
          <cell r="B195" t="str">
            <v>Uses of Funds Subtotal</v>
          </cell>
          <cell r="F195">
            <v>42.458327362093399</v>
          </cell>
          <cell r="G195">
            <v>53.224461362354297</v>
          </cell>
          <cell r="H195">
            <v>63.577796642077097</v>
          </cell>
          <cell r="I195">
            <v>30.207986062046601</v>
          </cell>
          <cell r="J195">
            <v>0</v>
          </cell>
        </row>
        <row r="197">
          <cell r="B197" t="str">
            <v>Excess Cash Added on Balance Sheet</v>
          </cell>
          <cell r="F197">
            <v>0</v>
          </cell>
          <cell r="G197">
            <v>0</v>
          </cell>
          <cell r="H197">
            <v>0</v>
          </cell>
          <cell r="I197">
            <v>30.107774585036701</v>
          </cell>
          <cell r="J197">
            <v>99.7049244603582</v>
          </cell>
        </row>
        <row r="198">
          <cell r="B198" t="str">
            <v>Total Uses of Funds</v>
          </cell>
          <cell r="F198">
            <v>42.458327362093399</v>
          </cell>
          <cell r="G198">
            <v>53.224461362354297</v>
          </cell>
          <cell r="H198">
            <v>63.577796642077097</v>
          </cell>
          <cell r="I198">
            <v>60.315760647083302</v>
          </cell>
          <cell r="J198">
            <v>99.7049244603582</v>
          </cell>
        </row>
        <row r="200">
          <cell r="B200" t="str">
            <v>SOURCES OF FUNDS</v>
          </cell>
        </row>
        <row r="201">
          <cell r="B201" t="str">
            <v>Opening Cash Balance</v>
          </cell>
          <cell r="F201">
            <v>0</v>
          </cell>
          <cell r="G201">
            <v>-0.17714285714286901</v>
          </cell>
          <cell r="H201">
            <v>-0.35428571428573702</v>
          </cell>
          <cell r="I201">
            <v>-0.53142857142859201</v>
          </cell>
          <cell r="J201">
            <v>29.576346013608099</v>
          </cell>
        </row>
        <row r="202">
          <cell r="B202" t="str">
            <v>Cash Available for Debt Repayment</v>
          </cell>
          <cell r="F202">
            <v>42.635470219236197</v>
          </cell>
          <cell r="G202">
            <v>53.401604219497202</v>
          </cell>
          <cell r="H202">
            <v>63.754939499219901</v>
          </cell>
          <cell r="I202">
            <v>60.492903504226199</v>
          </cell>
          <cell r="J202">
            <v>69.597149875321506</v>
          </cell>
        </row>
        <row r="203">
          <cell r="B203" t="str">
            <v>Source of Funds Subtotal</v>
          </cell>
          <cell r="F203">
            <v>42.635470219236197</v>
          </cell>
          <cell r="G203">
            <v>53.224461362354297</v>
          </cell>
          <cell r="H203">
            <v>63.4006537849342</v>
          </cell>
          <cell r="I203">
            <v>59.9614749327976</v>
          </cell>
          <cell r="J203">
            <v>99.173495888929594</v>
          </cell>
        </row>
        <row r="205">
          <cell r="B205" t="str">
            <v>Incremental Revolver Borrowings</v>
          </cell>
          <cell r="F205">
            <v>0</v>
          </cell>
          <cell r="G205">
            <v>0</v>
          </cell>
          <cell r="H205">
            <v>0.177142857142883</v>
          </cell>
          <cell r="I205">
            <v>0</v>
          </cell>
          <cell r="J205">
            <v>0</v>
          </cell>
        </row>
        <row r="206">
          <cell r="B206" t="str">
            <v>Total Sources of Funds</v>
          </cell>
          <cell r="F206">
            <v>42.635470219236197</v>
          </cell>
          <cell r="G206">
            <v>53.224461362354297</v>
          </cell>
          <cell r="H206">
            <v>63.577796642077097</v>
          </cell>
          <cell r="I206">
            <v>59.9614749327976</v>
          </cell>
          <cell r="J206">
            <v>99.173495888929594</v>
          </cell>
        </row>
        <row r="208">
          <cell r="B208" t="str">
            <v>Check</v>
          </cell>
          <cell r="F208">
            <v>0.17714285714286901</v>
          </cell>
          <cell r="G208">
            <v>0.17714285714286901</v>
          </cell>
          <cell r="H208">
            <v>0.17714285714286901</v>
          </cell>
          <cell r="I208">
            <v>0.531428571428606</v>
          </cell>
          <cell r="J208">
            <v>1.06285714285717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row r="1">
          <cell r="B1" t="str">
            <v>© 1999-2002 by DealMaven, Inc</v>
          </cell>
        </row>
      </sheetData>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
      <sheetName val="TWO"/>
      <sheetName val="THREE"/>
      <sheetName val="SPREADSH"/>
      <sheetName val="JOB COST"/>
      <sheetName val="SHEET"/>
      <sheetName val="schedule"/>
      <sheetName val="SH_1-3Ba"/>
      <sheetName val="SH_3Bb-3Be"/>
      <sheetName val="SH_3Bf-3Bc"/>
      <sheetName val="SH_3Bc-3D"/>
      <sheetName val="SH_3D-3F"/>
      <sheetName val="SH_3G-5B"/>
      <sheetName val="SH_6-8"/>
      <sheetName val="YARD-LITE"/>
      <sheetName val="STRUCT_GRND"/>
      <sheetName val="EIGHT"/>
      <sheetName val="NINE"/>
      <sheetName val="TEN"/>
      <sheetName val="TOTAL"/>
      <sheetName val="CABLES"/>
      <sheetName val="PRICING"/>
      <sheetName val="ASSMBLYS"/>
      <sheetName val="ASSMBLY_MATRL"/>
      <sheetName val="SCHED"/>
      <sheetName val="MATRL_SUMRY"/>
      <sheetName val="JC_RICHARDS"/>
      <sheetName val="1-28"/>
      <sheetName val="2-4"/>
      <sheetName val="2-11"/>
      <sheetName val="2-18"/>
      <sheetName val="2-25"/>
    </sheetNames>
    <sheetDataSet>
      <sheetData sheetId="0"/>
      <sheetData sheetId="1"/>
      <sheetData sheetId="2"/>
      <sheetData sheetId="3"/>
      <sheetData sheetId="4" refreshError="1">
        <row r="9">
          <cell r="A9">
            <v>1101</v>
          </cell>
        </row>
        <row r="10">
          <cell r="A10">
            <v>1102</v>
          </cell>
        </row>
        <row r="11">
          <cell r="A11">
            <v>1103</v>
          </cell>
        </row>
        <row r="12">
          <cell r="A12">
            <v>1104</v>
          </cell>
        </row>
        <row r="13">
          <cell r="A13">
            <v>1105</v>
          </cell>
        </row>
        <row r="14">
          <cell r="A14">
            <v>1106</v>
          </cell>
        </row>
        <row r="15">
          <cell r="A15">
            <v>1107</v>
          </cell>
        </row>
        <row r="16">
          <cell r="A16">
            <v>1108</v>
          </cell>
        </row>
        <row r="17">
          <cell r="A17">
            <v>1109</v>
          </cell>
        </row>
        <row r="18">
          <cell r="A18">
            <v>1110</v>
          </cell>
        </row>
        <row r="19">
          <cell r="A19">
            <v>1111</v>
          </cell>
        </row>
        <row r="20">
          <cell r="A20">
            <v>1112</v>
          </cell>
        </row>
        <row r="21">
          <cell r="A21">
            <v>1113</v>
          </cell>
        </row>
        <row r="22">
          <cell r="A22">
            <v>1114</v>
          </cell>
        </row>
        <row r="23">
          <cell r="A23">
            <v>1115</v>
          </cell>
        </row>
        <row r="24">
          <cell r="A24">
            <v>1116</v>
          </cell>
        </row>
        <row r="25">
          <cell r="A25">
            <v>1117</v>
          </cell>
        </row>
        <row r="26">
          <cell r="A26">
            <v>1118</v>
          </cell>
        </row>
        <row r="27">
          <cell r="A27">
            <v>1119</v>
          </cell>
        </row>
        <row r="28">
          <cell r="A28">
            <v>1120</v>
          </cell>
        </row>
        <row r="29">
          <cell r="A29">
            <v>1121</v>
          </cell>
        </row>
        <row r="30">
          <cell r="A30">
            <v>1122</v>
          </cell>
        </row>
        <row r="31">
          <cell r="A31">
            <v>1123</v>
          </cell>
        </row>
        <row r="32">
          <cell r="A32">
            <v>1124</v>
          </cell>
        </row>
        <row r="33">
          <cell r="A33">
            <v>1125</v>
          </cell>
        </row>
        <row r="34">
          <cell r="A34">
            <v>1126</v>
          </cell>
        </row>
        <row r="35">
          <cell r="A35">
            <v>1127</v>
          </cell>
        </row>
        <row r="36">
          <cell r="A36">
            <v>1128</v>
          </cell>
        </row>
        <row r="37">
          <cell r="A37">
            <v>1129</v>
          </cell>
        </row>
        <row r="38">
          <cell r="A38">
            <v>1130</v>
          </cell>
        </row>
        <row r="39">
          <cell r="A39">
            <v>1199</v>
          </cell>
        </row>
        <row r="42">
          <cell r="A42" t="str">
            <v>Company STURGEON ELECTRIC CO</v>
          </cell>
        </row>
        <row r="43">
          <cell r="A43" t="str">
            <v>Location: BLUFFDALE, UT</v>
          </cell>
        </row>
        <row r="44">
          <cell r="A44" t="str">
            <v>Contract # 88088</v>
          </cell>
        </row>
        <row r="45">
          <cell r="A45" t="str">
            <v>Project:  CAMP WMS 345/138 SUBST</v>
          </cell>
        </row>
        <row r="46">
          <cell r="A46" t="str">
            <v>Page 2</v>
          </cell>
        </row>
        <row r="48">
          <cell r="A48" t="str">
            <v>Acct/Code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DecJE&amp;APdetail"/>
      <sheetName val="Oct-DecJE&amp;APdetailAD"/>
      <sheetName val="Oct-DecJE&amp;APdetailCOST"/>
      <sheetName val="609 3Q01"/>
      <sheetName val="CostJan-Mar"/>
      <sheetName val="ADJan-Mar"/>
      <sheetName val="MarBals,Cost"/>
      <sheetName val="MarBals,AD"/>
      <sheetName val="Hist"/>
      <sheetName val="DATA"/>
      <sheetName val="SCHEDULE"/>
      <sheetName val="TABLE"/>
      <sheetName val="Sheet1"/>
      <sheetName val="Offtaker Revenue Summaries"/>
      <sheetName val="Assumptions and Inputs"/>
      <sheetName val="Product A"/>
      <sheetName val="Product B"/>
      <sheetName val="Product C"/>
      <sheetName val="Product D"/>
      <sheetName val="Product E"/>
      <sheetName val="Product F"/>
      <sheetName val="Product G"/>
      <sheetName val="Product H"/>
      <sheetName val="Product I"/>
      <sheetName val="Product J"/>
      <sheetName val="Product K"/>
      <sheetName val="Product L"/>
      <sheetName val="Product M"/>
      <sheetName val="Product N"/>
      <sheetName val="Product O"/>
      <sheetName val="Product P"/>
      <sheetName val="Product Q"/>
      <sheetName val="Product R"/>
      <sheetName val="Product S"/>
      <sheetName val="Summary of Values"/>
      <sheetName val="F9_Hidden_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Workpaper Index"/>
      <sheetName val="Companies"/>
      <sheetName val="Data"/>
      <sheetName val="Pickwick Report"/>
      <sheetName val="Model"/>
      <sheetName val="Core Allocation"/>
      <sheetName val="Transaction Inputs"/>
      <sheetName val="SEC_855_CALC"/>
      <sheetName val="General Inputs"/>
      <sheetName val="BS allocation - December"/>
      <sheetName val="SUM"/>
      <sheetName val="AccDil"/>
      <sheetName val="Cash"/>
      <sheetName val="Marge"/>
      <sheetName val="Footnotes"/>
      <sheetName val="shtLookup"/>
      <sheetName val="MFG Capital"/>
      <sheetName val="Deltek-Upload"/>
      <sheetName val="E-YTD"/>
      <sheetName val="assumptions"/>
      <sheetName val="2005"/>
      <sheetName val="Dalton"/>
      <sheetName val="Bloomberg Comp"/>
      <sheetName val="Share Price Data"/>
      <sheetName val="DIVPEP II - US$"/>
      <sheetName val="A4.3d- 6mth ave"/>
      <sheetName val="LONG PUTS"/>
      <sheetName val="Q1 2013 Admin Fee"/>
      <sheetName val="Memo's"/>
      <sheetName val="PR Volume Mac"/>
      <sheetName val="Caricom Local Volume Mac"/>
      <sheetName val="DCF"/>
      <sheetName val="建物概要 (2)"/>
      <sheetName val="Assum"/>
      <sheetName val="A1 - Income Statement"/>
      <sheetName val="Tableau Doc"/>
      <sheetName val="Notionnel-juridique"/>
      <sheetName val="ww-1 capital allocation"/>
      <sheetName val="Contact List"/>
      <sheetName val="member database"/>
      <sheetName val="FAB별"/>
      <sheetName val="Equity"/>
      <sheetName val="P2"/>
      <sheetName val="P1"/>
      <sheetName val="314 A"/>
      <sheetName val="owssvr"/>
      <sheetName val="Fund II - Add-on Piedmont Call"/>
      <sheetName val="DP - FFS Monthly Performance"/>
      <sheetName val=""/>
      <sheetName val="ACQ397SM"/>
      <sheetName val="P-1"/>
      <sheetName val="Occ and Rate"/>
      <sheetName val="Sheet1"/>
      <sheetName val="Sheet2"/>
      <sheetName val="HQ, FM and Mobilisation Costs"/>
      <sheetName val="STEPS Payable"/>
      <sheetName val="STEPS Receivable"/>
      <sheetName val="Treasury Transactions"/>
      <sheetName val="Codes"/>
      <sheetName val="TaxonomyManagerReport"/>
      <sheetName val="JPM Fund List"/>
      <sheetName val="ALL FORMS"/>
      <sheetName val="Drop down options"/>
      <sheetName val="Pass Query"/>
      <sheetName val="Status list"/>
      <sheetName val="price"/>
      <sheetName val="Agent statement"/>
      <sheetName val="Database"/>
      <sheetName val="Definitions"/>
    </sheetNames>
    <sheetDataSet>
      <sheetData sheetId="0">
        <row r="12">
          <cell r="B12">
            <v>0.49</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QUERY"/>
      <sheetName val="Loc Table"/>
      <sheetName val="supporting worksheet"/>
      <sheetName val="August"/>
      <sheetName val="IRR1295A"/>
      <sheetName val="MASTER MAPPING"/>
      <sheetName val="DT-Adj"/>
      <sheetName val="2007"/>
      <sheetName val="Master Code"/>
      <sheetName val="EY Price Index"/>
      <sheetName val="Detail"/>
      <sheetName val="Tipos cbio"/>
      <sheetName val="ASA_UL"/>
      <sheetName val="July"/>
      <sheetName val="June"/>
      <sheetName val="Sept-Dec Proj"/>
      <sheetName val="XLQUERY.XLA"/>
      <sheetName val="VBA Functions"/>
      <sheetName val="Internal Functions"/>
      <sheetName val="NYT NA"/>
      <sheetName val="Labor"/>
      <sheetName val="Space"/>
      <sheetName val="SBDS"/>
      <sheetName val="Building Location List"/>
      <sheetName val="Assumptions"/>
      <sheetName val="Client Parc"/>
      <sheetName val="CITROEN"/>
      <sheetName val="Annecy"/>
      <sheetName val="Bordeaux"/>
      <sheetName val="Livr Paris"/>
      <sheetName val="Paris"/>
      <sheetName val="Model"/>
      <sheetName val="LBO Output"/>
      <sheetName val="Summary Financial Output"/>
      <sheetName val="Bad Debt Charts"/>
      <sheetName val="Warrants"/>
      <sheetName val="LBO"/>
      <sheetName val="spl_output_dft1"/>
      <sheetName val="Austria"/>
      <sheetName val="Belgium"/>
      <sheetName val="Denmark"/>
      <sheetName val="Ebookers"/>
      <sheetName val="Finland"/>
      <sheetName val="Holland"/>
      <sheetName val="Ireland"/>
      <sheetName val="Italy"/>
      <sheetName val="Madrid"/>
      <sheetName val="Norway"/>
      <sheetName val="Sweden"/>
      <sheetName val="Swiss"/>
      <sheetName val="Lead"/>
      <sheetName val="Links"/>
      <sheetName val="SALES ANYL"/>
      <sheetName val="CFS FS"/>
      <sheetName val="ADS"/>
      <sheetName val="Lamina"/>
      <sheetName val="Rail Released"/>
    </sheetNames>
    <definedNames>
      <definedName name="Register.DClick" refersTo="='XLQUERY'!$B$5"/>
    </definedNames>
    <sheetDataSet>
      <sheetData sheetId="0">
        <row r="5">
          <cell r="B5" t="b">
            <v>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NOT FILE"/>
      <sheetName val="Trial Balance-FERC"/>
      <sheetName val="Excluded Costs"/>
      <sheetName val="Book1"/>
    </sheetNames>
    <definedNames>
      <definedName name="gIsRef" refersTo="#REF!"/>
      <definedName name="In"/>
    </definedNames>
    <sheetDataSet>
      <sheetData sheetId="0"/>
      <sheetData sheetId="1"/>
      <sheetData sheetId="2"/>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34"/>
      <sheetName val="Page 235"/>
      <sheetName val="Page 262"/>
      <sheetName val="Page 263"/>
      <sheetName val="Page 274"/>
      <sheetName val="Page 275"/>
      <sheetName val="Page 276"/>
      <sheetName val="Page 277"/>
      <sheetName val="Book11"/>
      <sheetName val="Sheet1"/>
      <sheetName val="Sheet2"/>
      <sheetName val="Sheet3"/>
      <sheetName val="Nogra Accretion"/>
      <sheetName val="2015"/>
      <sheetName val="2016"/>
      <sheetName val="2017"/>
      <sheetName val="2018"/>
      <sheetName val="2019"/>
      <sheetName val="NetOps TOP 02"/>
      <sheetName val="Lists"/>
      <sheetName val="ED_Cost"/>
      <sheetName val="CC List"/>
      <sheetName val="HC 3-12-04"/>
      <sheetName val="BalanceSheetDetail"/>
      <sheetName val="TY16 Spansion Intl Inc. LD100"/>
      <sheetName val="JJ-13.10 Eiger Outside Basis"/>
      <sheetName val="312| Fixed Assets"/>
      <sheetName val="SBC summary"/>
      <sheetName val="Criteria"/>
      <sheetName val="YannaWSB"/>
      <sheetName val="Security 1 "/>
      <sheetName val="FAS 157"/>
      <sheetName val="Assets"/>
      <sheetName val="FAS 157 (Disclosure)"/>
      <sheetName val="Security 1"/>
      <sheetName val="Assets (2)"/>
      <sheetName val="Security 2"/>
      <sheetName val=" FASB 157"/>
      <sheetName val="FASB 157"/>
      <sheetName val="5% Disclosure"/>
      <sheetName val="Tax"/>
      <sheetName val="Partners Capital"/>
      <sheetName val="owssvr(1)"/>
      <sheetName val="Cash Flow"/>
      <sheetName val="I"/>
      <sheetName val="Operations"/>
      <sheetName val="FAS 157 "/>
      <sheetName val="5% Test"/>
      <sheetName val="SOI - PEP 04"/>
      <sheetName val="Security 2 (2)"/>
      <sheetName val="Participating SHS"/>
      <sheetName val="TB"/>
      <sheetName val="Equity"/>
      <sheetName val="PPCWPBI"/>
      <sheetName val="023809304"/>
      <sheetName val="SOI - Country"/>
      <sheetName val="new sheet"/>
      <sheetName val="per shr op perf"/>
      <sheetName val="VF III Proj"/>
      <sheetName val="5% Disclosure-commitments"/>
      <sheetName val="Trial Balance"/>
      <sheetName val="Balance Sheet"/>
      <sheetName val="Statement of Assets &amp; Liab."/>
      <sheetName val="Statement of Income "/>
      <sheetName val="Stmnt of Changes in Net Ass (2)"/>
      <sheetName val="Statement of Cash Flows"/>
      <sheetName val="Schedule of Investments"/>
      <sheetName val="Cash Flow Worksheet"/>
      <sheetName val="Allocations"/>
      <sheetName val="9. Investment in Inv. Funds"/>
      <sheetName val="Financial Highlights"/>
      <sheetName val="Investment Schedule"/>
      <sheetName val="affiliates"/>
      <sheetName val="Highlights"/>
      <sheetName val="Net Assets"/>
      <sheetName val="Investments"/>
      <sheetName val="Assets &amp; Liab"/>
      <sheetName val="INCOME STATEMENT"/>
      <sheetName val="instructions"/>
      <sheetName val="#REF"/>
      <sheetName val="PROFIT ALLOCATION"/>
      <sheetName val="SERIES ROLL-UP"/>
      <sheetName val="ADMIN FEES"/>
      <sheetName val="MGMT FEE"/>
      <sheetName val="MGMT ON SUBS"/>
      <sheetName val="PERF FEE"/>
      <sheetName val="Module1"/>
      <sheetName val="Module2"/>
      <sheetName val="Module3"/>
      <sheetName val="Trial Balance 12.31.2005"/>
      <sheetName val="Trial Balance 12.31.2006"/>
      <sheetName val="Stat of Oper"/>
      <sheetName val="Cash Flows 2005"/>
      <sheetName val="Holdings (C) 2006"/>
      <sheetName val="12-31 Forwards (C-1)"/>
      <sheetName val="K1-8 Realized Report"/>
      <sheetName val="Market Data"/>
      <sheetName val="Sch of Inv 2005"/>
      <sheetName val="Sch of Inv (1) 2006"/>
      <sheetName val="Sch of Inv (2) 2005"/>
      <sheetName val="Sch of Inv (2) 2006"/>
      <sheetName val="Sch of Inv (3) 2005"/>
      <sheetName val="Sch of Inv (3) 2006"/>
      <sheetName val="Note 6"/>
      <sheetName val="Note 1"/>
      <sheetName val="Note 9"/>
      <sheetName val="Chart1"/>
      <sheetName val="YTD"/>
      <sheetName val="Chart2"/>
      <sheetName val="Performance"/>
      <sheetName val="CONTENTS"/>
      <sheetName val="CONTROL"/>
      <sheetName val="REVIEW"/>
      <sheetName val="RESTRICTIONS"/>
      <sheetName val="WEEKLY REC"/>
      <sheetName val="INCOME QTR"/>
      <sheetName val="CHANGES (2)"/>
      <sheetName val="INCOME"/>
      <sheetName val="PERCENTAGE OF INTEREST 12-31-03"/>
      <sheetName val="PROFIT ALLOC"/>
      <sheetName val="CHANGES"/>
      <sheetName val="NAV REC"/>
      <sheetName val="ADMIN FEE"/>
      <sheetName val="MISC FEE SUPP"/>
      <sheetName val="FEE SUMM"/>
      <sheetName val="INCENTIVE ALLOCAION"/>
      <sheetName val="PRICES COMPARISON"/>
      <sheetName val="MARKET PRICES"/>
      <sheetName val="ORG COST"/>
      <sheetName val="COST ROLL"/>
      <sheetName val="CASH REC BTFE - USD"/>
      <sheetName val="CASH REC BTFE - JPY"/>
      <sheetName val="CASH RECON SUB "/>
      <sheetName val="CASH REC - CUSTODY"/>
      <sheetName val="HOLDINGS"/>
      <sheetName val="INVT PERF"/>
      <sheetName val="ASSET &amp; PORT"/>
      <sheetName val="CalPERS"/>
      <sheetName val="SIR"/>
      <sheetName val="SPARX Perf Alloc"/>
      <sheetName val="COVER"/>
      <sheetName val="CHECKLIST"/>
      <sheetName val="AVAILABLE CAPITAL 12-24-03"/>
      <sheetName val="PERCENTAGE OF INTEREST 12-23-03"/>
      <sheetName val="TOPIX SUPPORT"/>
      <sheetName val="TRANSACTION FEES"/>
      <sheetName val="CONTR &amp; DISTR"/>
      <sheetName val="FEE &amp; EXP"/>
      <sheetName val="Sept"/>
      <sheetName val="FIXED"/>
      <sheetName val="INCEN ALLOC"/>
      <sheetName val="FEE SUMM 1.15.04"/>
      <sheetName val="FEE SUMM 1.31.04"/>
      <sheetName val="FEE SUMM 2.15.04"/>
      <sheetName val="FEE SUMM 2.29.04"/>
      <sheetName val="FEE SUMM 3.15.04"/>
      <sheetName val="FEE SUMM (3.31.04"/>
      <sheetName val="FEE SUMM 4.15.04"/>
      <sheetName val="FEE SUMM 4.30.04"/>
      <sheetName val="FEE SUMM 5.15.04"/>
      <sheetName val="FEE SUMM 5.31.04"/>
      <sheetName val="FEE SUMM 6.15.04"/>
      <sheetName val="FEE SUMM 6.30.04"/>
      <sheetName val="FEE SUMM 7.15.04"/>
      <sheetName val="FEE SUMM 7.31.04"/>
      <sheetName val="FEE SUMM 8.15.04"/>
      <sheetName val="FEE SUMM 8.31.04"/>
      <sheetName val="FEE SUMM 9.15.04"/>
      <sheetName val="FEE SUMM 9.30.04"/>
      <sheetName val="FEE SUMM 10.15.04"/>
      <sheetName val="FEE SUMM 10.31.04"/>
      <sheetName val="FEE SUMM 11.15.04"/>
      <sheetName val="FEE SUMM 11.30.04"/>
      <sheetName val="FEE SUMM 12.15.04"/>
      <sheetName val="FEE SUMM 12.31.04"/>
      <sheetName val="NAV SUMM"/>
      <sheetName val="FEE SUMMARY"/>
      <sheetName val="ORG COST (2)"/>
      <sheetName val="CASH REC SUB"/>
      <sheetName val="DIRECTOR FEE"/>
      <sheetName val="interest report"/>
      <sheetName val="New Allocations"/>
      <sheetName val="sched of investments"/>
      <sheetName val="loc currency"/>
      <sheetName val="Cash Flow "/>
      <sheetName val="Stmnt of Changes in Net Ass"/>
      <sheetName val="ABF Ltd"/>
      <sheetName val="Country Breakout 2007"/>
      <sheetName val="DEC07 Trial Balance"/>
      <sheetName val="Statement of Assets &amp; Liab07"/>
      <sheetName val="Balance Sheet07"/>
      <sheetName val="Statement of Income07"/>
      <sheetName val="Cash Flow Worksheet07"/>
      <sheetName val="Statement of Cash Flows07"/>
      <sheetName val="Stmt of Changes in Net Assets07"/>
      <sheetName val="Performance07"/>
      <sheetName val="DEC 07 FLASH MSA"/>
      <sheetName val="MSA LTD - Client"/>
      <sheetName val="BS"/>
      <sheetName val="G&amp;L"/>
      <sheetName val="NA"/>
      <sheetName val="DEC07 TB"/>
      <sheetName val="Statement of Income"/>
      <sheetName val="ARV MC total"/>
      <sheetName val="Statement of Cash Flows "/>
      <sheetName val="Stmnt of Changes in Net Assets"/>
      <sheetName val="FX ARV MC "/>
      <sheetName val="Stmnt of Ops"/>
      <sheetName val="Members' Capital"/>
      <sheetName val="Cash Flow Stmnt"/>
      <sheetName val="Note 3"/>
      <sheetName val="Note 3b"/>
      <sheetName val="Note 3c"/>
      <sheetName val="Note 4"/>
      <sheetName val="Note 7"/>
      <sheetName val="Ratios"/>
      <sheetName val="Note "/>
      <sheetName val="IRR"/>
      <sheetName val="Report"/>
      <sheetName val="Statement of Ops"/>
      <sheetName val="Partner's Capital"/>
      <sheetName val="Note 5"/>
      <sheetName val="Note 8"/>
      <sheetName val="Stmt of Operations"/>
      <sheetName val="Partners' Capital"/>
      <sheetName val="Cash Flows"/>
      <sheetName val="RA EPU HOLDINGS"/>
      <sheetName val="Updata II Mason"/>
      <sheetName val="4 (a) (i)"/>
      <sheetName val="4 (a) (ii)"/>
      <sheetName val="4 (b) "/>
      <sheetName val="4 (d)"/>
      <sheetName val="4 (e) (i) Futures"/>
      <sheetName val="4 (e) (i) Forwards"/>
      <sheetName val="4 (e) (i) Forwards cont"/>
      <sheetName val="4 (e) (ii)"/>
      <sheetName val="4 (e) (iii)"/>
      <sheetName val="6"/>
      <sheetName val="7"/>
      <sheetName val="8"/>
      <sheetName val="9"/>
      <sheetName val="10"/>
      <sheetName val="SIGNOFF"/>
      <sheetName val="TR TB  (2)"/>
      <sheetName val="FS Balance Sheet"/>
      <sheetName val="FS Statement of Income"/>
      <sheetName val="Comments"/>
      <sheetName val="Stmt of Financial Cond."/>
      <sheetName val="Stmt of Ops"/>
      <sheetName val="Stmt Chng in Ptrs Capital"/>
      <sheetName val="FS Cash Flows"/>
      <sheetName val="Stmt of Cash Flows"/>
      <sheetName val="2009 FS TB"/>
      <sheetName val="Condensed SOI pg. 1"/>
      <sheetName val="Condensed SOI pg. 2"/>
      <sheetName val="2008 TB"/>
      <sheetName val="Cost Rollforward"/>
      <sheetName val="CF 1"/>
      <sheetName val="CF 2"/>
      <sheetName val="CF Geneva Cost roll"/>
      <sheetName val="UR"/>
      <sheetName val="AJEs"/>
      <sheetName val="BROKER REC (B)"/>
      <sheetName val="LOCATION CHECK (C-4) "/>
      <sheetName val="LONG CONTROL (C-2) "/>
      <sheetName val="SHORT CONTROL (C-2) "/>
      <sheetName val="SHR CALCULATION (C-5)"/>
      <sheetName val="PREPAID EXP(F-1)"/>
      <sheetName val="PRICE COMPARISON(C-8)"/>
      <sheetName val="ACCR EXP PYBL (N)"/>
      <sheetName val="INCOME REC"/>
      <sheetName val="ACCR DIV EXP"/>
      <sheetName val="ACCRUED FEES PAYABLE (N-2)"/>
      <sheetName val="ORG COSTS(F)"/>
      <sheetName val="INCOME-EXPENSE(PL5)"/>
      <sheetName val="DIV ACCRUAL (PL5-1)"/>
      <sheetName val="FEES (PL 40)"/>
      <sheetName val="PL REC(PL50)"/>
      <sheetName val="Stock Borrow(PL5-2)"/>
      <sheetName val="Due from Unit Trust"/>
      <sheetName val="UT's"/>
      <sheetName val="SmithBarney"/>
      <sheetName val="REALIZED(PL50-1)"/>
      <sheetName val="journals"/>
      <sheetName val="BUDGET"/>
      <sheetName val="PriceNA"/>
      <sheetName val="Geneva Extract 2009"/>
      <sheetName val="CAPITAL(S)"/>
      <sheetName val="Allocations- OLD"/>
      <sheetName val="TB 2007"/>
      <sheetName val="TB 2008"/>
      <sheetName val="Condensed SOI"/>
      <sheetName val="12.31.08 Flash"/>
      <sheetName val="COMPLIANCE FEE"/>
      <sheetName val="EQUALIZATION-A"/>
      <sheetName val="EQUALIZATION-B"/>
      <sheetName val="Investment Ratios"/>
      <sheetName val="Client Aug"/>
      <sheetName val="Client Sept"/>
      <sheetName val="Mgr August"/>
      <sheetName val="Mgr Sept"/>
      <sheetName val="Color Key"/>
      <sheetName val="CSOI Pg1"/>
      <sheetName val="CSOI Pg2"/>
      <sheetName val="CSOI Pg3"/>
      <sheetName val="CSOI Pg4"/>
      <sheetName val="Holding Report working"/>
      <sheetName val="Holdings Report"/>
      <sheetName val="csvHJAcra4dR_genssasp1armf"/>
      <sheetName val="SOA&amp;L"/>
      <sheetName val="Pivot"/>
      <sheetName val="C-SHARES Mgmt Fee % Calc "/>
      <sheetName val="NAVREC"/>
      <sheetName val="old finl highlights"/>
      <sheetName val="Instruction Sheet"/>
      <sheetName val="FiHi"/>
      <sheetName val="Offshore Financial Highlights"/>
      <sheetName val="Equity2"/>
      <sheetName val="Equity1"/>
      <sheetName val="Income Break January'09-Dec'09"/>
      <sheetName val="TB Dec"/>
      <sheetName val="TB Jan"/>
      <sheetName val="TB Feb"/>
      <sheetName val="TB Mar"/>
      <sheetName val="TB Apr"/>
      <sheetName val="TB May"/>
      <sheetName val="TB Jun"/>
      <sheetName val="TB Jul"/>
      <sheetName val="TB Aug"/>
      <sheetName val="TB Sept"/>
      <sheetName val="TB Oct"/>
      <sheetName val="TB Nov"/>
      <sheetName val="Transfer Log"/>
      <sheetName val="NewTax"/>
      <sheetName val="SP3A (2)"/>
      <sheetName val="Century Ave Final Flash"/>
      <sheetName val="Sheet4"/>
      <sheetName val="Flash"/>
      <sheetName val="REDS"/>
      <sheetName val="Offshore Masters"/>
      <sheetName val="SOI Detail"/>
      <sheetName val="Unrealized Rec"/>
      <sheetName val="Long"/>
      <sheetName val="SOI Long"/>
      <sheetName val=" Long PG1"/>
      <sheetName val=" Long PG2 "/>
      <sheetName val=" Long PG3"/>
      <sheetName val=" Long PG4"/>
      <sheetName val=" Long PG5"/>
      <sheetName val="Short"/>
      <sheetName val="SOI Shorts"/>
      <sheetName val=" Shorts PG1"/>
      <sheetName val=" Shorts PG1 (2)"/>
      <sheetName val=" Shorts PG1 (3)"/>
      <sheetName val="IqtReport"/>
      <sheetName val="Summary"/>
      <sheetName val="Breakdown"/>
      <sheetName val="Realized Gains"/>
      <sheetName val="2008 options (level 3)"/>
      <sheetName val="Holdings Per Geneva Total"/>
      <sheetName val="TRS ID Lookup"/>
      <sheetName val="Bond FWDS ID Lookup"/>
      <sheetName val="2010 FS TB"/>
      <sheetName val="2010 Condensed SOI pg. 1"/>
      <sheetName val="2010 Condensed SOI pg. 2 "/>
      <sheetName val="2009 Condensed SOI pg. 1"/>
      <sheetName val="2009 Condensed SOI pg. 2"/>
      <sheetName val="Geneva Extract 2010"/>
      <sheetName val="2009 CAPITAL(S)"/>
      <sheetName val="2010 CAPITAL"/>
      <sheetName val="Total"/>
      <sheetName val="Longs"/>
      <sheetName val="FS Longs"/>
      <sheetName val="Fixed Income"/>
      <sheetName val="FS Fixed Income"/>
      <sheetName val="Fixed Income Currency"/>
      <sheetName val="Backup"/>
      <sheetName val="Forwards"/>
      <sheetName val="Bond Fwd"/>
      <sheetName val="$Forwards"/>
      <sheetName val="Options"/>
      <sheetName val="Futures"/>
      <sheetName val="Futures2"/>
      <sheetName val="Swaps"/>
      <sheetName val="Swaps2"/>
      <sheetName val="Sum"/>
      <sheetName val="Repo"/>
      <sheetName val="FS Derivatives"/>
      <sheetName val="MASTER K-1"/>
      <sheetName val="Assumptions"/>
      <sheetName val="IS"/>
      <sheetName val="SCNA"/>
      <sheetName val="CF"/>
      <sheetName val="Inv RF"/>
      <sheetName val="Validation"/>
      <sheetName val="boqxassy"/>
      <sheetName val="yyyM150.1 367(d)_royalty_JSP TR"/>
      <sheetName val="Flux Analysis"/>
      <sheetName val="Slide Support"/>
      <sheetName val="TDO"/>
      <sheetName val="GAAP to Non-GAAP"/>
      <sheetName val="CFO-White"/>
      <sheetName val="W-1A Footnote A"/>
      <sheetName val="W-1B Footnote B"/>
      <sheetName val="W-1C Footnote C"/>
      <sheetName val="W-2 WW Rate Rec"/>
      <sheetName val="P-2.1 US Rate Rec"/>
      <sheetName val="W-3 WW TARF"/>
      <sheetName val="W-4 Worldwide Summary"/>
      <sheetName val="T-2 WW Consolidated TB"/>
      <sheetName val="W5 - Federal and State"/>
      <sheetName val="P-7 Withholding taxes topside"/>
      <sheetName val="P-6.1 FIN 48 reserves topside"/>
      <sheetName val="W-6.1 310 ATI Canada"/>
      <sheetName val="W-6.2 380 AMD Labuan"/>
      <sheetName val="W-6.2 394 AMD India"/>
      <sheetName val="W-6.3 521 AMD Japan"/>
      <sheetName val="W-6.4 661 AMD UK"/>
      <sheetName val="W-6.5 751 AMD Singapore"/>
      <sheetName val="W-6.6 780 AMD China"/>
      <sheetName val="W-6.7 783 AMD Shanghai"/>
      <sheetName val="W-6.8 788 FICE China"/>
      <sheetName val="W-6.9 728 Malaysia"/>
      <sheetName val="W-6.10 641 Italy"/>
      <sheetName val="W-8 ASC 740-10 Summary"/>
      <sheetName val="F-1 Foreign Tax Rates"/>
      <sheetName val="PL"/>
      <sheetName val="Mapping"/>
      <sheetName val="Other Support -&gt;"/>
      <sheetName val="Tax Payable Proof"/>
      <sheetName val="FY20 Q3 ETR"/>
      <sheetName val="Q3 AETR"/>
      <sheetName val="F-5 GmbH Audit Settle 2013-2015"/>
      <sheetName val="F-2 Foreign Exp Booked Locally"/>
    </sheetNames>
    <definedNames>
      <definedName name="MONTH"/>
    </definedNames>
    <sheetDataSet>
      <sheetData sheetId="0"/>
      <sheetData sheetId="1"/>
      <sheetData sheetId="2"/>
      <sheetData sheetId="3"/>
      <sheetData sheetId="4"/>
      <sheetData sheetId="5"/>
      <sheetData sheetId="6"/>
      <sheetData sheetId="7"/>
      <sheetData sheetId="8" refreshError="1"/>
      <sheetData sheetId="9" refreshError="1"/>
      <sheetData sheetId="10">
        <row r="3">
          <cell r="D3">
            <v>425813</v>
          </cell>
        </row>
      </sheetData>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sheetData sheetId="24">
        <row r="180">
          <cell r="K180" t="str">
            <v>(629)</v>
          </cell>
        </row>
      </sheetData>
      <sheetData sheetId="25" refreshError="1"/>
      <sheetData sheetId="26">
        <row r="1">
          <cell r="A1" t="str">
            <v>Aryaka Networks, Inc.</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refreshError="1"/>
      <sheetData sheetId="296"/>
      <sheetData sheetId="297"/>
      <sheetData sheetId="298"/>
      <sheetData sheetId="299"/>
      <sheetData sheetId="300"/>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bs"/>
      <sheetName val="Reference_Data"/>
      <sheetName val="Period"/>
      <sheetName val="Opex"/>
      <sheetName val="Disposals"/>
      <sheetName val="Sep-Mar Calculations"/>
      <sheetName val="ANE Deals"/>
      <sheetName val="GasActivity"/>
      <sheetName val="DOER A&amp;G"/>
      <sheetName val="MA data"/>
      <sheetName val="NH data"/>
      <sheetName val="RIGas data"/>
      <sheetName val="RIDist data"/>
      <sheetName val="RegExpenseTypes"/>
      <sheetName val="MAExtExpA&amp;GAlloc"/>
      <sheetName val="NHExtExpA&amp;GAlloc"/>
      <sheetName val="RIGasExtExpA&amp;GAlloc"/>
      <sheetName val="RIDistExtExpA&amp;GAlloc"/>
      <sheetName val="NHOutput"/>
      <sheetName val="DOER A&amp;G Alloc"/>
      <sheetName val="RIDistOutput"/>
      <sheetName val="RIGasOutput"/>
      <sheetName val="RegAcctgMatrix"/>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Tableau Doc"/>
      <sheetName val="Notionnel-juridique"/>
      <sheetName val="A1 - Income Statement"/>
      <sheetName val="ww-1 capital allocation"/>
      <sheetName val="Contact List"/>
      <sheetName val="member database"/>
      <sheetName val="FAB별"/>
      <sheetName val="Assumptions"/>
      <sheetName val="Equity"/>
      <sheetName val="Workpaper Index"/>
      <sheetName val="Companies"/>
      <sheetName val="Data"/>
      <sheetName val="Pickwick Report"/>
      <sheetName val="Model"/>
      <sheetName val="Core Allocation"/>
      <sheetName val="Transaction Inputs"/>
      <sheetName val="SEC_855_CALC"/>
      <sheetName val="General Inputs"/>
      <sheetName val="BS allocation - December"/>
      <sheetName val="SUM"/>
      <sheetName val="AccDil"/>
      <sheetName val="Cash"/>
      <sheetName val="Marge"/>
      <sheetName val="Footnotes"/>
      <sheetName val="shtLookup"/>
      <sheetName val="MFG Capital"/>
      <sheetName val="Deltek-Upload"/>
      <sheetName val="E-YTD"/>
      <sheetName val="2005"/>
      <sheetName val="Dalton"/>
      <sheetName val="Bloomberg Comp"/>
      <sheetName val="Share Price Data"/>
      <sheetName val="DIVPEP II - US$"/>
      <sheetName val="A4.3d- 6mth ave"/>
      <sheetName val="LONG PUTS"/>
      <sheetName val="Q1 2013 Admin Fee"/>
      <sheetName val="Memo's"/>
      <sheetName val="PR Volume Mac"/>
      <sheetName val="Caricom Local Volume Mac"/>
      <sheetName val="314 A"/>
      <sheetName val="owssvr"/>
      <sheetName val="Fund II - Add-on Piedmont Call"/>
      <sheetName val="P2"/>
      <sheetName val="P1"/>
      <sheetName val="DP - FFS Monthly Performance"/>
      <sheetName val=""/>
      <sheetName val="ACQ397SM"/>
      <sheetName val="P-1"/>
      <sheetName val="Occ and Rate"/>
      <sheetName val="Sheet1"/>
      <sheetName val="Sheet2"/>
      <sheetName val="HQ, FM and Mobilisation Costs"/>
      <sheetName val="STEPS Payable"/>
      <sheetName val="STEPS Receivable"/>
      <sheetName val="Treasury Transactions"/>
      <sheetName val="Codes"/>
      <sheetName val="TaxonomyManagerReport"/>
      <sheetName val="JPM Fund List"/>
      <sheetName val="ALL FORMS"/>
      <sheetName val="Drop down options"/>
      <sheetName val="Pass Query"/>
      <sheetName val="Status list"/>
      <sheetName val="price"/>
      <sheetName val="Agent statement"/>
      <sheetName val="Database"/>
      <sheetName val="Definitions"/>
      <sheetName val="K-1 Status 5.5.16 for LOOKUP"/>
      <sheetName val="Summary quarterly P&amp;L"/>
      <sheetName val="F"/>
      <sheetName val="Inputs"/>
      <sheetName val="K1DB"/>
      <sheetName val="Menu"/>
      <sheetName val="Description Bank"/>
      <sheetName val="Assum"/>
      <sheetName val="Lists"/>
      <sheetName val="National Comps"/>
      <sheetName val="A.6 Line 16 Foreign Transac."/>
      <sheetName val="MARKS.xls - Inputs"/>
      <sheetName val="Country Codes"/>
      <sheetName val="1.SC II Main TIS"/>
      <sheetName val="1.SC II Main TIS Q4"/>
      <sheetName val="PFIC Summary"/>
      <sheetName val="Recipient and WHA Status Codes"/>
      <sheetName val="Other drop down options"/>
      <sheetName val="Exemption Codes"/>
      <sheetName val="ENE"/>
      <sheetName val="NAV-REC"/>
      <sheetName val="Control"/>
      <sheetName val="Base Info"/>
      <sheetName val="Financing"/>
      <sheetName val="1601_Detail_information"/>
      <sheetName val="Base_Info"/>
      <sheetName val="Settings"/>
      <sheetName val="Controls"/>
      <sheetName val="Summary"/>
      <sheetName val="T2 - ETR-NOT USED"/>
      <sheetName val="Sheet3"/>
      <sheetName val="Month Spend Breakdown"/>
      <sheetName val="IRC Output 1"/>
      <sheetName val="TRANSACTION"/>
      <sheetName val="Auto_Control"/>
      <sheetName val="Hf"/>
      <sheetName val="Income Codes"/>
      <sheetName val="Salary Rate Reference"/>
      <sheetName val="LBO"/>
      <sheetName val="Exemption Codes &amp; LOB Codes"/>
      <sheetName val="Sheet1 (2)"/>
      <sheetName val="E. Form 1118 AMT General 16"/>
      <sheetName val="tstrip"/>
      <sheetName val="MODEL4"/>
      <sheetName val="00000"/>
      <sheetName val="Lookups &amp; Descriptions"/>
      <sheetName val="Salary_Rate_Reference"/>
      <sheetName val="quarterly income and e&amp;p"/>
      <sheetName val="pcQueryData"/>
      <sheetName val="0012SSA"/>
      <sheetName val="Key"/>
      <sheetName val="Apportionment - Output"/>
      <sheetName val="MTD"/>
      <sheetName val="SALT"/>
      <sheetName val="Partner Data"/>
      <sheetName val="Drop Down List"/>
      <sheetName val="K-1 Input"/>
      <sheetName val="Trial Balance"/>
      <sheetName val="IssuerSummary"/>
      <sheetName val="1. Package Details"/>
      <sheetName val="Translation"/>
      <sheetName val="DCF"/>
      <sheetName val="建物概要 (2)"/>
      <sheetName val="INFAnnual"/>
      <sheetName val="Scenario Summary"/>
      <sheetName val="Cash Summary"/>
      <sheetName val="Partnership Total Allocations"/>
      <sheetName val="Fund Ops - USD--Mgmt Fees (002)"/>
      <sheetName val="Fund Ops - USD (302212)"/>
      <sheetName val="Kensington Debt (7887157)"/>
      <sheetName val="Surgery - Consolidation"/>
      <sheetName val="Part"/>
      <sheetName val="DUE FROM &amp; TO"/>
      <sheetName val="Projections"/>
      <sheetName val="Eur-Azeo Report"/>
      <sheetName val="ST Corrections"/>
      <sheetName val="useforqtrlychart"/>
      <sheetName val="Typical Company"/>
      <sheetName val="Model Assumptions"/>
      <sheetName val="Print Controls"/>
      <sheetName val="Venetian"/>
      <sheetName val="List"/>
      <sheetName val="Trading Account"/>
      <sheetName val="Lead"/>
      <sheetName val="CoA"/>
      <sheetName val="Literal Reference"/>
      <sheetName val="Instructions"/>
      <sheetName val="Legend"/>
      <sheetName val="INFO"/>
      <sheetName val="Tax Basis Matrix"/>
      <sheetName val="RCM Penetration"/>
      <sheetName val="Consolidated BS"/>
      <sheetName val="Consolidated IS"/>
      <sheetName val="ECI"/>
      <sheetName val="2013 Carried Interest Calc"/>
      <sheetName val="LONG POSITIONS"/>
      <sheetName val="Summary 1-Ph1"/>
      <sheetName val="Main"/>
      <sheetName val="Detail USG"/>
      <sheetName val="PIVOT 1 (DA NON CAMBIARE)"/>
      <sheetName val="prod_line"/>
      <sheetName val="Standard Costs"/>
      <sheetName val="Req - WW"/>
      <sheetName val="COLinfo"/>
      <sheetName val="Total Payor (B)"/>
      <sheetName val="Pro Forma-H"/>
      <sheetName val="Validations"/>
      <sheetName val="Gen II Team with Contact"/>
      <sheetName val="Gen II Team"/>
      <sheetName val="Gen II Team (2)"/>
      <sheetName val="Summary Statistics"/>
      <sheetName val="HS III"/>
      <sheetName val="HS VI Key Terms"/>
      <sheetName val="SWG Structure Chart"/>
      <sheetName val="SWG Holdings"/>
      <sheetName val="SWG Arlington Corp"/>
      <sheetName val="SWG Griffith Corp"/>
      <sheetName val="SWG Corp Holdings"/>
      <sheetName val="SWG Main Interco"/>
      <sheetName val="SWG Prism Interco "/>
      <sheetName val="SWG IV-A Interco"/>
      <sheetName val="GWF Main Interco"/>
      <sheetName val="GWF Prism&amp;IV-A Interco"/>
      <sheetName val="SWG Arlington Main Blocker"/>
      <sheetName val="SWG Griffith Main Blocker"/>
      <sheetName val="SWG Arlington Prism Blocker"/>
      <sheetName val="SWG Griffith Prism Blocker"/>
      <sheetName val="SWG Arlington IV-A FIV Sub"/>
      <sheetName val="SWG Griffith IV-A FIV Sub"/>
      <sheetName val="GWF Main Blocker"/>
      <sheetName val="GWF Prism&amp;IV-A Blocker"/>
      <sheetName val="SWG Arlington CIV A Blocker"/>
      <sheetName val="SWG Griffith CIV A Blocker"/>
      <sheetName val="SWG Arlington CIV B"/>
      <sheetName val="SWG Griffith CIV B"/>
      <sheetName val="GWF CIV Blocker"/>
      <sheetName val="SWG CIV C"/>
      <sheetName val="SWG Arlington CIV C Blocker"/>
      <sheetName val="SWG Griffith CIV C Blocker"/>
      <sheetName val="GWF CIV Blocker C"/>
      <sheetName val="Dropdowns"/>
      <sheetName val="IDC"/>
      <sheetName val="Prices"/>
      <sheetName val="CRITERIA1"/>
      <sheetName val="Graph"/>
      <sheetName val="Total Direct"/>
      <sheetName val="sales vol."/>
      <sheetName val="Sensitivity Matrix"/>
      <sheetName val="10 Year Cash"/>
      <sheetName val="3800-003"/>
      <sheetName val="3800-004"/>
      <sheetName val="tables"/>
      <sheetName val="Original Plan"/>
      <sheetName val="CA Lab Equp"/>
      <sheetName val="Pass_Query"/>
      <sheetName val="Workpaper_Index"/>
      <sheetName val="Core_Allocation"/>
      <sheetName val="Pickwick_Report"/>
      <sheetName val="Transaction_Inputs"/>
      <sheetName val="General_Inputs"/>
      <sheetName val="BS_allocation_-_December"/>
      <sheetName val="MFG_Capital"/>
      <sheetName val="A4_3d-_6mth_ave"/>
      <sheetName val="LONG_PUTS"/>
      <sheetName val="Bloomberg_Comp"/>
      <sheetName val="Share_Price_Data"/>
      <sheetName val="DIVPEP_II_-_US$"/>
      <sheetName val="Q1_2013_Admin_Fee"/>
      <sheetName val="Fund_II_-_Add-on_Piedmont_Call"/>
      <sheetName val="HQ,_FM_and_Mobilisation_Costs"/>
      <sheetName val="STEPS_Payable"/>
      <sheetName val="STEPS_Receivable"/>
      <sheetName val="Treasury_Transactions"/>
      <sheetName val="JPM_Fund_List"/>
      <sheetName val="ALL_FORMS"/>
      <sheetName val="Drop_down_options"/>
      <sheetName val="Status_list"/>
      <sheetName val="Switch input"/>
      <sheetName val="Cover"/>
      <sheetName val="Validation Table"/>
      <sheetName val="Facility Info"/>
      <sheetName val="Opex_HPC2"/>
      <sheetName val="payor mix"/>
      <sheetName val="Beta"/>
      <sheetName val="MktComps"/>
      <sheetName val="MAP"/>
      <sheetName val="Roll-Up"/>
      <sheetName val="RD"/>
      <sheetName val="cashflowdata"/>
      <sheetName val="Equity Balances"/>
      <sheetName val="1510"/>
      <sheetName val="Considerations"/>
      <sheetName val="restated tecsi and danet"/>
      <sheetName val="Sheet6"/>
      <sheetName val="tieoutsheetinvestments"/>
      <sheetName val="Sheet8"/>
      <sheetName val="Sheet9"/>
      <sheetName val="Sheet10"/>
      <sheetName val="Sheet11"/>
      <sheetName val="Sheet12"/>
      <sheetName val="Sheet13"/>
      <sheetName val="Sheet14"/>
      <sheetName val="Sheet15"/>
      <sheetName val="Sheet16"/>
      <sheetName val="AccrualSummary"/>
      <sheetName val="CIGLInput"/>
      <sheetName val="PAInput"/>
      <sheetName val="Submit"/>
      <sheetName val="Equity_Balances"/>
      <sheetName val="restated_tecsi_and_danet"/>
      <sheetName val="Form19"/>
      <sheetName val="Pricing"/>
      <sheetName val="RATETEMP"/>
      <sheetName val="Control Panel"/>
      <sheetName val="Div 5037"/>
      <sheetName val="Div 6173"/>
      <sheetName val="Div 6280"/>
      <sheetName val="4THQ_COLL"/>
      <sheetName val="FP&amp;A Notes"/>
      <sheetName val="CP Inventory Transfers"/>
      <sheetName val="CP Labor Detail"/>
      <sheetName val="Form5A"/>
      <sheetName val="DivInp"/>
      <sheetName val="UniqueInp"/>
      <sheetName val="Form1"/>
      <sheetName val="Form6"/>
      <sheetName val="Form8"/>
      <sheetName val="Form3"/>
      <sheetName val="Form7"/>
      <sheetName val="Form4"/>
      <sheetName val="Form9"/>
      <sheetName val="Form5"/>
      <sheetName val="Form10"/>
      <sheetName val="RevCalc"/>
      <sheetName val="ProvRates"/>
      <sheetName val="1601_Detail_information1"/>
      <sheetName val="FP&amp;A_Notes"/>
      <sheetName val="Equity_Balances1"/>
      <sheetName val="restated_tecsi_and_danet1"/>
      <sheetName val="Control_Panel"/>
      <sheetName val="Div_5037"/>
      <sheetName val="Div_6173"/>
      <sheetName val="Div_6280"/>
      <sheetName val="CP_Inventory_Transfers"/>
      <sheetName val="CP_Labor_Detail"/>
      <sheetName val="Salary Comparison"/>
      <sheetName val="l&amp;b F"/>
      <sheetName val="1601Period 3 Fy98"/>
      <sheetName val="lookup"/>
      <sheetName val="W-9A|Income Tax"/>
      <sheetName val="Welcome"/>
      <sheetName val="ic"/>
      <sheetName val="Risk"/>
      <sheetName val="M&amp;A Table"/>
      <sheetName val="Datasheet"/>
      <sheetName val="loan"/>
      <sheetName val="Financials"/>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 val="August 02 Corrected"/>
      <sheetName val="RD $14.95"/>
      <sheetName val="Wall to Wall"/>
      <sheetName val="Primary rates"/>
      <sheetName val="Proforma"/>
      <sheetName val="Total"/>
      <sheetName val="Graphs"/>
      <sheetName val="Parameters"/>
      <sheetName val="Old Summary"/>
      <sheetName val="1601_Detail_information2"/>
      <sheetName val="Sensetivities"/>
      <sheetName val="MLP IPO Yields vs MLP Index"/>
      <sheetName val="GTFC Consolidated"/>
      <sheetName val="b1 Fed Provision"/>
      <sheetName val="Fed Prov"/>
      <sheetName val="B1. Fed Prov"/>
      <sheetName val="8_Forex"/>
      <sheetName val="Sales"/>
      <sheetName val="ARDetails"/>
      <sheetName val="704(c) Allocations (old)"/>
      <sheetName val="GROCS"/>
      <sheetName val="Financial Assumptions"/>
      <sheetName val="Afford"/>
      <sheetName val="DropZone"/>
      <sheetName val="#REF"/>
      <sheetName val="ValueLink"/>
      <sheetName val="Sales Jan"/>
      <sheetName val="Common Stock"/>
      <sheetName val="M&amp;A Assum"/>
      <sheetName val="closed - equity"/>
      <sheetName val="11202000"/>
      <sheetName val="Finished Goods Movement"/>
      <sheetName val="Rev Fcst Out Years"/>
      <sheetName val="COMB3"/>
      <sheetName val="감가상각누계액"/>
      <sheetName val="XREF"/>
      <sheetName val="ADSALES"/>
      <sheetName val="ValSum"/>
      <sheetName val="JE150697"/>
      <sheetName val="7800 TSG Taxes &amp; License"/>
      <sheetName val="Status by Filing Method"/>
      <sheetName val="2019"/>
      <sheetName val="CostBreakdownSummary"/>
      <sheetName val="NBV (Q1 2006)"/>
      <sheetName val="Recoverable CapEx (Q1 2006)"/>
      <sheetName val="Contributions"/>
      <sheetName val="Denominator"/>
      <sheetName val="Economic Occupancy (Q1 2006)"/>
      <sheetName val="Exiss"/>
      <sheetName val="Corporate"/>
      <sheetName val="(A1) Sched K &amp; K-1"/>
      <sheetName val="CURRENCY"/>
      <sheetName val="LT Equity Prepaid Exp 184020"/>
      <sheetName val="Top level reprt"/>
      <sheetName val="STORAGE W'HOUSE"/>
      <sheetName val="LASER"/>
      <sheetName val="EXT. SUPPLIES"/>
      <sheetName val="AUTOMAIL"/>
      <sheetName val="CSMCU"/>
      <sheetName val="FICHE"/>
      <sheetName val="PF's data"/>
      <sheetName val="PRINTOPOST"/>
      <sheetName val="MANUAL MAILING"/>
      <sheetName val="INPUT SERVICES"/>
      <sheetName val="NORWICH POSTAL"/>
      <sheetName val="PC STORAGE"/>
      <sheetName val="Data Validation"/>
      <sheetName val="OUTPUT"/>
      <sheetName val="Instructions&amp;Navigation"/>
      <sheetName val="Strategic Plan&gt;"/>
      <sheetName val="BD Strategic Plan"/>
      <sheetName val="Competitive Update"/>
      <sheetName val="Budget&gt;"/>
      <sheetName val="Review Check"/>
      <sheetName val="Dashboard"/>
      <sheetName val="Volume Analysis"/>
      <sheetName val="EBITDAbyLocation"/>
      <sheetName val="FTE Comparison"/>
      <sheetName val="Bridge"/>
      <sheetName val="Facility Buildup"/>
      <sheetName val="2019F_IS"/>
      <sheetName val="2020B_IS"/>
      <sheetName val="2020B"/>
      <sheetName val="Rates"/>
      <sheetName val="Staff Matrix"/>
      <sheetName val="Salaries and Wages"/>
      <sheetName val="Taxes"/>
      <sheetName val="Benefits"/>
      <sheetName val="Actuals_Load"/>
      <sheetName val="GP"/>
      <sheetName val="Report Pivot"/>
      <sheetName val="2019B Onsite"/>
      <sheetName val="Pivot Summary"/>
      <sheetName val="Volume"/>
      <sheetName val="MLP Charts"/>
      <sheetName val="MLP_Charts"/>
      <sheetName val="C-Corp vs Upstream"/>
      <sheetName val="GL (BS)"/>
      <sheetName val="Volume (Pre-Conversion)"/>
      <sheetName val="Volume (Post-Conversion)"/>
      <sheetName val="Net Patient Revenue Non-PI"/>
      <sheetName val="Net Patient Revenue PI"/>
      <sheetName val="Other Revenue"/>
      <sheetName val="Total Net Revenue"/>
      <sheetName val="Four Wall EBITDA + Equip Rental"/>
      <sheetName val="Equipment Rental Expense"/>
      <sheetName val="A"/>
      <sheetName val="Location Fields Template"/>
      <sheetName val="Co 36"/>
      <sheetName val="Yearly"/>
      <sheetName val="Investment Names"/>
      <sheetName val="GL Account Master"/>
      <sheetName val="Master Data"/>
      <sheetName val="Lookups"/>
      <sheetName val="List Values"/>
      <sheetName val="Base Charges"/>
      <sheetName val="Validation"/>
      <sheetName val="Fcst 2020"/>
      <sheetName val="Act 2019 Net Suite"/>
      <sheetName val="Subs"/>
      <sheetName val="IS"/>
      <sheetName val="I) FY18 wins comparison"/>
      <sheetName val="Sheet5"/>
      <sheetName val="SALES &amp; UNITS"/>
      <sheetName val="Company Data"/>
      <sheetName val="CP PMO Detail"/>
      <sheetName val="Transfers In"/>
      <sheetName val="WBS"/>
      <sheetName val="Salary_Comparison"/>
      <sheetName val="Pivots"/>
      <sheetName val="Data &amp; Assumptions"/>
      <sheetName val="2019 CLO"/>
      <sheetName val="Marriott Revenue"/>
      <sheetName val="Assumptions (OLD)"/>
      <sheetName val="Pro Forma"/>
      <sheetName val="Revenue Build"/>
      <sheetName val="Assumption"/>
      <sheetName val="Structure Cases"/>
      <sheetName val="Global Assumptions"/>
      <sheetName val="Central Costs"/>
      <sheetName val="P&amp;L Summary Page"/>
      <sheetName val="Dates"/>
      <sheetName val="Ledger Upload GEM"/>
      <sheetName val="MASTER"/>
      <sheetName val="L3 Harris mapped accounts"/>
      <sheetName val="End"/>
      <sheetName val="A1_-_Income_Statement"/>
      <sheetName val="M&amp;A_Table"/>
      <sheetName val="sum of fdc"/>
      <sheetName val="Tax Key"/>
      <sheetName val="2 YR Reg"/>
      <sheetName val="4. QB PL Detail"/>
      <sheetName val="DataValidation"/>
      <sheetName val="2020 Income Summary"/>
      <sheetName val="iPACS ER Template"/>
      <sheetName val="Act &amp; Proj"/>
      <sheetName val="L"/>
      <sheetName val="1 Highlights FY"/>
      <sheetName val="2 Highlights HY - 2F v PY"/>
      <sheetName val="1 pm"/>
      <sheetName val="days data"/>
      <sheetName val="90 Day Inflows"/>
      <sheetName val="Support --&gt;"/>
      <sheetName val="THIS WEEK Payment Log-Week 30"/>
      <sheetName val="Next Week-Week 31"/>
      <sheetName val="THIS WEEK Payment Log-Week  (2)"/>
      <sheetName val="2019 Adj."/>
    </sheetNames>
    <sheetDataSet>
      <sheetData sheetId="0">
        <row r="12">
          <cell r="B12">
            <v>0.49</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row r="12">
          <cell r="B12">
            <v>0.49</v>
          </cell>
        </row>
      </sheetData>
      <sheetData sheetId="175"/>
      <sheetData sheetId="176"/>
      <sheetData sheetId="177"/>
      <sheetData sheetId="178"/>
      <sheetData sheetId="179">
        <row r="12">
          <cell r="B12">
            <v>0.49</v>
          </cell>
        </row>
      </sheetData>
      <sheetData sheetId="180">
        <row r="12">
          <cell r="B12">
            <v>0.49</v>
          </cell>
        </row>
      </sheetData>
      <sheetData sheetId="181">
        <row r="12">
          <cell r="B12">
            <v>0.49</v>
          </cell>
        </row>
      </sheetData>
      <sheetData sheetId="182"/>
      <sheetData sheetId="183"/>
      <sheetData sheetId="184"/>
      <sheetData sheetId="185">
        <row r="12">
          <cell r="B12">
            <v>0.49</v>
          </cell>
        </row>
      </sheetData>
      <sheetData sheetId="186">
        <row r="12">
          <cell r="B12">
            <v>0.49</v>
          </cell>
        </row>
      </sheetData>
      <sheetData sheetId="187"/>
      <sheetData sheetId="188"/>
      <sheetData sheetId="189"/>
      <sheetData sheetId="190"/>
      <sheetData sheetId="191"/>
      <sheetData sheetId="192">
        <row r="12">
          <cell r="B12">
            <v>0.49</v>
          </cell>
        </row>
      </sheetData>
      <sheetData sheetId="193">
        <row r="12">
          <cell r="B12">
            <v>0.49</v>
          </cell>
        </row>
      </sheetData>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ow r="12">
          <cell r="B12">
            <v>0.49</v>
          </cell>
        </row>
      </sheetData>
      <sheetData sheetId="303">
        <row r="12">
          <cell r="B12">
            <v>0.49</v>
          </cell>
        </row>
      </sheetData>
      <sheetData sheetId="304"/>
      <sheetData sheetId="305"/>
      <sheetData sheetId="306"/>
      <sheetData sheetId="307"/>
      <sheetData sheetId="308"/>
      <sheetData sheetId="309"/>
      <sheetData sheetId="310"/>
      <sheetData sheetId="31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sheetData sheetId="323" refreshError="1"/>
      <sheetData sheetId="324"/>
      <sheetData sheetId="325">
        <row r="98">
          <cell r="H98">
            <v>797321</v>
          </cell>
        </row>
      </sheetData>
      <sheetData sheetId="326"/>
      <sheetData sheetId="327"/>
      <sheetData sheetId="328"/>
      <sheetData sheetId="329"/>
      <sheetData sheetId="330"/>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sheetData sheetId="342" refreshError="1"/>
      <sheetData sheetId="343" refreshError="1"/>
      <sheetData sheetId="344" refreshError="1"/>
      <sheetData sheetId="345" refreshError="1"/>
      <sheetData sheetId="346" refreshError="1"/>
      <sheetData sheetId="347" refreshError="1"/>
      <sheetData sheetId="348"/>
      <sheetData sheetId="349"/>
      <sheetData sheetId="350"/>
      <sheetData sheetId="351"/>
      <sheetData sheetId="352"/>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row r="107">
          <cell r="H107">
            <v>0</v>
          </cell>
        </row>
      </sheetData>
      <sheetData sheetId="415"/>
      <sheetData sheetId="416"/>
      <sheetData sheetId="417"/>
      <sheetData sheetId="418"/>
      <sheetData sheetId="419"/>
      <sheetData sheetId="420"/>
      <sheetData sheetId="421"/>
      <sheetData sheetId="422"/>
      <sheetData sheetId="423"/>
      <sheetData sheetId="424"/>
      <sheetData sheetId="425"/>
      <sheetData sheetId="426" refreshError="1"/>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RFE"/>
      <sheetName val="Model Setup"/>
      <sheetName val="Output"/>
      <sheetName val="Assumptions"/>
      <sheetName val="Menu Data"/>
      <sheetName val="Huntley Plant Data"/>
      <sheetName val="Dunkirk Plant Data"/>
      <sheetName val="Oswego Plant Data"/>
      <sheetName val="Arthur Kill Plant Data"/>
      <sheetName val="Astoria Plant Data"/>
      <sheetName val="Branford Plant Data"/>
      <sheetName val="Devon Plant Data"/>
      <sheetName val="Middletown Plant Data"/>
      <sheetName val="Cos Cob Plant Data"/>
      <sheetName val="Franklin Drive Plant Data"/>
      <sheetName val="Montville Plant Data"/>
      <sheetName val="Norwalk Harbor Plant Data"/>
      <sheetName val="Somerset Plant Data"/>
      <sheetName val="Torrington Plant Data"/>
      <sheetName val="Active Plant Data"/>
      <sheetName val="Active Dispatch Data"/>
      <sheetName val="Market Price Dispatch Data"/>
      <sheetName val="Market Load Data"/>
      <sheetName val="Average Market Price"/>
      <sheetName val="Market Price Percentages"/>
      <sheetName val="Market Price Data"/>
      <sheetName val="Inputs"/>
      <sheetName val="Project Calcs"/>
      <sheetName val="Base Calcs"/>
      <sheetName val="Graph Data"/>
      <sheetName val="Cash Flow Chart"/>
      <sheetName val="Cash flow pro forma"/>
      <sheetName val="Earnings Pro forma"/>
      <sheetName val="Initial_RFE"/>
      <sheetName val="Model_Setup"/>
      <sheetName val="Menu_Data"/>
      <sheetName val="Huntley_Plant_Data"/>
      <sheetName val="Dunkirk_Plant_Data"/>
      <sheetName val="Oswego_Plant_Data"/>
      <sheetName val="Arthur_Kill_Plant_Data"/>
      <sheetName val="Astoria_Plant_Data"/>
      <sheetName val="Branford_Plant_Data"/>
      <sheetName val="Devon_Plant_Data"/>
      <sheetName val="Middletown_Plant_Data"/>
      <sheetName val="Cos_Cob_Plant_Data"/>
      <sheetName val="Franklin_Drive_Plant_Data"/>
      <sheetName val="Montville_Plant_Data"/>
      <sheetName val="Norwalk_Harbor_Plant_Data"/>
      <sheetName val="Somerset_Plant_Data"/>
      <sheetName val="Torrington_Plant_Data"/>
      <sheetName val="Active_Plant_Data"/>
      <sheetName val="Active_Dispatch_Data"/>
      <sheetName val="Market_Price_Dispatch_Data"/>
      <sheetName val="Market_Load_Data"/>
      <sheetName val="Average_Market_Price"/>
      <sheetName val="Market_Price_Percentages"/>
      <sheetName val="Market_Price_Data"/>
      <sheetName val="Project_Calcs"/>
      <sheetName val="Base_Calcs"/>
      <sheetName val="Graph_Data"/>
      <sheetName val="Cash_Flow_Chart"/>
      <sheetName val="Cash_flow_pro_forma"/>
      <sheetName val="Earnings_Pro_forma"/>
      <sheetName val="ASS"/>
      <sheetName val="Drop Downs"/>
      <sheetName val="Assumptions 1"/>
      <sheetName val="Initial_RFE1"/>
      <sheetName val="Model_Setup1"/>
      <sheetName val="Menu_Data1"/>
      <sheetName val="Huntley_Plant_Data1"/>
      <sheetName val="Dunkirk_Plant_Data1"/>
      <sheetName val="Oswego_Plant_Data1"/>
      <sheetName val="Arthur_Kill_Plant_Data1"/>
      <sheetName val="Astoria_Plant_Data1"/>
      <sheetName val="Branford_Plant_Data1"/>
      <sheetName val="Devon_Plant_Data1"/>
      <sheetName val="Middletown_Plant_Data1"/>
      <sheetName val="Cos_Cob_Plant_Data1"/>
      <sheetName val="Franklin_Drive_Plant_Data1"/>
      <sheetName val="Montville_Plant_Data1"/>
      <sheetName val="Norwalk_Harbor_Plant_Data1"/>
      <sheetName val="Somerset_Plant_Data1"/>
      <sheetName val="Torrington_Plant_Data1"/>
      <sheetName val="Active_Plant_Data1"/>
      <sheetName val="Active_Dispatch_Data1"/>
      <sheetName val="Market_Price_Dispatch_Data1"/>
      <sheetName val="Market_Load_Data1"/>
      <sheetName val="Average_Market_Price1"/>
      <sheetName val="Market_Price_Percentages1"/>
      <sheetName val="Market_Price_Data1"/>
      <sheetName val="Project_Calcs1"/>
      <sheetName val="Base_Calcs1"/>
      <sheetName val="Graph_Data1"/>
      <sheetName val="Cash_Flow_Chart1"/>
      <sheetName val="Cash_flow_pro_forma1"/>
      <sheetName val="Earnings_Pro_forma1"/>
      <sheetName val="Cost Approach"/>
      <sheetName val="Sensitivity Control"/>
      <sheetName val="Retail Rate Summary- VA resi"/>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sheetData sheetId="32"/>
      <sheetData sheetId="33"/>
      <sheetData sheetId="34"/>
      <sheetData sheetId="35">
        <row r="7">
          <cell r="C7" t="str">
            <v>Both</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sheetData sheetId="67"/>
      <sheetData sheetId="68">
        <row r="7">
          <cell r="C7" t="str">
            <v>Both</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row r="1">
          <cell r="F1" t="str">
            <v>Preliminary</v>
          </cell>
        </row>
      </sheetData>
      <sheetData sheetId="2">
        <row r="2">
          <cell r="E2" t="str">
            <v>!</v>
          </cell>
        </row>
      </sheetData>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t Qtr Cons 04 Global"/>
      <sheetName val="13 Pd Fcst"/>
      <sheetName val="1st Qtr Cons 04"/>
      <sheetName val="1st Qtr Cons 03 (2)"/>
      <sheetName val="2nd Qtr Cons 03"/>
      <sheetName val="Driver Fcst BU"/>
      <sheetName val="4th Qtr Cons 03"/>
      <sheetName val="2nd Qtr Cons 03 Global"/>
      <sheetName val="4th Qtr Cons 03 Global"/>
      <sheetName val="3rd Qtr Cons 03 Global"/>
      <sheetName val="3rd Qtr Cons 03"/>
      <sheetName val="13 Pd Fcst Base"/>
      <sheetName val="Comp Sales Adj Base"/>
      <sheetName val="13 Pd Fcst Pinetree"/>
      <sheetName val="13 Pd Fcst Cajun Concepts"/>
      <sheetName val="Comp Sales Adj PT"/>
      <sheetName val="Comp 2003"/>
      <sheetName val="Pre-Open Plan"/>
      <sheetName val="Pre-Open Act-Fcst"/>
      <sheetName val="Pre-Open Var"/>
      <sheetName val="PT Closures 4402"/>
      <sheetName val="PT Closures 4403"/>
      <sheetName val="PT Closures 4405"/>
      <sheetName val="PT Closures 4413"/>
      <sheetName val="PT Closures"/>
      <sheetName val="PT Closures 4436"/>
      <sheetName val="PT Closures 4446"/>
      <sheetName val="PT Closures 4428"/>
      <sheetName val="Closures 4640"/>
      <sheetName val="Rest Adj"/>
      <sheetName val="Closures Adj"/>
      <sheetName val="3441"/>
      <sheetName val="3677"/>
      <sheetName val="3689"/>
      <sheetName val="3761"/>
      <sheetName val="3243"/>
      <sheetName val="3695"/>
      <sheetName val="4974"/>
      <sheetName val="2113 Plan"/>
      <sheetName val="2113 Fcst"/>
      <sheetName val="2113 adj"/>
      <sheetName val="2018-7433 Plan"/>
      <sheetName val="2018 Plan"/>
      <sheetName val="2018-7433 Fcst"/>
      <sheetName val="2018-7433 var"/>
      <sheetName val="Transcon"/>
      <sheetName val="Transcon Downtime"/>
      <sheetName val="New Rest Miss"/>
      <sheetName val="Query"/>
      <sheetName val="Query Plan"/>
      <sheetName val="Rental Plan"/>
      <sheetName val="Rental Actuals"/>
      <sheetName val="Rental Actuals (2)"/>
      <sheetName val="Rental Actuals (3)"/>
      <sheetName val="Rental Prior"/>
      <sheetName val="4772 P"/>
      <sheetName val="Depr Adj"/>
      <sheetName val="2404"/>
      <sheetName val="2402 - 03"/>
      <sheetName val="Comp Sales Adj Base risk"/>
      <sheetName val="7303 P"/>
      <sheetName val="Comp 2003 Scen"/>
      <sheetName val="Comp 2003 Scen (1%)"/>
      <sheetName val="Comp 2003 Scen 1%"/>
      <sheetName val="Openings Scen"/>
      <sheetName val="7277 P"/>
      <sheetName val="7277 P (2)"/>
      <sheetName val="7255 P"/>
      <sheetName val="Citrus Adj"/>
      <sheetName val="Citrus Est"/>
      <sheetName val="2113 old"/>
      <sheetName val="2113 new"/>
      <sheetName val="2018 a"/>
      <sheetName val="5973 P"/>
      <sheetName val="5973 A"/>
      <sheetName val="2485 P"/>
      <sheetName val="2485 A"/>
      <sheetName val="4772 Act"/>
      <sheetName val="7199 P"/>
      <sheetName val="Roy Adj"/>
      <sheetName val="roy ws"/>
      <sheetName val="ROY &amp; Fr Fees"/>
      <sheetName val="7255 plan"/>
      <sheetName val="7277 plan"/>
      <sheetName val="7037 plan"/>
      <sheetName val="7036 plan"/>
      <sheetName val="Total Non-Comp plan"/>
      <sheetName val="7255 Act"/>
      <sheetName val="7277 Act"/>
      <sheetName val="7037 Act"/>
      <sheetName val="7036 Act"/>
      <sheetName val="Total Non-Comp act"/>
      <sheetName val="Total Non-Comp var"/>
      <sheetName val="Fr Ops"/>
      <sheetName val="Domestic OH 03 FINAL"/>
      <sheetName val="8211"/>
      <sheetName val="Comp 2002"/>
      <sheetName val="Misc Rest Adj"/>
      <sheetName val="2024"/>
      <sheetName val="2018"/>
      <sheetName val="4975"/>
      <sheetName val="2021"/>
      <sheetName val="Miss 02 New"/>
      <sheetName val="S&amp;R Downtime"/>
      <sheetName val="2nd Qtr Cons 02 "/>
      <sheetName val="3rd Qtr Cons 02 "/>
      <sheetName val="4th Qtr Cons 02 "/>
      <sheetName val="4th Qtr Cons 02  (2)"/>
      <sheetName val="Stone Mountain"/>
      <sheetName val="Roswell Rd"/>
      <sheetName val="Old Milton"/>
      <sheetName val="Monica E"/>
      <sheetName val="S&amp;R &amp; Reimage Downtime Adj"/>
      <sheetName val="Read Road"/>
      <sheetName val="Lee Street"/>
      <sheetName val="2nd Qtr Cons 02 oh alloc"/>
      <sheetName val="2001 Non-Cash Plan Rest Lev "/>
      <sheetName val="Sheet3"/>
      <sheetName val="Rental Actual"/>
      <sheetName val="Comp 2002 (2)"/>
      <sheetName val="Domestic Overhead 02 FINAL  (7)"/>
      <sheetName val="Sheet1"/>
      <sheetName val="Domestic Overhead 02 FINAL  (5)"/>
      <sheetName val="Domestic Overhead 02 FINAL  (6)"/>
      <sheetName val="Domestic Overhead 02 FINAL  (4)"/>
      <sheetName val="Domestic Overhead 02 FINAL  (2)"/>
      <sheetName val="Domestic Overhead 02 FINAL  (3)"/>
      <sheetName val="Intl 02 FINAL"/>
      <sheetName val="Intl 02 FINAL (2)"/>
      <sheetName val="Intl 02 FINAL (3)"/>
      <sheetName val="Domestic Overhead WS"/>
      <sheetName val="Base &amp; CC"/>
      <sheetName val="Sheet6"/>
      <sheetName val="Dom OH"/>
      <sheetName val="Dom OH (2)"/>
      <sheetName val="Domestic Overhead 02 FINAL"/>
      <sheetName val="2402"/>
      <sheetName val="2402 (2)"/>
      <sheetName val="PT"/>
      <sheetName val="CK"/>
      <sheetName val="Intl Non-Cash"/>
      <sheetName val="Base uplanned"/>
      <sheetName val="S&amp;R + Reimages"/>
      <sheetName val="Qtr#1 Actuals Commentary"/>
      <sheetName val="Reimage Commentary"/>
      <sheetName val="Notes"/>
      <sheetName val="Global Comp"/>
      <sheetName val="4520 Arlington"/>
      <sheetName val="370 Arlington"/>
      <sheetName val="3584 Arlington"/>
      <sheetName val="4626 Airport"/>
      <sheetName val="5614-Broad"/>
      <sheetName val="5614-Broad Act"/>
      <sheetName val="4421-Bel Act "/>
      <sheetName val="4749-NC"/>
      <sheetName val="4756-NC"/>
      <sheetName val="Brainerd"/>
      <sheetName val="East-West"/>
      <sheetName val="PT uplanned"/>
      <sheetName val="4422"/>
      <sheetName val="4421"/>
      <sheetName val="Domestic Overhead 02"/>
      <sheetName val="Domestic Overhead 02 (2)"/>
      <sheetName val="Domestic Overhead 01 (2)"/>
      <sheetName val="Intl Overhead"/>
      <sheetName val="Non-Cash OH (2)"/>
      <sheetName val="Non-Cash Rest level"/>
      <sheetName val="Non-Cash Rest level (2)"/>
      <sheetName val="CK 01"/>
      <sheetName val="Backup sheets"/>
      <sheetName val="00 Overhead"/>
      <sheetName val="2000 Base"/>
      <sheetName val="2000 NCR"/>
      <sheetName val="end of updated sheets "/>
      <sheetName val="Old Sheets"/>
      <sheetName val="2nd Quarter Fcst Base"/>
      <sheetName val="2nd Quarter Fcst Cons 00"/>
      <sheetName val="3rd Qtr Cons 00"/>
      <sheetName val="4th Qtr Cons 00(2)"/>
      <sheetName val="4th Qtr Cons 00"/>
      <sheetName val="1st Qtr Cons "/>
      <sheetName val="2nd Qtr Cons 00"/>
      <sheetName val="Non-Cash Rest Act (2)"/>
      <sheetName val="2nd Qtr Cons 01"/>
      <sheetName val="3rd Qtr Cons 01"/>
      <sheetName val="4th Qtr Cons 01"/>
      <sheetName val="1st Qtr Cons 01"/>
      <sheetName val="1st Qtr Cons 03"/>
      <sheetName val="PT Closures 4640"/>
      <sheetName val="Income Statement"/>
      <sheetName val="EXRPTS"/>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sheetData sheetId="188"/>
      <sheetData sheetId="189" refreshError="1"/>
      <sheetData sheetId="19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elbudg"/>
      <sheetName val="RPT02"/>
      <sheetName val="SO2RPT"/>
      <sheetName val="NOXRPT"/>
      <sheetName val="jbilaton02"/>
      <sheetName val="jbilatof02"/>
      <sheetName val="Annual Sales &amp; Load Forecast"/>
      <sheetName val="2001-2003susq1"/>
      <sheetName val="2001-2003susq2"/>
      <sheetName val="Gen Budg"/>
      <sheetName val="GB On Peak"/>
      <sheetName val="GB Off Peak"/>
      <sheetName val="Year 2001-11_20-Un2"/>
      <sheetName val="Year 2001-11_20-Un1"/>
      <sheetName val="Cost_SummarySheet"/>
      <sheetName val="RPT04"/>
      <sheetName val="Gen Budg 2002"/>
      <sheetName val="GB On Peak (2)"/>
      <sheetName val="GB Off Peak (2)"/>
      <sheetName val="2001-2005 budget"/>
      <sheetName val="PLR FERC worksheet"/>
      <sheetName val="Gen_SummarySheet"/>
      <sheetName val="GB Off Peak new"/>
      <sheetName val="Gen Budg new"/>
      <sheetName val="GB On Peak new"/>
      <sheetName val="Total MWHs-2002"/>
      <sheetName val="On-peak MWH"/>
      <sheetName val="Off-peak MWH"/>
      <sheetName val="Gen Budg 10_11"/>
      <sheetName val="GB On Peak 10_11"/>
      <sheetName val="GB Off Peak 10_11"/>
      <sheetName val="Bilat_Spot_Sales"/>
      <sheetName val="PJM Expected"/>
      <sheetName val="Bilat_Spot_Purch."/>
      <sheetName val="PJM"/>
      <sheetName val="Scheduled Load (with Losses)"/>
      <sheetName val="Detail"/>
      <sheetName val="Comp1"/>
      <sheetName val="Sheet2"/>
      <sheetName val="Sheet3"/>
      <sheetName val="Tables"/>
      <sheetName val="DualData"/>
      <sheetName val="Chart of Account"/>
      <sheetName val="log"/>
      <sheetName val="Sheet1"/>
      <sheetName val="F9_Hidden_Lists"/>
    </sheetNames>
    <sheetDataSet>
      <sheetData sheetId="0" refreshError="1">
        <row r="1">
          <cell r="A1" t="str">
            <v>BLUE = MANUAL ENTRY</v>
          </cell>
          <cell r="C1" t="str">
            <v xml:space="preserve"> </v>
          </cell>
          <cell r="F1" t="str">
            <v>SUMMARY SHEET</v>
          </cell>
          <cell r="O1" t="str">
            <v>FUELBUDG.XLS</v>
          </cell>
        </row>
        <row r="2">
          <cell r="F2" t="str">
            <v>TOTAL GENERATION</v>
          </cell>
          <cell r="L2" t="str">
            <v>CASE:2001 FORECAST</v>
          </cell>
          <cell r="P2" t="str">
            <v>1</v>
          </cell>
        </row>
        <row r="3">
          <cell r="F3" t="str">
            <v xml:space="preserve">                   </v>
          </cell>
          <cell r="L3">
            <v>36851</v>
          </cell>
          <cell r="M3" t="str">
            <v xml:space="preserve">    </v>
          </cell>
        </row>
        <row r="4">
          <cell r="F4" t="str">
            <v>(OUTPUT &amp; INTERCHANGE - MILLIONS OF KWH)</v>
          </cell>
        </row>
        <row r="6">
          <cell r="A6" t="str">
            <v>STEAM STATIONS</v>
          </cell>
          <cell r="C6" t="str">
            <v>JANUARY</v>
          </cell>
          <cell r="D6" t="str">
            <v>FEBRUARY</v>
          </cell>
          <cell r="E6" t="str">
            <v>MARCH</v>
          </cell>
          <cell r="F6" t="str">
            <v>APRIL</v>
          </cell>
          <cell r="G6" t="str">
            <v>MAY</v>
          </cell>
          <cell r="H6" t="str">
            <v>JUNE</v>
          </cell>
          <cell r="I6" t="str">
            <v>JULY</v>
          </cell>
          <cell r="J6" t="str">
            <v>AUGUST</v>
          </cell>
          <cell r="K6" t="str">
            <v>SEPTEMBER</v>
          </cell>
          <cell r="L6" t="str">
            <v>OCTOBER</v>
          </cell>
          <cell r="M6" t="str">
            <v>NOVEMBER</v>
          </cell>
          <cell r="N6" t="str">
            <v>DECEMBER</v>
          </cell>
          <cell r="O6" t="str">
            <v>TOTAL</v>
          </cell>
        </row>
        <row r="7">
          <cell r="A7" t="str">
            <v xml:space="preserve">  COAL-FIRED</v>
          </cell>
        </row>
        <row r="8">
          <cell r="A8" t="str">
            <v xml:space="preserve">    Brunner Island</v>
          </cell>
          <cell r="C8">
            <v>814</v>
          </cell>
          <cell r="D8">
            <v>770</v>
          </cell>
          <cell r="E8">
            <v>840</v>
          </cell>
          <cell r="F8">
            <v>540</v>
          </cell>
          <cell r="G8">
            <v>557</v>
          </cell>
          <cell r="H8">
            <v>764</v>
          </cell>
          <cell r="I8">
            <v>826</v>
          </cell>
          <cell r="J8">
            <v>830</v>
          </cell>
          <cell r="K8">
            <v>524.79999999999995</v>
          </cell>
          <cell r="L8">
            <v>523.19999999999993</v>
          </cell>
          <cell r="M8">
            <v>497.2</v>
          </cell>
          <cell r="N8">
            <v>747.7</v>
          </cell>
          <cell r="O8">
            <v>8234</v>
          </cell>
        </row>
        <row r="9">
          <cell r="A9" t="str">
            <v xml:space="preserve">    Martins Creek 1-2</v>
          </cell>
          <cell r="C9">
            <v>124</v>
          </cell>
          <cell r="D9">
            <v>117</v>
          </cell>
          <cell r="E9">
            <v>93</v>
          </cell>
          <cell r="F9">
            <v>98</v>
          </cell>
          <cell r="G9">
            <v>61.6</v>
          </cell>
          <cell r="H9">
            <v>88.2</v>
          </cell>
          <cell r="I9">
            <v>91.3</v>
          </cell>
          <cell r="J9">
            <v>98.7</v>
          </cell>
          <cell r="K9">
            <v>34.924999999999997</v>
          </cell>
          <cell r="L9">
            <v>134.1</v>
          </cell>
          <cell r="M9">
            <v>75.099999999999994</v>
          </cell>
          <cell r="N9">
            <v>94</v>
          </cell>
          <cell r="O9">
            <v>1110</v>
          </cell>
        </row>
        <row r="10">
          <cell r="A10" t="str">
            <v xml:space="preserve">    Sunbury</v>
          </cell>
          <cell r="C10">
            <v>0</v>
          </cell>
          <cell r="D10">
            <v>0</v>
          </cell>
          <cell r="E10">
            <v>0</v>
          </cell>
          <cell r="F10">
            <v>0</v>
          </cell>
          <cell r="G10">
            <v>0</v>
          </cell>
          <cell r="H10">
            <v>0</v>
          </cell>
          <cell r="I10">
            <v>0</v>
          </cell>
          <cell r="J10">
            <v>0</v>
          </cell>
          <cell r="K10">
            <v>0</v>
          </cell>
          <cell r="L10">
            <v>0</v>
          </cell>
          <cell r="M10">
            <v>0</v>
          </cell>
          <cell r="N10">
            <v>0</v>
          </cell>
          <cell r="O10">
            <v>0</v>
          </cell>
        </row>
        <row r="11">
          <cell r="A11" t="str">
            <v xml:space="preserve">    Holtwood</v>
          </cell>
          <cell r="C11">
            <v>0</v>
          </cell>
          <cell r="D11">
            <v>0</v>
          </cell>
          <cell r="E11">
            <v>0</v>
          </cell>
          <cell r="F11">
            <v>0</v>
          </cell>
          <cell r="G11">
            <v>0</v>
          </cell>
          <cell r="H11">
            <v>0</v>
          </cell>
          <cell r="I11">
            <v>0</v>
          </cell>
          <cell r="J11">
            <v>0</v>
          </cell>
          <cell r="K11">
            <v>0</v>
          </cell>
          <cell r="L11">
            <v>0</v>
          </cell>
          <cell r="M11">
            <v>0</v>
          </cell>
          <cell r="N11">
            <v>0</v>
          </cell>
          <cell r="O11">
            <v>0</v>
          </cell>
        </row>
        <row r="12">
          <cell r="A12" t="str">
            <v xml:space="preserve">    Keystone</v>
          </cell>
          <cell r="C12">
            <v>138</v>
          </cell>
          <cell r="D12">
            <v>128</v>
          </cell>
          <cell r="E12">
            <v>138</v>
          </cell>
          <cell r="F12">
            <v>114.7</v>
          </cell>
          <cell r="G12">
            <v>69</v>
          </cell>
          <cell r="H12">
            <v>132</v>
          </cell>
          <cell r="I12">
            <v>138</v>
          </cell>
          <cell r="J12">
            <v>138</v>
          </cell>
          <cell r="K12">
            <v>132</v>
          </cell>
          <cell r="L12">
            <v>138</v>
          </cell>
          <cell r="M12">
            <v>132</v>
          </cell>
          <cell r="N12">
            <v>138</v>
          </cell>
          <cell r="O12">
            <v>1536</v>
          </cell>
        </row>
        <row r="13">
          <cell r="A13" t="str">
            <v xml:space="preserve">    Conemaugh</v>
          </cell>
          <cell r="C13">
            <v>168.5</v>
          </cell>
          <cell r="D13">
            <v>157.80000000000001</v>
          </cell>
          <cell r="E13">
            <v>168.8</v>
          </cell>
          <cell r="F13">
            <v>163.19999999999999</v>
          </cell>
          <cell r="G13">
            <v>168.8</v>
          </cell>
          <cell r="H13">
            <v>163.19999999999999</v>
          </cell>
          <cell r="I13">
            <v>168.8</v>
          </cell>
          <cell r="J13">
            <v>168.8</v>
          </cell>
          <cell r="K13">
            <v>103.39999999999999</v>
          </cell>
          <cell r="L13">
            <v>84.4</v>
          </cell>
          <cell r="M13">
            <v>108.8</v>
          </cell>
          <cell r="N13">
            <v>148.9</v>
          </cell>
          <cell r="O13">
            <v>1773</v>
          </cell>
        </row>
        <row r="14">
          <cell r="A14" t="str">
            <v xml:space="preserve">    Montour</v>
          </cell>
          <cell r="C14">
            <v>816</v>
          </cell>
          <cell r="D14">
            <v>766.7</v>
          </cell>
          <cell r="E14">
            <v>689</v>
          </cell>
          <cell r="F14">
            <v>395</v>
          </cell>
          <cell r="G14">
            <v>496</v>
          </cell>
          <cell r="H14">
            <v>860</v>
          </cell>
          <cell r="I14">
            <v>937.6</v>
          </cell>
          <cell r="J14">
            <v>916.4</v>
          </cell>
          <cell r="K14">
            <v>773.2</v>
          </cell>
          <cell r="L14">
            <v>686</v>
          </cell>
          <cell r="M14">
            <v>673.75</v>
          </cell>
          <cell r="N14">
            <v>789.9</v>
          </cell>
          <cell r="O14">
            <v>8800</v>
          </cell>
        </row>
        <row r="15">
          <cell r="A15" t="str">
            <v xml:space="preserve">    TOTAL COAL-FIRED</v>
          </cell>
          <cell r="C15">
            <v>2060.5</v>
          </cell>
          <cell r="D15">
            <v>1939.5</v>
          </cell>
          <cell r="E15">
            <v>1928.8</v>
          </cell>
          <cell r="F15">
            <v>1310.9</v>
          </cell>
          <cell r="G15">
            <v>1352.4</v>
          </cell>
          <cell r="H15">
            <v>2007.4</v>
          </cell>
          <cell r="I15">
            <v>2161.6999999999998</v>
          </cell>
          <cell r="J15">
            <v>2151.9</v>
          </cell>
          <cell r="K15">
            <v>1568.3</v>
          </cell>
          <cell r="L15">
            <v>1565.7</v>
          </cell>
          <cell r="M15">
            <v>1486.8999999999999</v>
          </cell>
          <cell r="N15">
            <v>1918.5</v>
          </cell>
          <cell r="O15">
            <v>21453</v>
          </cell>
        </row>
        <row r="16">
          <cell r="A16" t="str">
            <v xml:space="preserve">    Martins Creek 3-4</v>
          </cell>
          <cell r="C16">
            <v>95.8</v>
          </cell>
          <cell r="D16">
            <v>95.8</v>
          </cell>
          <cell r="E16">
            <v>34.799999999999997</v>
          </cell>
          <cell r="F16">
            <v>23.8</v>
          </cell>
          <cell r="G16">
            <v>73.2</v>
          </cell>
          <cell r="H16">
            <v>250.2</v>
          </cell>
          <cell r="I16">
            <v>400.4</v>
          </cell>
          <cell r="J16">
            <v>400.4</v>
          </cell>
          <cell r="K16">
            <v>146.4</v>
          </cell>
          <cell r="L16">
            <v>32.299999999999997</v>
          </cell>
          <cell r="M16">
            <v>34.799999999999997</v>
          </cell>
          <cell r="N16">
            <v>80.599999999999994</v>
          </cell>
          <cell r="O16">
            <v>1669</v>
          </cell>
        </row>
        <row r="17">
          <cell r="A17" t="str">
            <v xml:space="preserve">      TOTAL FOSSIL STEAM</v>
          </cell>
          <cell r="C17">
            <v>2156.3000000000002</v>
          </cell>
          <cell r="D17">
            <v>2035.3</v>
          </cell>
          <cell r="E17">
            <v>1963.6</v>
          </cell>
          <cell r="F17">
            <v>1334.7</v>
          </cell>
          <cell r="G17">
            <v>1425.6000000000001</v>
          </cell>
          <cell r="H17">
            <v>2257.6</v>
          </cell>
          <cell r="I17">
            <v>2562.1</v>
          </cell>
          <cell r="J17">
            <v>2552.3000000000002</v>
          </cell>
          <cell r="K17">
            <v>1714.7</v>
          </cell>
          <cell r="L17">
            <v>1598</v>
          </cell>
          <cell r="M17">
            <v>1521.7</v>
          </cell>
          <cell r="N17">
            <v>1999.1</v>
          </cell>
          <cell r="O17">
            <v>23121</v>
          </cell>
        </row>
        <row r="19">
          <cell r="A19" t="str">
            <v xml:space="preserve">  NUCLEAR</v>
          </cell>
        </row>
        <row r="20">
          <cell r="A20" t="str">
            <v xml:space="preserve">    Susquehanna 1 (PL 90% Share)</v>
          </cell>
          <cell r="C20">
            <v>713.1</v>
          </cell>
          <cell r="D20">
            <v>644.1</v>
          </cell>
          <cell r="E20">
            <v>713.1</v>
          </cell>
          <cell r="F20">
            <v>690.1</v>
          </cell>
          <cell r="G20">
            <v>447.2</v>
          </cell>
          <cell r="H20">
            <v>690.1</v>
          </cell>
          <cell r="I20">
            <v>713.1</v>
          </cell>
          <cell r="J20">
            <v>713.1</v>
          </cell>
          <cell r="K20">
            <v>690.1</v>
          </cell>
          <cell r="L20">
            <v>713.1</v>
          </cell>
          <cell r="M20">
            <v>690.1</v>
          </cell>
          <cell r="N20">
            <v>713.1</v>
          </cell>
          <cell r="O20">
            <v>8130</v>
          </cell>
        </row>
        <row r="21">
          <cell r="A21" t="str">
            <v xml:space="preserve">    Susquehanna 2 (PL 90% Share)</v>
          </cell>
          <cell r="C21">
            <v>715</v>
          </cell>
          <cell r="D21">
            <v>636.79999999999995</v>
          </cell>
          <cell r="E21">
            <v>176.2</v>
          </cell>
          <cell r="F21">
            <v>41.4</v>
          </cell>
          <cell r="G21">
            <v>710.9</v>
          </cell>
          <cell r="H21">
            <v>698.8</v>
          </cell>
          <cell r="I21">
            <v>722.1</v>
          </cell>
          <cell r="J21">
            <v>722.1</v>
          </cell>
          <cell r="K21">
            <v>698.8</v>
          </cell>
          <cell r="L21">
            <v>722.1</v>
          </cell>
          <cell r="M21">
            <v>698.8</v>
          </cell>
          <cell r="N21">
            <v>722.1</v>
          </cell>
          <cell r="O21">
            <v>7265</v>
          </cell>
        </row>
        <row r="23">
          <cell r="A23" t="str">
            <v xml:space="preserve">    TOTAL NUCLEAR</v>
          </cell>
          <cell r="C23">
            <v>1428.1</v>
          </cell>
          <cell r="D23">
            <v>1280.9000000000001</v>
          </cell>
          <cell r="E23">
            <v>889.3</v>
          </cell>
          <cell r="F23">
            <v>731.5</v>
          </cell>
          <cell r="G23">
            <v>1158.0999999999999</v>
          </cell>
          <cell r="H23">
            <v>1388.9</v>
          </cell>
          <cell r="I23">
            <v>1435.2</v>
          </cell>
          <cell r="J23">
            <v>1435.2</v>
          </cell>
          <cell r="K23">
            <v>1388.9</v>
          </cell>
          <cell r="L23">
            <v>1435.2</v>
          </cell>
          <cell r="M23">
            <v>1388.9</v>
          </cell>
          <cell r="N23">
            <v>1435.2</v>
          </cell>
          <cell r="O23">
            <v>15395</v>
          </cell>
        </row>
        <row r="25">
          <cell r="A25" t="str">
            <v>COMBUSTION TURBINES</v>
          </cell>
          <cell r="C25">
            <v>0.5</v>
          </cell>
          <cell r="D25">
            <v>0.9</v>
          </cell>
          <cell r="E25">
            <v>0.1</v>
          </cell>
          <cell r="F25">
            <v>0.2</v>
          </cell>
          <cell r="G25">
            <v>0.5</v>
          </cell>
          <cell r="H25">
            <v>0.5</v>
          </cell>
          <cell r="I25">
            <v>5</v>
          </cell>
          <cell r="J25">
            <v>1.6</v>
          </cell>
          <cell r="K25">
            <v>2.4</v>
          </cell>
          <cell r="L25">
            <v>0.2</v>
          </cell>
          <cell r="M25">
            <v>0.2</v>
          </cell>
          <cell r="N25">
            <v>0.2</v>
          </cell>
          <cell r="O25">
            <v>12</v>
          </cell>
        </row>
        <row r="27">
          <cell r="A27" t="str">
            <v>DIESELS</v>
          </cell>
          <cell r="C27">
            <v>0.1</v>
          </cell>
          <cell r="D27">
            <v>0.1</v>
          </cell>
          <cell r="E27">
            <v>0.1</v>
          </cell>
          <cell r="F27">
            <v>0.1</v>
          </cell>
          <cell r="G27">
            <v>0.2</v>
          </cell>
          <cell r="H27">
            <v>0.2</v>
          </cell>
          <cell r="I27">
            <v>0.1</v>
          </cell>
          <cell r="J27">
            <v>0.1</v>
          </cell>
          <cell r="K27">
            <v>0.1</v>
          </cell>
          <cell r="L27">
            <v>0.1</v>
          </cell>
          <cell r="M27">
            <v>0.1</v>
          </cell>
          <cell r="N27">
            <v>0.1</v>
          </cell>
          <cell r="O27">
            <v>1</v>
          </cell>
        </row>
        <row r="29">
          <cell r="A29" t="str">
            <v>HYDRO STATIONS</v>
          </cell>
        </row>
        <row r="30">
          <cell r="A30" t="str">
            <v xml:space="preserve">  Holtwood</v>
          </cell>
          <cell r="C30">
            <v>53</v>
          </cell>
          <cell r="D30">
            <v>52</v>
          </cell>
          <cell r="E30">
            <v>70</v>
          </cell>
          <cell r="F30">
            <v>67</v>
          </cell>
          <cell r="G30">
            <v>65</v>
          </cell>
          <cell r="H30">
            <v>48</v>
          </cell>
          <cell r="I30">
            <v>36</v>
          </cell>
          <cell r="J30">
            <v>28</v>
          </cell>
          <cell r="K30">
            <v>25.3</v>
          </cell>
          <cell r="L30">
            <v>31</v>
          </cell>
          <cell r="M30">
            <v>45</v>
          </cell>
          <cell r="N30">
            <v>54</v>
          </cell>
          <cell r="O30">
            <v>574</v>
          </cell>
        </row>
        <row r="31">
          <cell r="A31" t="str">
            <v xml:space="preserve">  Wallenpaupack</v>
          </cell>
          <cell r="C31">
            <v>8.1999999999999993</v>
          </cell>
          <cell r="D31">
            <v>7.4</v>
          </cell>
          <cell r="E31">
            <v>7.3</v>
          </cell>
          <cell r="F31">
            <v>8.3000000000000007</v>
          </cell>
          <cell r="G31">
            <v>6.2</v>
          </cell>
          <cell r="H31">
            <v>6.7</v>
          </cell>
          <cell r="I31">
            <v>6.3</v>
          </cell>
          <cell r="J31">
            <v>5.7</v>
          </cell>
          <cell r="K31">
            <v>5.9</v>
          </cell>
          <cell r="L31">
            <v>5.0999999999999996</v>
          </cell>
          <cell r="M31">
            <v>4.7</v>
          </cell>
          <cell r="N31">
            <v>6.6</v>
          </cell>
          <cell r="O31">
            <v>78</v>
          </cell>
        </row>
        <row r="33">
          <cell r="A33" t="str">
            <v xml:space="preserve">  TOTAL HYDRO</v>
          </cell>
          <cell r="C33">
            <v>61.2</v>
          </cell>
          <cell r="D33">
            <v>59.4</v>
          </cell>
          <cell r="E33">
            <v>77.3</v>
          </cell>
          <cell r="F33">
            <v>75.3</v>
          </cell>
          <cell r="G33">
            <v>71.2</v>
          </cell>
          <cell r="H33">
            <v>54.7</v>
          </cell>
          <cell r="I33">
            <v>42.3</v>
          </cell>
          <cell r="J33">
            <v>33.700000000000003</v>
          </cell>
          <cell r="K33">
            <v>31.200000000000003</v>
          </cell>
          <cell r="L33">
            <v>36.1</v>
          </cell>
          <cell r="M33">
            <v>49.7</v>
          </cell>
          <cell r="N33">
            <v>60.6</v>
          </cell>
          <cell r="O33">
            <v>653</v>
          </cell>
        </row>
        <row r="35">
          <cell r="A35" t="str">
            <v xml:space="preserve">      TOTAL GENERATION</v>
          </cell>
          <cell r="C35">
            <v>3646.2</v>
          </cell>
          <cell r="D35">
            <v>3376.6</v>
          </cell>
          <cell r="E35">
            <v>2930.3999999999996</v>
          </cell>
          <cell r="F35">
            <v>2141.7999999999997</v>
          </cell>
          <cell r="G35">
            <v>2655.5999999999995</v>
          </cell>
          <cell r="H35">
            <v>3701.8999999999996</v>
          </cell>
          <cell r="I35">
            <v>4044.7000000000003</v>
          </cell>
          <cell r="J35">
            <v>4022.8999999999996</v>
          </cell>
          <cell r="K35">
            <v>3137.3</v>
          </cell>
          <cell r="L35">
            <v>3069.5999999999995</v>
          </cell>
          <cell r="M35">
            <v>2960.6</v>
          </cell>
          <cell r="N35">
            <v>3495.2</v>
          </cell>
          <cell r="O35">
            <v>39183</v>
          </cell>
        </row>
        <row r="37">
          <cell r="A37" t="str">
            <v>POWER PURCHASES</v>
          </cell>
        </row>
        <row r="38">
          <cell r="A38" t="str">
            <v xml:space="preserve">  Short-term - Other Utilities</v>
          </cell>
          <cell r="C38">
            <v>2677.4303711799671</v>
          </cell>
          <cell r="D38">
            <v>2156.8887812305543</v>
          </cell>
          <cell r="E38">
            <v>2825.6782031233347</v>
          </cell>
          <cell r="F38">
            <v>2659.7924305566653</v>
          </cell>
          <cell r="G38">
            <v>3160.3783543079885</v>
          </cell>
          <cell r="H38">
            <v>3948.8673394166985</v>
          </cell>
          <cell r="I38">
            <v>4831.6930868202444</v>
          </cell>
          <cell r="J38">
            <v>4679.7051982400199</v>
          </cell>
          <cell r="K38">
            <v>3348.0084327590603</v>
          </cell>
          <cell r="L38">
            <v>2547.4139125659799</v>
          </cell>
          <cell r="M38">
            <v>1966.3050553543999</v>
          </cell>
          <cell r="N38">
            <v>2837.4045029406398</v>
          </cell>
          <cell r="O38">
            <v>37640</v>
          </cell>
        </row>
        <row r="39">
          <cell r="A39" t="str">
            <v xml:space="preserve">  Non-utility Generation</v>
          </cell>
          <cell r="C39">
            <v>205.8</v>
          </cell>
          <cell r="D39">
            <v>229.3</v>
          </cell>
          <cell r="E39">
            <v>211.1</v>
          </cell>
          <cell r="F39">
            <v>204.3</v>
          </cell>
          <cell r="G39">
            <v>201.5</v>
          </cell>
          <cell r="H39">
            <v>233.6</v>
          </cell>
          <cell r="I39">
            <v>211.1</v>
          </cell>
          <cell r="J39">
            <v>200.2</v>
          </cell>
          <cell r="K39">
            <v>186.3</v>
          </cell>
          <cell r="L39">
            <v>201.7</v>
          </cell>
          <cell r="M39">
            <v>213.2</v>
          </cell>
          <cell r="N39">
            <v>239.2</v>
          </cell>
          <cell r="O39">
            <v>2537</v>
          </cell>
        </row>
        <row r="40">
          <cell r="A40" t="str">
            <v xml:space="preserve">  Safe Harbor</v>
          </cell>
          <cell r="C40">
            <v>31.4</v>
          </cell>
          <cell r="D40">
            <v>32.700000000000003</v>
          </cell>
          <cell r="E40">
            <v>57.5</v>
          </cell>
          <cell r="F40">
            <v>56.9</v>
          </cell>
          <cell r="G40">
            <v>41.8</v>
          </cell>
          <cell r="H40">
            <v>23.5</v>
          </cell>
          <cell r="I40">
            <v>15.6</v>
          </cell>
          <cell r="J40">
            <v>11.2</v>
          </cell>
          <cell r="K40">
            <v>10.3</v>
          </cell>
          <cell r="L40">
            <v>15.8</v>
          </cell>
          <cell r="M40">
            <v>25.4</v>
          </cell>
          <cell r="N40">
            <v>33.200000000000003</v>
          </cell>
          <cell r="O40">
            <v>355</v>
          </cell>
        </row>
        <row r="41">
          <cell r="A41" t="str">
            <v xml:space="preserve">  PJM Interchange</v>
          </cell>
          <cell r="C41">
            <v>0</v>
          </cell>
          <cell r="D41">
            <v>0</v>
          </cell>
          <cell r="E41">
            <v>0</v>
          </cell>
          <cell r="F41">
            <v>0</v>
          </cell>
          <cell r="G41">
            <v>0</v>
          </cell>
          <cell r="H41">
            <v>0</v>
          </cell>
          <cell r="I41">
            <v>0</v>
          </cell>
          <cell r="J41">
            <v>0</v>
          </cell>
          <cell r="K41">
            <v>0</v>
          </cell>
          <cell r="L41">
            <v>0</v>
          </cell>
          <cell r="M41">
            <v>0</v>
          </cell>
          <cell r="N41">
            <v>0</v>
          </cell>
          <cell r="O41">
            <v>0</v>
          </cell>
        </row>
        <row r="42">
          <cell r="A42" t="str">
            <v xml:space="preserve">  PASNY </v>
          </cell>
          <cell r="C42">
            <v>2.4</v>
          </cell>
          <cell r="D42">
            <v>2.4</v>
          </cell>
          <cell r="E42">
            <v>2.4</v>
          </cell>
          <cell r="F42">
            <v>2.4</v>
          </cell>
          <cell r="G42">
            <v>2.4</v>
          </cell>
          <cell r="H42">
            <v>2.4</v>
          </cell>
          <cell r="I42">
            <v>2.4</v>
          </cell>
          <cell r="J42">
            <v>2.4</v>
          </cell>
          <cell r="K42">
            <v>2.4</v>
          </cell>
          <cell r="L42">
            <v>2.4</v>
          </cell>
          <cell r="M42">
            <v>2.4</v>
          </cell>
          <cell r="N42">
            <v>2.4</v>
          </cell>
          <cell r="O42">
            <v>29</v>
          </cell>
        </row>
        <row r="43">
          <cell r="A43" t="str">
            <v xml:space="preserve">  Borderline</v>
          </cell>
          <cell r="C43">
            <v>0.1</v>
          </cell>
          <cell r="D43">
            <v>0.1</v>
          </cell>
          <cell r="E43">
            <v>0.1</v>
          </cell>
          <cell r="F43">
            <v>0.1</v>
          </cell>
          <cell r="G43">
            <v>0.1</v>
          </cell>
          <cell r="H43">
            <v>0.1</v>
          </cell>
          <cell r="I43">
            <v>0.1</v>
          </cell>
          <cell r="J43">
            <v>0.1</v>
          </cell>
          <cell r="K43">
            <v>0.1</v>
          </cell>
          <cell r="L43">
            <v>0.1</v>
          </cell>
          <cell r="M43">
            <v>0.1</v>
          </cell>
          <cell r="N43">
            <v>0.1</v>
          </cell>
          <cell r="O43">
            <v>1</v>
          </cell>
        </row>
        <row r="45">
          <cell r="A45" t="str">
            <v xml:space="preserve">    TOTAL POWER PURCHASES</v>
          </cell>
          <cell r="C45">
            <v>2917.1</v>
          </cell>
          <cell r="D45">
            <v>2421.4</v>
          </cell>
          <cell r="E45">
            <v>3096.7999999999997</v>
          </cell>
          <cell r="F45">
            <v>2923.5</v>
          </cell>
          <cell r="G45">
            <v>3406.2000000000003</v>
          </cell>
          <cell r="H45">
            <v>4208.5</v>
          </cell>
          <cell r="I45">
            <v>5060.8999999999996</v>
          </cell>
          <cell r="J45">
            <v>4893.5999999999995</v>
          </cell>
          <cell r="K45">
            <v>3547.1</v>
          </cell>
          <cell r="L45">
            <v>2767.4</v>
          </cell>
          <cell r="M45">
            <v>2207.4</v>
          </cell>
          <cell r="N45">
            <v>3112.3</v>
          </cell>
          <cell r="O45">
            <v>40562</v>
          </cell>
        </row>
        <row r="47">
          <cell r="A47" t="str">
            <v>TOTAL ENERGY AVAILABLE</v>
          </cell>
          <cell r="C47">
            <v>6563.2999999999993</v>
          </cell>
          <cell r="D47">
            <v>5798</v>
          </cell>
          <cell r="E47">
            <v>6027.1999999999989</v>
          </cell>
          <cell r="F47">
            <v>5065.2999999999993</v>
          </cell>
          <cell r="G47">
            <v>6061.7999999999993</v>
          </cell>
          <cell r="H47">
            <v>7910.4</v>
          </cell>
          <cell r="I47">
            <v>9105.6</v>
          </cell>
          <cell r="J47">
            <v>8916.5</v>
          </cell>
          <cell r="K47">
            <v>6684.4</v>
          </cell>
          <cell r="L47">
            <v>5837</v>
          </cell>
          <cell r="M47">
            <v>5168</v>
          </cell>
          <cell r="N47">
            <v>6607.5</v>
          </cell>
          <cell r="O47">
            <v>79745</v>
          </cell>
        </row>
        <row r="49">
          <cell r="A49" t="str">
            <v>NON-SYSTEM ENERGY SALES</v>
          </cell>
        </row>
        <row r="50">
          <cell r="A50" t="str">
            <v xml:space="preserve">  Sales to ACE </v>
          </cell>
          <cell r="C50">
            <v>0</v>
          </cell>
          <cell r="D50">
            <v>0</v>
          </cell>
          <cell r="E50">
            <v>0</v>
          </cell>
          <cell r="F50">
            <v>0</v>
          </cell>
          <cell r="G50">
            <v>0</v>
          </cell>
          <cell r="H50">
            <v>0</v>
          </cell>
          <cell r="I50">
            <v>0</v>
          </cell>
          <cell r="J50">
            <v>0</v>
          </cell>
          <cell r="K50">
            <v>0</v>
          </cell>
          <cell r="L50">
            <v>0</v>
          </cell>
          <cell r="M50">
            <v>0</v>
          </cell>
          <cell r="N50">
            <v>0</v>
          </cell>
          <cell r="O50">
            <v>0</v>
          </cell>
        </row>
        <row r="51">
          <cell r="A51" t="str">
            <v xml:space="preserve">  Sales to JCP&amp;L </v>
          </cell>
          <cell r="C51">
            <v>0</v>
          </cell>
          <cell r="D51">
            <v>0</v>
          </cell>
          <cell r="E51">
            <v>0</v>
          </cell>
          <cell r="F51">
            <v>0</v>
          </cell>
          <cell r="G51">
            <v>0</v>
          </cell>
          <cell r="H51">
            <v>0</v>
          </cell>
          <cell r="I51">
            <v>0</v>
          </cell>
          <cell r="J51">
            <v>0</v>
          </cell>
          <cell r="K51">
            <v>0</v>
          </cell>
          <cell r="L51">
            <v>0</v>
          </cell>
          <cell r="M51">
            <v>0</v>
          </cell>
          <cell r="N51">
            <v>0</v>
          </cell>
          <cell r="O51">
            <v>0</v>
          </cell>
        </row>
        <row r="52">
          <cell r="A52" t="str">
            <v xml:space="preserve">  Sales to BG&amp;E</v>
          </cell>
          <cell r="C52">
            <v>-92.7</v>
          </cell>
          <cell r="D52">
            <v>-83.1</v>
          </cell>
          <cell r="E52">
            <v>-57.7</v>
          </cell>
          <cell r="F52">
            <v>-47.4</v>
          </cell>
          <cell r="G52">
            <v>-75.099999999999994</v>
          </cell>
          <cell r="H52">
            <v>0</v>
          </cell>
          <cell r="I52">
            <v>0</v>
          </cell>
          <cell r="J52">
            <v>0</v>
          </cell>
          <cell r="K52">
            <v>0</v>
          </cell>
          <cell r="L52">
            <v>0</v>
          </cell>
          <cell r="M52">
            <v>0</v>
          </cell>
          <cell r="N52">
            <v>0</v>
          </cell>
          <cell r="O52">
            <v>-356</v>
          </cell>
        </row>
        <row r="53">
          <cell r="A53" t="str">
            <v xml:space="preserve">  Sales to JCP&amp;L</v>
          </cell>
          <cell r="C53">
            <v>-223.2</v>
          </cell>
          <cell r="D53">
            <v>-201.6</v>
          </cell>
          <cell r="E53">
            <v>-223.2</v>
          </cell>
          <cell r="F53">
            <v>-215.7</v>
          </cell>
          <cell r="G53">
            <v>-223.2</v>
          </cell>
          <cell r="H53">
            <v>-216</v>
          </cell>
          <cell r="I53">
            <v>-223.2</v>
          </cell>
          <cell r="J53">
            <v>-223.2</v>
          </cell>
          <cell r="K53">
            <v>-216</v>
          </cell>
          <cell r="L53">
            <v>-223.5</v>
          </cell>
          <cell r="M53">
            <v>-216</v>
          </cell>
          <cell r="N53">
            <v>-223.2</v>
          </cell>
          <cell r="O53">
            <v>-2628</v>
          </cell>
        </row>
        <row r="54">
          <cell r="A54" t="str">
            <v xml:space="preserve">  PJM Interchange </v>
          </cell>
          <cell r="C54">
            <v>-883.36962882003309</v>
          </cell>
          <cell r="D54">
            <v>-835.9112187694459</v>
          </cell>
          <cell r="E54">
            <v>-421.42179687666521</v>
          </cell>
          <cell r="F54">
            <v>-0.60756944333479623</v>
          </cell>
          <cell r="G54">
            <v>-507.32164569201177</v>
          </cell>
          <cell r="H54">
            <v>-1564.4326605833003</v>
          </cell>
          <cell r="I54">
            <v>-1618.9069131797551</v>
          </cell>
          <cell r="J54">
            <v>-1625.99480175998</v>
          </cell>
          <cell r="K54">
            <v>-1005.9915672409397</v>
          </cell>
          <cell r="L54">
            <v>-855.98608743401974</v>
          </cell>
          <cell r="M54">
            <v>-677.09494464560021</v>
          </cell>
          <cell r="N54">
            <v>-844.79549705936051</v>
          </cell>
          <cell r="O54">
            <v>-10842</v>
          </cell>
        </row>
        <row r="55">
          <cell r="A55" t="str">
            <v xml:space="preserve">  Additional Gen Avail. For Sale</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 xml:space="preserve">  Sales to Other</v>
          </cell>
          <cell r="C56">
            <v>-2777.4303711799671</v>
          </cell>
          <cell r="D56">
            <v>-2256.8887812305543</v>
          </cell>
          <cell r="E56">
            <v>-2925.6782031233347</v>
          </cell>
          <cell r="F56">
            <v>-2759.7924305566653</v>
          </cell>
          <cell r="G56">
            <v>-3260.3783543079885</v>
          </cell>
          <cell r="H56">
            <v>-4048.867339416699</v>
          </cell>
          <cell r="I56">
            <v>-4931.6930868202444</v>
          </cell>
          <cell r="J56">
            <v>-4779.7051982400199</v>
          </cell>
          <cell r="K56">
            <v>-3448.0084327590603</v>
          </cell>
          <cell r="L56">
            <v>-2647.4139125659799</v>
          </cell>
          <cell r="M56">
            <v>-2066.3050553543999</v>
          </cell>
          <cell r="N56">
            <v>-2937.4045029406398</v>
          </cell>
          <cell r="O56">
            <v>-38840</v>
          </cell>
        </row>
        <row r="57">
          <cell r="A57" t="str">
            <v>PUC CUST. NON-SYSTEM ENERGY SALES</v>
          </cell>
          <cell r="C57">
            <v>-3976.7000000000003</v>
          </cell>
          <cell r="D57">
            <v>-3377.5</v>
          </cell>
          <cell r="E57">
            <v>-3628</v>
          </cell>
          <cell r="F57">
            <v>-3023.5</v>
          </cell>
          <cell r="G57">
            <v>-4066</v>
          </cell>
          <cell r="H57">
            <v>-5829.2999999999993</v>
          </cell>
          <cell r="I57">
            <v>-6773.7999999999993</v>
          </cell>
          <cell r="J57">
            <v>-6628.9</v>
          </cell>
          <cell r="K57">
            <v>-4670</v>
          </cell>
          <cell r="L57">
            <v>-3726.8999999999996</v>
          </cell>
          <cell r="M57">
            <v>-2959.4</v>
          </cell>
          <cell r="N57">
            <v>-4005.4000000000005</v>
          </cell>
          <cell r="O57">
            <v>-52665</v>
          </cell>
        </row>
        <row r="59">
          <cell r="A59" t="str">
            <v>The low system output estimate is due to excluding Energy Plus acquired load.</v>
          </cell>
        </row>
        <row r="60">
          <cell r="A60" t="str">
            <v xml:space="preserve">SYSTEM OUTPUT (incl UGI supply)      </v>
          </cell>
          <cell r="C60">
            <v>2586.6</v>
          </cell>
          <cell r="D60">
            <v>2420.5</v>
          </cell>
          <cell r="E60">
            <v>2399.1999999999998</v>
          </cell>
          <cell r="F60">
            <v>2041.8</v>
          </cell>
          <cell r="G60">
            <v>1995.8</v>
          </cell>
          <cell r="H60">
            <v>2081.1</v>
          </cell>
          <cell r="I60">
            <v>2331.8000000000002</v>
          </cell>
          <cell r="J60">
            <v>2287.6</v>
          </cell>
          <cell r="K60">
            <v>2014.4</v>
          </cell>
          <cell r="L60">
            <v>2110.1</v>
          </cell>
          <cell r="M60">
            <v>2208.6</v>
          </cell>
          <cell r="N60">
            <v>2602.1</v>
          </cell>
          <cell r="O60">
            <v>27080</v>
          </cell>
        </row>
        <row r="61">
          <cell r="C61" t="str">
            <v xml:space="preserve"> ========</v>
          </cell>
          <cell r="D61" t="str">
            <v xml:space="preserve"> ========</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L61" t="str">
            <v xml:space="preserve"> ========</v>
          </cell>
          <cell r="M61" t="str">
            <v xml:space="preserve"> ========</v>
          </cell>
          <cell r="N61" t="str">
            <v xml:space="preserve"> ========</v>
          </cell>
          <cell r="O61" t="str">
            <v xml:space="preserve"> =========</v>
          </cell>
        </row>
        <row r="62">
          <cell r="F62" t="str">
            <v xml:space="preserve">                   PP&amp;L UNIT GENERATION </v>
          </cell>
          <cell r="L62" t="str">
            <v>CASE:2001 FORECAST</v>
          </cell>
          <cell r="P62" t="str">
            <v>2</v>
          </cell>
        </row>
        <row r="63">
          <cell r="F63" t="str">
            <v xml:space="preserve">                 </v>
          </cell>
          <cell r="L63">
            <v>36851</v>
          </cell>
        </row>
        <row r="64">
          <cell r="F64" t="str">
            <v xml:space="preserve">                                  (Millions of KWH)</v>
          </cell>
        </row>
        <row r="66">
          <cell r="A66" t="str">
            <v>PP&amp;L TOTAL GENERATION</v>
          </cell>
          <cell r="C66" t="str">
            <v>JANUARY</v>
          </cell>
          <cell r="D66" t="str">
            <v>FEBRUARY</v>
          </cell>
          <cell r="E66" t="str">
            <v>MARCH</v>
          </cell>
          <cell r="F66" t="str">
            <v>APRIL</v>
          </cell>
          <cell r="G66" t="str">
            <v>MAY</v>
          </cell>
          <cell r="H66" t="str">
            <v>JUNE</v>
          </cell>
          <cell r="I66" t="str">
            <v>JULY</v>
          </cell>
          <cell r="J66" t="str">
            <v>AUGUST</v>
          </cell>
          <cell r="K66" t="str">
            <v>SEPTEMBER</v>
          </cell>
          <cell r="L66" t="str">
            <v>OCTOBER</v>
          </cell>
          <cell r="M66" t="str">
            <v>NOVEMBER</v>
          </cell>
          <cell r="N66" t="str">
            <v>DECEMBER</v>
          </cell>
          <cell r="O66" t="str">
            <v>TOTAL</v>
          </cell>
        </row>
        <row r="68">
          <cell r="A68" t="str">
            <v xml:space="preserve">    Brunner Is. #1</v>
          </cell>
          <cell r="C68">
            <v>185</v>
          </cell>
          <cell r="D68">
            <v>170</v>
          </cell>
          <cell r="E68">
            <v>180</v>
          </cell>
          <cell r="F68">
            <v>160</v>
          </cell>
          <cell r="G68">
            <v>128</v>
          </cell>
          <cell r="H68">
            <v>168</v>
          </cell>
          <cell r="I68">
            <v>185</v>
          </cell>
          <cell r="J68">
            <v>190</v>
          </cell>
          <cell r="K68">
            <v>156</v>
          </cell>
          <cell r="L68">
            <v>181.7</v>
          </cell>
          <cell r="M68">
            <v>97.3</v>
          </cell>
          <cell r="N68">
            <v>164.9</v>
          </cell>
          <cell r="O68">
            <v>1966</v>
          </cell>
        </row>
        <row r="69">
          <cell r="A69" t="str">
            <v xml:space="preserve">    Brunner Is. #2</v>
          </cell>
          <cell r="C69">
            <v>219</v>
          </cell>
          <cell r="D69">
            <v>200</v>
          </cell>
          <cell r="E69">
            <v>200</v>
          </cell>
          <cell r="F69">
            <v>170</v>
          </cell>
          <cell r="G69">
            <v>119</v>
          </cell>
          <cell r="H69">
            <v>186</v>
          </cell>
          <cell r="I69">
            <v>211</v>
          </cell>
          <cell r="J69">
            <v>220</v>
          </cell>
          <cell r="K69">
            <v>38.799999999999997</v>
          </cell>
          <cell r="L69">
            <v>17.100000000000001</v>
          </cell>
          <cell r="M69">
            <v>162.6</v>
          </cell>
          <cell r="N69">
            <v>191.7</v>
          </cell>
          <cell r="O69">
            <v>1935</v>
          </cell>
        </row>
        <row r="70">
          <cell r="A70" t="str">
            <v xml:space="preserve">    Brunner Is. #3</v>
          </cell>
          <cell r="C70">
            <v>410</v>
          </cell>
          <cell r="D70">
            <v>400</v>
          </cell>
          <cell r="E70">
            <v>460</v>
          </cell>
          <cell r="F70">
            <v>210</v>
          </cell>
          <cell r="G70">
            <v>310</v>
          </cell>
          <cell r="H70">
            <v>410</v>
          </cell>
          <cell r="I70">
            <v>430</v>
          </cell>
          <cell r="J70">
            <v>420</v>
          </cell>
          <cell r="K70">
            <v>330</v>
          </cell>
          <cell r="L70">
            <v>324.39999999999998</v>
          </cell>
          <cell r="M70">
            <v>237.3</v>
          </cell>
          <cell r="N70">
            <v>391.1</v>
          </cell>
          <cell r="O70">
            <v>4333</v>
          </cell>
        </row>
        <row r="72">
          <cell r="A72" t="str">
            <v xml:space="preserve">        TOTAL</v>
          </cell>
          <cell r="C72">
            <v>814</v>
          </cell>
          <cell r="D72">
            <v>770</v>
          </cell>
          <cell r="E72">
            <v>840</v>
          </cell>
          <cell r="F72">
            <v>540</v>
          </cell>
          <cell r="G72">
            <v>557</v>
          </cell>
          <cell r="H72">
            <v>764</v>
          </cell>
          <cell r="I72">
            <v>826</v>
          </cell>
          <cell r="J72">
            <v>830</v>
          </cell>
          <cell r="K72">
            <v>524.79999999999995</v>
          </cell>
          <cell r="L72">
            <v>523.19999999999993</v>
          </cell>
          <cell r="M72">
            <v>497.2</v>
          </cell>
          <cell r="N72">
            <v>747.7</v>
          </cell>
          <cell r="O72">
            <v>8234</v>
          </cell>
        </row>
        <row r="74">
          <cell r="A74" t="str">
            <v xml:space="preserve">    Martins Creek #1</v>
          </cell>
          <cell r="C74">
            <v>399.8</v>
          </cell>
          <cell r="D74">
            <v>381.7</v>
          </cell>
          <cell r="E74">
            <v>385</v>
          </cell>
          <cell r="F74">
            <v>0</v>
          </cell>
          <cell r="G74">
            <v>121</v>
          </cell>
          <cell r="H74">
            <v>430</v>
          </cell>
          <cell r="I74">
            <v>466.8</v>
          </cell>
          <cell r="J74">
            <v>456.8</v>
          </cell>
          <cell r="K74">
            <v>385.3</v>
          </cell>
          <cell r="L74">
            <v>388</v>
          </cell>
          <cell r="M74">
            <v>288.8</v>
          </cell>
          <cell r="N74">
            <v>385.4</v>
          </cell>
          <cell r="O74">
            <v>4089</v>
          </cell>
        </row>
        <row r="75">
          <cell r="A75" t="str">
            <v xml:space="preserve">    Martins Creek #2</v>
          </cell>
          <cell r="C75">
            <v>416.2</v>
          </cell>
          <cell r="D75">
            <v>385</v>
          </cell>
          <cell r="E75">
            <v>304</v>
          </cell>
          <cell r="F75">
            <v>395</v>
          </cell>
          <cell r="G75">
            <v>375</v>
          </cell>
          <cell r="H75">
            <v>430</v>
          </cell>
          <cell r="I75">
            <v>470.8</v>
          </cell>
          <cell r="J75">
            <v>459.6</v>
          </cell>
          <cell r="K75">
            <v>387.9</v>
          </cell>
          <cell r="L75">
            <v>298</v>
          </cell>
          <cell r="M75">
            <v>385</v>
          </cell>
          <cell r="N75">
            <v>404.5</v>
          </cell>
          <cell r="O75">
            <v>4711</v>
          </cell>
        </row>
        <row r="77">
          <cell r="A77" t="str">
            <v xml:space="preserve">        TOTAL</v>
          </cell>
          <cell r="C77">
            <v>124</v>
          </cell>
          <cell r="D77">
            <v>117</v>
          </cell>
          <cell r="E77">
            <v>93</v>
          </cell>
          <cell r="F77">
            <v>98</v>
          </cell>
          <cell r="G77">
            <v>61.6</v>
          </cell>
          <cell r="H77">
            <v>88.2</v>
          </cell>
          <cell r="I77">
            <v>91.3</v>
          </cell>
          <cell r="J77">
            <v>98.7</v>
          </cell>
          <cell r="K77">
            <v>34.924999999999997</v>
          </cell>
          <cell r="L77">
            <v>134.1</v>
          </cell>
          <cell r="M77">
            <v>75.099999999999994</v>
          </cell>
          <cell r="N77">
            <v>94</v>
          </cell>
          <cell r="O77">
            <v>8800</v>
          </cell>
        </row>
        <row r="79">
          <cell r="A79" t="str">
            <v xml:space="preserve">    Sunbury #1-2</v>
          </cell>
          <cell r="C79">
            <v>0</v>
          </cell>
          <cell r="D79">
            <v>0</v>
          </cell>
          <cell r="E79">
            <v>0</v>
          </cell>
          <cell r="F79">
            <v>0</v>
          </cell>
          <cell r="G79">
            <v>0</v>
          </cell>
          <cell r="H79">
            <v>0</v>
          </cell>
          <cell r="I79">
            <v>0</v>
          </cell>
          <cell r="J79">
            <v>0</v>
          </cell>
          <cell r="K79">
            <v>0</v>
          </cell>
          <cell r="L79">
            <v>0</v>
          </cell>
          <cell r="M79">
            <v>0</v>
          </cell>
          <cell r="N79">
            <v>0</v>
          </cell>
          <cell r="O79">
            <v>0</v>
          </cell>
        </row>
        <row r="80">
          <cell r="A80" t="str">
            <v xml:space="preserve">    Sunbury #3</v>
          </cell>
          <cell r="C80">
            <v>0</v>
          </cell>
          <cell r="D80">
            <v>0</v>
          </cell>
          <cell r="E80">
            <v>0</v>
          </cell>
          <cell r="F80">
            <v>0</v>
          </cell>
          <cell r="G80">
            <v>0</v>
          </cell>
          <cell r="H80">
            <v>0</v>
          </cell>
          <cell r="I80">
            <v>0</v>
          </cell>
          <cell r="J80">
            <v>0</v>
          </cell>
          <cell r="K80">
            <v>0</v>
          </cell>
          <cell r="L80">
            <v>0</v>
          </cell>
          <cell r="M80">
            <v>0</v>
          </cell>
          <cell r="N80">
            <v>0</v>
          </cell>
          <cell r="O80">
            <v>0</v>
          </cell>
        </row>
        <row r="81">
          <cell r="A81" t="str">
            <v xml:space="preserve">    Sunbury #4</v>
          </cell>
          <cell r="C81">
            <v>0</v>
          </cell>
          <cell r="D81">
            <v>0</v>
          </cell>
          <cell r="E81">
            <v>0</v>
          </cell>
          <cell r="F81">
            <v>0</v>
          </cell>
          <cell r="G81">
            <v>0</v>
          </cell>
          <cell r="H81">
            <v>0</v>
          </cell>
          <cell r="I81">
            <v>0</v>
          </cell>
          <cell r="J81">
            <v>0</v>
          </cell>
          <cell r="K81">
            <v>0</v>
          </cell>
          <cell r="L81">
            <v>0</v>
          </cell>
          <cell r="M81">
            <v>0</v>
          </cell>
          <cell r="N81">
            <v>0</v>
          </cell>
          <cell r="O81">
            <v>0</v>
          </cell>
        </row>
        <row r="83">
          <cell r="A83" t="str">
            <v xml:space="preserve">        TOTAL</v>
          </cell>
          <cell r="C83">
            <v>0</v>
          </cell>
          <cell r="D83">
            <v>0</v>
          </cell>
          <cell r="E83">
            <v>0</v>
          </cell>
          <cell r="F83">
            <v>0</v>
          </cell>
          <cell r="G83">
            <v>0</v>
          </cell>
          <cell r="H83">
            <v>0</v>
          </cell>
          <cell r="I83">
            <v>0</v>
          </cell>
          <cell r="J83">
            <v>0</v>
          </cell>
          <cell r="K83">
            <v>0</v>
          </cell>
          <cell r="L83">
            <v>0</v>
          </cell>
          <cell r="M83">
            <v>0</v>
          </cell>
          <cell r="N83">
            <v>0</v>
          </cell>
          <cell r="O83">
            <v>0</v>
          </cell>
        </row>
        <row r="85">
          <cell r="A85" t="str">
            <v xml:space="preserve">    Holtwood #17</v>
          </cell>
          <cell r="C85">
            <v>0</v>
          </cell>
          <cell r="D85">
            <v>0</v>
          </cell>
          <cell r="E85">
            <v>0</v>
          </cell>
          <cell r="F85">
            <v>0</v>
          </cell>
          <cell r="G85">
            <v>0</v>
          </cell>
          <cell r="H85">
            <v>0</v>
          </cell>
          <cell r="I85">
            <v>0</v>
          </cell>
          <cell r="J85">
            <v>0</v>
          </cell>
          <cell r="K85">
            <v>0</v>
          </cell>
          <cell r="L85">
            <v>0</v>
          </cell>
          <cell r="M85">
            <v>0</v>
          </cell>
          <cell r="N85">
            <v>0</v>
          </cell>
          <cell r="O85">
            <v>0</v>
          </cell>
        </row>
        <row r="87">
          <cell r="A87" t="str">
            <v xml:space="preserve">    Keystone #1 (PL Share)</v>
          </cell>
          <cell r="C87">
            <v>69</v>
          </cell>
          <cell r="D87">
            <v>64</v>
          </cell>
          <cell r="E87">
            <v>69</v>
          </cell>
          <cell r="F87">
            <v>66</v>
          </cell>
          <cell r="G87">
            <v>69</v>
          </cell>
          <cell r="H87">
            <v>66</v>
          </cell>
          <cell r="I87">
            <v>69</v>
          </cell>
          <cell r="J87">
            <v>69</v>
          </cell>
          <cell r="K87">
            <v>66</v>
          </cell>
          <cell r="L87">
            <v>69</v>
          </cell>
          <cell r="M87">
            <v>66</v>
          </cell>
          <cell r="N87">
            <v>69</v>
          </cell>
          <cell r="O87">
            <v>811</v>
          </cell>
        </row>
        <row r="88">
          <cell r="A88" t="str">
            <v xml:space="preserve">    Keystone #2 (PL Share)</v>
          </cell>
          <cell r="C88">
            <v>69</v>
          </cell>
          <cell r="D88">
            <v>64</v>
          </cell>
          <cell r="E88">
            <v>69</v>
          </cell>
          <cell r="F88">
            <v>48.7</v>
          </cell>
          <cell r="G88">
            <v>0</v>
          </cell>
          <cell r="H88">
            <v>66</v>
          </cell>
          <cell r="I88">
            <v>69</v>
          </cell>
          <cell r="J88">
            <v>69</v>
          </cell>
          <cell r="K88">
            <v>66</v>
          </cell>
          <cell r="L88">
            <v>69</v>
          </cell>
          <cell r="M88">
            <v>66</v>
          </cell>
          <cell r="N88">
            <v>69</v>
          </cell>
          <cell r="O88">
            <v>725</v>
          </cell>
        </row>
        <row r="90">
          <cell r="A90" t="str">
            <v xml:space="preserve">        TOTAL</v>
          </cell>
          <cell r="C90">
            <v>138</v>
          </cell>
          <cell r="D90">
            <v>128</v>
          </cell>
          <cell r="E90">
            <v>138</v>
          </cell>
          <cell r="F90">
            <v>114.7</v>
          </cell>
          <cell r="G90">
            <v>69</v>
          </cell>
          <cell r="H90">
            <v>132</v>
          </cell>
          <cell r="I90">
            <v>138</v>
          </cell>
          <cell r="J90">
            <v>138</v>
          </cell>
          <cell r="K90">
            <v>132</v>
          </cell>
          <cell r="L90">
            <v>138</v>
          </cell>
          <cell r="M90">
            <v>132</v>
          </cell>
          <cell r="N90">
            <v>138</v>
          </cell>
          <cell r="O90">
            <v>1536</v>
          </cell>
        </row>
        <row r="92">
          <cell r="A92" t="str">
            <v xml:space="preserve">    Conemaugh #1 (PL Share)</v>
          </cell>
          <cell r="C92">
            <v>84.4</v>
          </cell>
          <cell r="D92">
            <v>78.900000000000006</v>
          </cell>
          <cell r="E92">
            <v>84.4</v>
          </cell>
          <cell r="F92">
            <v>81.599999999999994</v>
          </cell>
          <cell r="G92">
            <v>84.4</v>
          </cell>
          <cell r="H92">
            <v>81.599999999999994</v>
          </cell>
          <cell r="I92">
            <v>84.4</v>
          </cell>
          <cell r="J92">
            <v>84.4</v>
          </cell>
          <cell r="K92">
            <v>21.8</v>
          </cell>
          <cell r="L92">
            <v>0</v>
          </cell>
          <cell r="M92">
            <v>27.2</v>
          </cell>
          <cell r="N92">
            <v>84.4</v>
          </cell>
          <cell r="O92">
            <v>798</v>
          </cell>
        </row>
        <row r="93">
          <cell r="A93" t="str">
            <v xml:space="preserve">    Conemaugh #2 (PL Share)</v>
          </cell>
          <cell r="C93">
            <v>84.1</v>
          </cell>
          <cell r="D93">
            <v>78.900000000000006</v>
          </cell>
          <cell r="E93">
            <v>84.4</v>
          </cell>
          <cell r="F93">
            <v>81.599999999999994</v>
          </cell>
          <cell r="G93">
            <v>84.4</v>
          </cell>
          <cell r="H93">
            <v>81.599999999999994</v>
          </cell>
          <cell r="I93">
            <v>84.4</v>
          </cell>
          <cell r="J93">
            <v>84.4</v>
          </cell>
          <cell r="K93">
            <v>81.599999999999994</v>
          </cell>
          <cell r="L93">
            <v>84.4</v>
          </cell>
          <cell r="M93">
            <v>81.599999999999994</v>
          </cell>
          <cell r="N93">
            <v>64.5</v>
          </cell>
          <cell r="O93">
            <v>976</v>
          </cell>
        </row>
        <row r="95">
          <cell r="A95" t="str">
            <v xml:space="preserve">        TOTAL</v>
          </cell>
          <cell r="C95">
            <v>168.5</v>
          </cell>
          <cell r="D95">
            <v>157.80000000000001</v>
          </cell>
          <cell r="E95">
            <v>168.8</v>
          </cell>
          <cell r="F95">
            <v>163.19999999999999</v>
          </cell>
          <cell r="G95">
            <v>168.8</v>
          </cell>
          <cell r="H95">
            <v>163.19999999999999</v>
          </cell>
          <cell r="I95">
            <v>168.8</v>
          </cell>
          <cell r="J95">
            <v>168.8</v>
          </cell>
          <cell r="K95">
            <v>103.39999999999999</v>
          </cell>
          <cell r="L95">
            <v>84.4</v>
          </cell>
          <cell r="M95">
            <v>108.8</v>
          </cell>
          <cell r="N95">
            <v>148.9</v>
          </cell>
          <cell r="O95">
            <v>1774</v>
          </cell>
        </row>
        <row r="97">
          <cell r="A97" t="str">
            <v xml:space="preserve">    Montour #1</v>
          </cell>
          <cell r="C97">
            <v>399.8</v>
          </cell>
          <cell r="D97">
            <v>381.7</v>
          </cell>
          <cell r="E97">
            <v>385</v>
          </cell>
          <cell r="F97">
            <v>0</v>
          </cell>
          <cell r="G97">
            <v>121</v>
          </cell>
          <cell r="H97">
            <v>430</v>
          </cell>
          <cell r="I97">
            <v>466.8</v>
          </cell>
          <cell r="J97">
            <v>456.8</v>
          </cell>
          <cell r="K97">
            <v>385.3</v>
          </cell>
          <cell r="L97">
            <v>388</v>
          </cell>
          <cell r="M97">
            <v>288.8</v>
          </cell>
          <cell r="N97">
            <v>385.4</v>
          </cell>
          <cell r="O97">
            <v>4089</v>
          </cell>
        </row>
        <row r="98">
          <cell r="A98" t="str">
            <v xml:space="preserve">    Montour #2</v>
          </cell>
          <cell r="C98">
            <v>416.2</v>
          </cell>
          <cell r="D98">
            <v>385</v>
          </cell>
          <cell r="E98">
            <v>304</v>
          </cell>
          <cell r="F98">
            <v>395</v>
          </cell>
          <cell r="G98">
            <v>375</v>
          </cell>
          <cell r="H98">
            <v>430</v>
          </cell>
          <cell r="I98">
            <v>470.8</v>
          </cell>
          <cell r="J98">
            <v>459.6</v>
          </cell>
          <cell r="K98">
            <v>387.9</v>
          </cell>
          <cell r="L98">
            <v>298</v>
          </cell>
          <cell r="M98">
            <v>385</v>
          </cell>
          <cell r="N98">
            <v>404.5</v>
          </cell>
          <cell r="O98">
            <v>4711</v>
          </cell>
        </row>
        <row r="100">
          <cell r="A100" t="str">
            <v xml:space="preserve">        TOTAL</v>
          </cell>
          <cell r="C100">
            <v>816</v>
          </cell>
          <cell r="D100">
            <v>766.7</v>
          </cell>
          <cell r="E100">
            <v>689</v>
          </cell>
          <cell r="F100">
            <v>395</v>
          </cell>
          <cell r="G100">
            <v>496</v>
          </cell>
          <cell r="H100">
            <v>860</v>
          </cell>
          <cell r="I100">
            <v>937.6</v>
          </cell>
          <cell r="J100">
            <v>916.40000000000009</v>
          </cell>
          <cell r="K100">
            <v>773.2</v>
          </cell>
          <cell r="L100">
            <v>686</v>
          </cell>
          <cell r="M100">
            <v>673.8</v>
          </cell>
          <cell r="N100">
            <v>789.9</v>
          </cell>
          <cell r="O100">
            <v>8800</v>
          </cell>
        </row>
        <row r="101">
          <cell r="C101" t="str">
            <v xml:space="preserve"> =========</v>
          </cell>
          <cell r="D101" t="str">
            <v xml:space="preserve"> =========</v>
          </cell>
          <cell r="E101" t="str">
            <v xml:space="preserve"> =========</v>
          </cell>
          <cell r="F101" t="str">
            <v xml:space="preserve"> =========</v>
          </cell>
          <cell r="G101" t="str">
            <v xml:space="preserve"> =========</v>
          </cell>
          <cell r="H101" t="str">
            <v xml:space="preserve"> =========</v>
          </cell>
          <cell r="I101" t="str">
            <v xml:space="preserve"> =========</v>
          </cell>
          <cell r="J101" t="str">
            <v xml:space="preserve"> =========</v>
          </cell>
          <cell r="K101" t="str">
            <v xml:space="preserve"> =========</v>
          </cell>
          <cell r="L101" t="str">
            <v xml:space="preserve"> =========</v>
          </cell>
          <cell r="M101" t="str">
            <v xml:space="preserve"> =========</v>
          </cell>
          <cell r="N101" t="str">
            <v xml:space="preserve"> =========</v>
          </cell>
          <cell r="O101" t="str">
            <v xml:space="preserve"> =========</v>
          </cell>
        </row>
        <row r="102">
          <cell r="A102" t="str">
            <v xml:space="preserve"> TOTAL COAL FIRED</v>
          </cell>
          <cell r="C102">
            <v>2060.5</v>
          </cell>
          <cell r="D102">
            <v>1939.5</v>
          </cell>
          <cell r="E102">
            <v>1928.8</v>
          </cell>
          <cell r="F102">
            <v>1310.9</v>
          </cell>
          <cell r="G102">
            <v>1352.4</v>
          </cell>
          <cell r="H102">
            <v>2007.4</v>
          </cell>
          <cell r="I102">
            <v>2161.6999999999998</v>
          </cell>
          <cell r="J102">
            <v>2151.9</v>
          </cell>
          <cell r="K102">
            <v>1568.3</v>
          </cell>
          <cell r="L102">
            <v>1565.7</v>
          </cell>
          <cell r="M102">
            <v>1486.8999999999999</v>
          </cell>
          <cell r="N102">
            <v>1918.5</v>
          </cell>
          <cell r="O102">
            <v>29144</v>
          </cell>
        </row>
        <row r="104">
          <cell r="A104" t="str">
            <v xml:space="preserve">    Martins Creek #3</v>
          </cell>
          <cell r="C104">
            <v>47.9</v>
          </cell>
          <cell r="D104">
            <v>47.9</v>
          </cell>
          <cell r="E104">
            <v>17.399999999999999</v>
          </cell>
          <cell r="F104">
            <v>11.9</v>
          </cell>
          <cell r="G104">
            <v>36.6</v>
          </cell>
          <cell r="H104">
            <v>125.1</v>
          </cell>
          <cell r="I104">
            <v>200.2</v>
          </cell>
          <cell r="J104">
            <v>200.2</v>
          </cell>
          <cell r="K104">
            <v>73.2</v>
          </cell>
          <cell r="L104">
            <v>0</v>
          </cell>
          <cell r="M104">
            <v>17.399999999999999</v>
          </cell>
          <cell r="N104">
            <v>40.299999999999997</v>
          </cell>
          <cell r="O104">
            <v>818</v>
          </cell>
        </row>
        <row r="105">
          <cell r="A105" t="str">
            <v xml:space="preserve">    Martins Creek #4</v>
          </cell>
          <cell r="C105">
            <v>47.9</v>
          </cell>
          <cell r="D105">
            <v>47.9</v>
          </cell>
          <cell r="E105">
            <v>17.399999999999999</v>
          </cell>
          <cell r="F105">
            <v>11.9</v>
          </cell>
          <cell r="G105">
            <v>36.6</v>
          </cell>
          <cell r="H105">
            <v>125.1</v>
          </cell>
          <cell r="I105">
            <v>200.2</v>
          </cell>
          <cell r="J105">
            <v>200.2</v>
          </cell>
          <cell r="K105">
            <v>73.2</v>
          </cell>
          <cell r="L105">
            <v>32.299999999999997</v>
          </cell>
          <cell r="M105">
            <v>17.399999999999999</v>
          </cell>
          <cell r="N105">
            <v>40.299999999999997</v>
          </cell>
          <cell r="O105">
            <v>850</v>
          </cell>
        </row>
        <row r="107">
          <cell r="A107" t="str">
            <v xml:space="preserve"> TOTAL HEAVY OIL FIRED</v>
          </cell>
          <cell r="C107">
            <v>95.8</v>
          </cell>
          <cell r="D107">
            <v>95.8</v>
          </cell>
          <cell r="E107">
            <v>34.799999999999997</v>
          </cell>
          <cell r="F107">
            <v>23.8</v>
          </cell>
          <cell r="G107">
            <v>73.2</v>
          </cell>
          <cell r="H107">
            <v>250.2</v>
          </cell>
          <cell r="I107">
            <v>400.4</v>
          </cell>
          <cell r="J107">
            <v>400.4</v>
          </cell>
          <cell r="K107">
            <v>146.4</v>
          </cell>
          <cell r="L107">
            <v>32.299999999999997</v>
          </cell>
          <cell r="M107">
            <v>34.799999999999997</v>
          </cell>
          <cell r="N107">
            <v>80.599999999999994</v>
          </cell>
          <cell r="O107">
            <v>1668</v>
          </cell>
        </row>
        <row r="109">
          <cell r="A109" t="str">
            <v xml:space="preserve">    Susquehanna #1 (PL 90% Share)</v>
          </cell>
          <cell r="C109">
            <v>713.1</v>
          </cell>
          <cell r="D109">
            <v>644.1</v>
          </cell>
          <cell r="E109">
            <v>713.1</v>
          </cell>
          <cell r="F109">
            <v>690.1</v>
          </cell>
          <cell r="G109">
            <v>447.2</v>
          </cell>
          <cell r="H109">
            <v>690.1</v>
          </cell>
          <cell r="I109">
            <v>713.1</v>
          </cell>
          <cell r="J109">
            <v>713.1</v>
          </cell>
          <cell r="K109">
            <v>690.1</v>
          </cell>
          <cell r="L109">
            <v>713.1</v>
          </cell>
          <cell r="M109">
            <v>690.1</v>
          </cell>
          <cell r="N109">
            <v>713.1</v>
          </cell>
          <cell r="O109">
            <v>8130</v>
          </cell>
        </row>
        <row r="110">
          <cell r="A110" t="str">
            <v xml:space="preserve">    Susquehanna #2 (PL 90% Share)</v>
          </cell>
          <cell r="C110">
            <v>715</v>
          </cell>
          <cell r="D110">
            <v>636.79999999999995</v>
          </cell>
          <cell r="E110">
            <v>176.2</v>
          </cell>
          <cell r="F110">
            <v>41.4</v>
          </cell>
          <cell r="G110">
            <v>710.9</v>
          </cell>
          <cell r="H110">
            <v>698.8</v>
          </cell>
          <cell r="I110">
            <v>722.1</v>
          </cell>
          <cell r="J110">
            <v>722.1</v>
          </cell>
          <cell r="K110">
            <v>698.8</v>
          </cell>
          <cell r="L110">
            <v>722.1</v>
          </cell>
          <cell r="M110">
            <v>698.8</v>
          </cell>
          <cell r="N110">
            <v>722.1</v>
          </cell>
          <cell r="O110">
            <v>7265</v>
          </cell>
        </row>
        <row r="112">
          <cell r="A112" t="str">
            <v xml:space="preserve"> TOTAL PL SHARE NUCLEAR</v>
          </cell>
          <cell r="C112">
            <v>1428.1</v>
          </cell>
          <cell r="D112">
            <v>1280.9000000000001</v>
          </cell>
          <cell r="E112">
            <v>889.3</v>
          </cell>
          <cell r="F112">
            <v>731.5</v>
          </cell>
          <cell r="G112">
            <v>1158.0999999999999</v>
          </cell>
          <cell r="H112">
            <v>1388.9</v>
          </cell>
          <cell r="I112">
            <v>1435.2</v>
          </cell>
          <cell r="J112">
            <v>1435.2</v>
          </cell>
          <cell r="K112">
            <v>1388.9</v>
          </cell>
          <cell r="L112">
            <v>1435.2</v>
          </cell>
          <cell r="M112">
            <v>1388.9</v>
          </cell>
          <cell r="N112">
            <v>1435.2</v>
          </cell>
          <cell r="O112">
            <v>15395</v>
          </cell>
        </row>
        <row r="114">
          <cell r="A114" t="str">
            <v xml:space="preserve"> COMBUSTION TURBINES</v>
          </cell>
          <cell r="C114">
            <v>0.5</v>
          </cell>
          <cell r="D114">
            <v>0.9</v>
          </cell>
          <cell r="E114">
            <v>0.1</v>
          </cell>
          <cell r="F114">
            <v>0.2</v>
          </cell>
          <cell r="G114">
            <v>0.5</v>
          </cell>
          <cell r="H114">
            <v>0.5</v>
          </cell>
          <cell r="I114">
            <v>5</v>
          </cell>
          <cell r="J114">
            <v>1.6</v>
          </cell>
          <cell r="K114">
            <v>2.4</v>
          </cell>
          <cell r="L114">
            <v>0.2</v>
          </cell>
          <cell r="M114">
            <v>0.2</v>
          </cell>
          <cell r="N114">
            <v>0.2</v>
          </cell>
          <cell r="O114">
            <v>12</v>
          </cell>
        </row>
        <row r="115">
          <cell r="A115" t="str">
            <v xml:space="preserve"> </v>
          </cell>
        </row>
        <row r="116">
          <cell r="A116" t="str">
            <v xml:space="preserve"> DIESELS</v>
          </cell>
          <cell r="C116">
            <v>0.1</v>
          </cell>
          <cell r="D116">
            <v>0.1</v>
          </cell>
          <cell r="E116">
            <v>0.1</v>
          </cell>
          <cell r="F116">
            <v>0.1</v>
          </cell>
          <cell r="G116">
            <v>0.2</v>
          </cell>
          <cell r="H116">
            <v>0.2</v>
          </cell>
          <cell r="I116">
            <v>0.1</v>
          </cell>
          <cell r="J116">
            <v>0.1</v>
          </cell>
          <cell r="K116">
            <v>0.1</v>
          </cell>
          <cell r="L116">
            <v>0.1</v>
          </cell>
          <cell r="M116">
            <v>0.1</v>
          </cell>
          <cell r="N116">
            <v>0.1</v>
          </cell>
          <cell r="O116">
            <v>1</v>
          </cell>
        </row>
        <row r="118">
          <cell r="A118" t="str">
            <v xml:space="preserve">    Holtwood Hydro</v>
          </cell>
          <cell r="C118">
            <v>53</v>
          </cell>
          <cell r="D118">
            <v>52</v>
          </cell>
          <cell r="E118">
            <v>70</v>
          </cell>
          <cell r="F118">
            <v>67</v>
          </cell>
          <cell r="G118">
            <v>65</v>
          </cell>
          <cell r="H118">
            <v>48</v>
          </cell>
          <cell r="I118">
            <v>36</v>
          </cell>
          <cell r="J118">
            <v>28</v>
          </cell>
          <cell r="K118">
            <v>25.3</v>
          </cell>
          <cell r="L118">
            <v>31</v>
          </cell>
          <cell r="M118">
            <v>45</v>
          </cell>
          <cell r="N118">
            <v>54</v>
          </cell>
          <cell r="O118">
            <v>574</v>
          </cell>
        </row>
        <row r="119">
          <cell r="A119" t="str">
            <v xml:space="preserve">    Wallenpaupack</v>
          </cell>
          <cell r="C119">
            <v>8.1999999999999993</v>
          </cell>
          <cell r="D119">
            <v>7.4</v>
          </cell>
          <cell r="E119">
            <v>7.3</v>
          </cell>
          <cell r="F119">
            <v>8.3000000000000007</v>
          </cell>
          <cell r="G119">
            <v>6.2</v>
          </cell>
          <cell r="H119">
            <v>6.7</v>
          </cell>
          <cell r="I119">
            <v>6.3</v>
          </cell>
          <cell r="J119">
            <v>5.7</v>
          </cell>
          <cell r="K119">
            <v>5.9</v>
          </cell>
          <cell r="L119">
            <v>5.0999999999999996</v>
          </cell>
          <cell r="M119">
            <v>4.7</v>
          </cell>
          <cell r="N119">
            <v>6.6</v>
          </cell>
          <cell r="O119">
            <v>78</v>
          </cell>
        </row>
        <row r="121">
          <cell r="A121" t="str">
            <v xml:space="preserve"> TOTAL HYDRO</v>
          </cell>
          <cell r="C121">
            <v>61.2</v>
          </cell>
          <cell r="D121">
            <v>59.4</v>
          </cell>
          <cell r="E121">
            <v>77.3</v>
          </cell>
          <cell r="F121">
            <v>75.3</v>
          </cell>
          <cell r="G121">
            <v>71.2</v>
          </cell>
          <cell r="H121">
            <v>54.7</v>
          </cell>
          <cell r="I121">
            <v>42.3</v>
          </cell>
          <cell r="J121">
            <v>33.700000000000003</v>
          </cell>
          <cell r="K121">
            <v>31.200000000000003</v>
          </cell>
          <cell r="L121">
            <v>36.1</v>
          </cell>
          <cell r="M121">
            <v>49.7</v>
          </cell>
          <cell r="N121">
            <v>60.6</v>
          </cell>
          <cell r="O121">
            <v>652</v>
          </cell>
        </row>
        <row r="122">
          <cell r="C122" t="str">
            <v xml:space="preserve"> =========</v>
          </cell>
          <cell r="D122" t="str">
            <v xml:space="preserve"> =========</v>
          </cell>
          <cell r="E122" t="str">
            <v xml:space="preserve"> =========</v>
          </cell>
          <cell r="F122" t="str">
            <v xml:space="preserve"> =========</v>
          </cell>
          <cell r="G122" t="str">
            <v xml:space="preserve"> =========</v>
          </cell>
          <cell r="H122" t="str">
            <v xml:space="preserve"> =========</v>
          </cell>
          <cell r="I122" t="str">
            <v xml:space="preserve"> =========</v>
          </cell>
          <cell r="J122" t="str">
            <v xml:space="preserve"> =========</v>
          </cell>
          <cell r="K122" t="str">
            <v xml:space="preserve"> =========</v>
          </cell>
          <cell r="L122" t="str">
            <v xml:space="preserve"> =========</v>
          </cell>
          <cell r="M122" t="str">
            <v xml:space="preserve"> =========</v>
          </cell>
          <cell r="N122" t="str">
            <v xml:space="preserve"> =========</v>
          </cell>
          <cell r="O122" t="str">
            <v xml:space="preserve"> =========</v>
          </cell>
        </row>
        <row r="123">
          <cell r="A123" t="str">
            <v>TOTAL PP&amp;L GENERATION</v>
          </cell>
          <cell r="C123">
            <v>3646.2</v>
          </cell>
          <cell r="D123">
            <v>3376.6</v>
          </cell>
          <cell r="E123">
            <v>2930.3999999999996</v>
          </cell>
          <cell r="F123">
            <v>2141.7999999999997</v>
          </cell>
          <cell r="G123">
            <v>2655.5999999999995</v>
          </cell>
          <cell r="H123">
            <v>3701.8999999999996</v>
          </cell>
          <cell r="I123">
            <v>4044.7000000000003</v>
          </cell>
          <cell r="J123">
            <v>4022.8999999999996</v>
          </cell>
          <cell r="K123">
            <v>3137.3</v>
          </cell>
          <cell r="L123">
            <v>3069.5999999999995</v>
          </cell>
          <cell r="M123">
            <v>2960.6</v>
          </cell>
          <cell r="N123">
            <v>3495.2</v>
          </cell>
          <cell r="O123">
            <v>46872</v>
          </cell>
        </row>
        <row r="130">
          <cell r="F130" t="str">
            <v>TWO-PARTY SALES</v>
          </cell>
          <cell r="L130" t="str">
            <v>CASE:2001 FORECAST</v>
          </cell>
          <cell r="P130" t="str">
            <v>3</v>
          </cell>
        </row>
        <row r="131">
          <cell r="L131">
            <v>36851</v>
          </cell>
        </row>
        <row r="133">
          <cell r="A133" t="str">
            <v xml:space="preserve">                                 </v>
          </cell>
        </row>
        <row r="134">
          <cell r="A134" t="str">
            <v xml:space="preserve">                                    </v>
          </cell>
          <cell r="C134" t="str">
            <v>JANUARY</v>
          </cell>
          <cell r="D134" t="str">
            <v>FEBRUARY</v>
          </cell>
          <cell r="E134" t="str">
            <v>MARCH</v>
          </cell>
          <cell r="F134" t="str">
            <v>APRIL</v>
          </cell>
          <cell r="G134" t="str">
            <v>MAY</v>
          </cell>
          <cell r="H134" t="str">
            <v>JUNE</v>
          </cell>
          <cell r="I134" t="str">
            <v>JULY</v>
          </cell>
          <cell r="J134" t="str">
            <v>AUGUST</v>
          </cell>
          <cell r="K134" t="str">
            <v>SEPTEMBER</v>
          </cell>
          <cell r="L134" t="str">
            <v>OCTOBER</v>
          </cell>
          <cell r="M134" t="str">
            <v>NOVEMBER</v>
          </cell>
          <cell r="N134" t="str">
            <v>DECEMBER</v>
          </cell>
          <cell r="O134" t="str">
            <v>TOTAL</v>
          </cell>
        </row>
        <row r="136">
          <cell r="A136" t="str">
            <v xml:space="preserve">    Brunner Is. #1</v>
          </cell>
          <cell r="C136">
            <v>0</v>
          </cell>
          <cell r="D136">
            <v>0</v>
          </cell>
          <cell r="E136">
            <v>0</v>
          </cell>
          <cell r="F136">
            <v>0</v>
          </cell>
          <cell r="G136">
            <v>0</v>
          </cell>
          <cell r="H136">
            <v>0</v>
          </cell>
          <cell r="I136">
            <v>0</v>
          </cell>
          <cell r="J136">
            <v>0</v>
          </cell>
          <cell r="K136">
            <v>0</v>
          </cell>
          <cell r="L136">
            <v>0</v>
          </cell>
          <cell r="M136">
            <v>0</v>
          </cell>
          <cell r="N136">
            <v>0</v>
          </cell>
          <cell r="O136">
            <v>0</v>
          </cell>
        </row>
        <row r="137">
          <cell r="A137" t="str">
            <v xml:space="preserve">    Brunner Is. #2</v>
          </cell>
          <cell r="C137">
            <v>0</v>
          </cell>
          <cell r="D137">
            <v>0</v>
          </cell>
          <cell r="E137">
            <v>0</v>
          </cell>
          <cell r="F137">
            <v>0</v>
          </cell>
          <cell r="G137">
            <v>0</v>
          </cell>
          <cell r="H137">
            <v>0</v>
          </cell>
          <cell r="I137">
            <v>0</v>
          </cell>
          <cell r="J137">
            <v>0</v>
          </cell>
          <cell r="K137">
            <v>0</v>
          </cell>
          <cell r="L137">
            <v>0</v>
          </cell>
          <cell r="M137">
            <v>0</v>
          </cell>
          <cell r="N137">
            <v>0</v>
          </cell>
          <cell r="O137">
            <v>0</v>
          </cell>
        </row>
        <row r="138">
          <cell r="A138" t="str">
            <v xml:space="preserve">    Brunner Is. #3</v>
          </cell>
          <cell r="C138">
            <v>0</v>
          </cell>
          <cell r="D138">
            <v>0</v>
          </cell>
          <cell r="E138">
            <v>0</v>
          </cell>
          <cell r="F138">
            <v>0</v>
          </cell>
          <cell r="G138">
            <v>0</v>
          </cell>
          <cell r="H138">
            <v>0</v>
          </cell>
          <cell r="I138">
            <v>0</v>
          </cell>
          <cell r="J138">
            <v>0</v>
          </cell>
          <cell r="K138">
            <v>0</v>
          </cell>
          <cell r="L138">
            <v>0</v>
          </cell>
          <cell r="M138">
            <v>0</v>
          </cell>
          <cell r="N138">
            <v>0</v>
          </cell>
          <cell r="O138">
            <v>0</v>
          </cell>
        </row>
        <row r="140">
          <cell r="A140" t="str">
            <v xml:space="preserve">        TOTAL</v>
          </cell>
          <cell r="C140">
            <v>0</v>
          </cell>
          <cell r="D140">
            <v>0</v>
          </cell>
          <cell r="E140">
            <v>0</v>
          </cell>
          <cell r="F140">
            <v>0</v>
          </cell>
          <cell r="G140">
            <v>0</v>
          </cell>
          <cell r="H140">
            <v>0</v>
          </cell>
          <cell r="I140">
            <v>0</v>
          </cell>
          <cell r="J140">
            <v>0</v>
          </cell>
          <cell r="K140">
            <v>0</v>
          </cell>
          <cell r="L140">
            <v>0</v>
          </cell>
          <cell r="M140">
            <v>0</v>
          </cell>
          <cell r="N140">
            <v>0</v>
          </cell>
          <cell r="O140">
            <v>0</v>
          </cell>
        </row>
        <row r="142">
          <cell r="A142" t="str">
            <v xml:space="preserve">    Martins Creek #1</v>
          </cell>
          <cell r="C142">
            <v>0</v>
          </cell>
          <cell r="D142">
            <v>0</v>
          </cell>
          <cell r="E142">
            <v>0</v>
          </cell>
          <cell r="F142">
            <v>0</v>
          </cell>
          <cell r="G142">
            <v>0</v>
          </cell>
          <cell r="H142">
            <v>0</v>
          </cell>
          <cell r="I142">
            <v>0</v>
          </cell>
          <cell r="J142">
            <v>0</v>
          </cell>
          <cell r="K142">
            <v>0</v>
          </cell>
          <cell r="L142">
            <v>0</v>
          </cell>
          <cell r="M142">
            <v>0</v>
          </cell>
          <cell r="N142">
            <v>0</v>
          </cell>
          <cell r="O142">
            <v>0</v>
          </cell>
        </row>
        <row r="143">
          <cell r="A143" t="str">
            <v xml:space="preserve">    Martins Creek #2</v>
          </cell>
          <cell r="C143">
            <v>0</v>
          </cell>
          <cell r="D143">
            <v>0</v>
          </cell>
          <cell r="E143">
            <v>0</v>
          </cell>
          <cell r="F143">
            <v>0</v>
          </cell>
          <cell r="G143">
            <v>0</v>
          </cell>
          <cell r="H143">
            <v>0</v>
          </cell>
          <cell r="I143">
            <v>0</v>
          </cell>
          <cell r="J143">
            <v>0</v>
          </cell>
          <cell r="K143">
            <v>0</v>
          </cell>
          <cell r="L143">
            <v>0</v>
          </cell>
          <cell r="M143">
            <v>0</v>
          </cell>
          <cell r="N143">
            <v>0</v>
          </cell>
          <cell r="O143">
            <v>0</v>
          </cell>
        </row>
        <row r="145">
          <cell r="A145" t="str">
            <v xml:space="preserve">        TOTAL</v>
          </cell>
          <cell r="C145">
            <v>0</v>
          </cell>
          <cell r="D145">
            <v>0</v>
          </cell>
          <cell r="E145">
            <v>0</v>
          </cell>
          <cell r="F145">
            <v>0</v>
          </cell>
          <cell r="G145">
            <v>0</v>
          </cell>
          <cell r="H145">
            <v>0</v>
          </cell>
          <cell r="I145">
            <v>0</v>
          </cell>
          <cell r="J145">
            <v>0</v>
          </cell>
          <cell r="K145">
            <v>0</v>
          </cell>
          <cell r="L145">
            <v>0</v>
          </cell>
          <cell r="M145">
            <v>0</v>
          </cell>
          <cell r="N145">
            <v>0</v>
          </cell>
          <cell r="O145">
            <v>0</v>
          </cell>
        </row>
        <row r="147">
          <cell r="A147" t="str">
            <v xml:space="preserve">    Sunbury #1-2</v>
          </cell>
          <cell r="C147">
            <v>0</v>
          </cell>
          <cell r="D147">
            <v>0</v>
          </cell>
          <cell r="E147">
            <v>0</v>
          </cell>
          <cell r="F147">
            <v>0</v>
          </cell>
          <cell r="G147">
            <v>0</v>
          </cell>
          <cell r="H147">
            <v>0</v>
          </cell>
          <cell r="I147">
            <v>0</v>
          </cell>
          <cell r="J147">
            <v>0</v>
          </cell>
          <cell r="K147">
            <v>0</v>
          </cell>
          <cell r="L147">
            <v>0</v>
          </cell>
          <cell r="M147">
            <v>0</v>
          </cell>
          <cell r="N147">
            <v>0</v>
          </cell>
          <cell r="O147">
            <v>0</v>
          </cell>
        </row>
        <row r="148">
          <cell r="A148" t="str">
            <v xml:space="preserve">    Sunbury #3</v>
          </cell>
          <cell r="C148">
            <v>0</v>
          </cell>
          <cell r="D148">
            <v>0</v>
          </cell>
          <cell r="E148">
            <v>0</v>
          </cell>
          <cell r="F148">
            <v>0</v>
          </cell>
          <cell r="G148">
            <v>0</v>
          </cell>
          <cell r="H148">
            <v>0</v>
          </cell>
          <cell r="I148">
            <v>0</v>
          </cell>
          <cell r="J148">
            <v>0</v>
          </cell>
          <cell r="K148">
            <v>0</v>
          </cell>
          <cell r="L148">
            <v>0</v>
          </cell>
          <cell r="M148">
            <v>0</v>
          </cell>
          <cell r="N148">
            <v>0</v>
          </cell>
          <cell r="O148">
            <v>0</v>
          </cell>
        </row>
        <row r="149">
          <cell r="A149" t="str">
            <v xml:space="preserve">    Sunbury #4</v>
          </cell>
          <cell r="C149">
            <v>0</v>
          </cell>
          <cell r="D149">
            <v>0</v>
          </cell>
          <cell r="E149">
            <v>0</v>
          </cell>
          <cell r="F149">
            <v>0</v>
          </cell>
          <cell r="G149">
            <v>0</v>
          </cell>
          <cell r="H149">
            <v>0</v>
          </cell>
          <cell r="I149">
            <v>0</v>
          </cell>
          <cell r="J149">
            <v>0</v>
          </cell>
          <cell r="K149">
            <v>0</v>
          </cell>
          <cell r="L149">
            <v>0</v>
          </cell>
          <cell r="M149">
            <v>0</v>
          </cell>
          <cell r="N149">
            <v>0</v>
          </cell>
          <cell r="O149">
            <v>0</v>
          </cell>
        </row>
        <row r="151">
          <cell r="A151" t="str">
            <v xml:space="preserve">        TOTAL</v>
          </cell>
          <cell r="C151">
            <v>0</v>
          </cell>
          <cell r="D151">
            <v>0</v>
          </cell>
          <cell r="E151">
            <v>0</v>
          </cell>
          <cell r="F151">
            <v>0</v>
          </cell>
          <cell r="G151">
            <v>0</v>
          </cell>
          <cell r="H151">
            <v>0</v>
          </cell>
          <cell r="I151">
            <v>0</v>
          </cell>
          <cell r="J151">
            <v>0</v>
          </cell>
          <cell r="K151">
            <v>0</v>
          </cell>
          <cell r="L151">
            <v>0</v>
          </cell>
          <cell r="M151">
            <v>0</v>
          </cell>
          <cell r="N151">
            <v>0</v>
          </cell>
          <cell r="O151">
            <v>0</v>
          </cell>
        </row>
        <row r="153">
          <cell r="A153" t="str">
            <v xml:space="preserve">    Holtwood #17</v>
          </cell>
          <cell r="C153">
            <v>0</v>
          </cell>
          <cell r="D153">
            <v>0</v>
          </cell>
          <cell r="E153">
            <v>0</v>
          </cell>
          <cell r="F153">
            <v>0</v>
          </cell>
          <cell r="G153">
            <v>0</v>
          </cell>
          <cell r="H153">
            <v>0</v>
          </cell>
          <cell r="I153">
            <v>0</v>
          </cell>
          <cell r="J153">
            <v>0</v>
          </cell>
          <cell r="K153">
            <v>0</v>
          </cell>
          <cell r="L153">
            <v>0</v>
          </cell>
          <cell r="M153">
            <v>0</v>
          </cell>
          <cell r="N153">
            <v>0</v>
          </cell>
          <cell r="O153">
            <v>0</v>
          </cell>
        </row>
        <row r="155">
          <cell r="A155" t="str">
            <v xml:space="preserve">    Keystone #1 (PL Share)</v>
          </cell>
          <cell r="C155">
            <v>0</v>
          </cell>
          <cell r="D155">
            <v>0</v>
          </cell>
          <cell r="E155">
            <v>0</v>
          </cell>
          <cell r="F155">
            <v>0</v>
          </cell>
          <cell r="G155">
            <v>0</v>
          </cell>
          <cell r="H155">
            <v>0</v>
          </cell>
          <cell r="I155">
            <v>0</v>
          </cell>
          <cell r="J155">
            <v>0</v>
          </cell>
          <cell r="K155">
            <v>0</v>
          </cell>
          <cell r="L155">
            <v>0</v>
          </cell>
          <cell r="M155">
            <v>0</v>
          </cell>
          <cell r="N155">
            <v>0</v>
          </cell>
          <cell r="O155">
            <v>0</v>
          </cell>
        </row>
        <row r="156">
          <cell r="A156" t="str">
            <v xml:space="preserve">    Keystone #2 (PL Share)</v>
          </cell>
          <cell r="C156">
            <v>0</v>
          </cell>
          <cell r="D156">
            <v>0</v>
          </cell>
          <cell r="E156">
            <v>0</v>
          </cell>
          <cell r="F156">
            <v>0</v>
          </cell>
          <cell r="G156">
            <v>0</v>
          </cell>
          <cell r="H156">
            <v>0</v>
          </cell>
          <cell r="I156">
            <v>0</v>
          </cell>
          <cell r="J156">
            <v>0</v>
          </cell>
          <cell r="K156">
            <v>0</v>
          </cell>
          <cell r="L156">
            <v>0</v>
          </cell>
          <cell r="M156">
            <v>0</v>
          </cell>
          <cell r="N156">
            <v>0</v>
          </cell>
          <cell r="O156">
            <v>0</v>
          </cell>
        </row>
        <row r="158">
          <cell r="A158" t="str">
            <v xml:space="preserve">        TOTAL</v>
          </cell>
          <cell r="C158">
            <v>0</v>
          </cell>
          <cell r="D158">
            <v>0</v>
          </cell>
          <cell r="E158">
            <v>0</v>
          </cell>
          <cell r="F158">
            <v>0</v>
          </cell>
          <cell r="G158">
            <v>0</v>
          </cell>
          <cell r="H158">
            <v>0</v>
          </cell>
          <cell r="I158">
            <v>0</v>
          </cell>
          <cell r="J158">
            <v>0</v>
          </cell>
          <cell r="K158">
            <v>0</v>
          </cell>
          <cell r="L158">
            <v>0</v>
          </cell>
          <cell r="M158">
            <v>0</v>
          </cell>
          <cell r="N158">
            <v>0</v>
          </cell>
          <cell r="O158">
            <v>0</v>
          </cell>
        </row>
        <row r="160">
          <cell r="A160" t="str">
            <v xml:space="preserve">    Conemaugh #1 (PL Share)</v>
          </cell>
          <cell r="C160">
            <v>0</v>
          </cell>
          <cell r="D160">
            <v>0</v>
          </cell>
          <cell r="E160">
            <v>0</v>
          </cell>
          <cell r="F160">
            <v>0</v>
          </cell>
          <cell r="G160">
            <v>0</v>
          </cell>
          <cell r="H160">
            <v>0</v>
          </cell>
          <cell r="I160">
            <v>0</v>
          </cell>
          <cell r="J160">
            <v>0</v>
          </cell>
          <cell r="K160">
            <v>0</v>
          </cell>
          <cell r="L160">
            <v>0</v>
          </cell>
          <cell r="M160">
            <v>0</v>
          </cell>
          <cell r="N160">
            <v>0</v>
          </cell>
          <cell r="O160">
            <v>0</v>
          </cell>
        </row>
        <row r="161">
          <cell r="A161" t="str">
            <v xml:space="preserve">    Conemaugh #2 (PL Share)</v>
          </cell>
          <cell r="C161">
            <v>0</v>
          </cell>
          <cell r="D161">
            <v>0</v>
          </cell>
          <cell r="E161">
            <v>0</v>
          </cell>
          <cell r="F161">
            <v>0</v>
          </cell>
          <cell r="G161">
            <v>0</v>
          </cell>
          <cell r="H161">
            <v>0</v>
          </cell>
          <cell r="I161">
            <v>0</v>
          </cell>
          <cell r="J161">
            <v>0</v>
          </cell>
          <cell r="K161">
            <v>0</v>
          </cell>
          <cell r="L161">
            <v>0</v>
          </cell>
          <cell r="M161">
            <v>0</v>
          </cell>
          <cell r="N161">
            <v>0</v>
          </cell>
          <cell r="O161">
            <v>0</v>
          </cell>
        </row>
        <row r="163">
          <cell r="A163" t="str">
            <v xml:space="preserve">        TOTAL</v>
          </cell>
          <cell r="C163">
            <v>0</v>
          </cell>
          <cell r="D163">
            <v>0</v>
          </cell>
          <cell r="E163">
            <v>0</v>
          </cell>
          <cell r="F163">
            <v>0</v>
          </cell>
          <cell r="G163">
            <v>0</v>
          </cell>
          <cell r="H163">
            <v>0</v>
          </cell>
          <cell r="I163">
            <v>0</v>
          </cell>
          <cell r="J163">
            <v>0</v>
          </cell>
          <cell r="K163">
            <v>0</v>
          </cell>
          <cell r="L163">
            <v>0</v>
          </cell>
          <cell r="M163">
            <v>0</v>
          </cell>
          <cell r="N163">
            <v>0</v>
          </cell>
          <cell r="O163">
            <v>0</v>
          </cell>
        </row>
        <row r="165">
          <cell r="A165" t="str">
            <v xml:space="preserve">    Montour #1</v>
          </cell>
          <cell r="C165">
            <v>0</v>
          </cell>
          <cell r="D165">
            <v>0</v>
          </cell>
          <cell r="E165">
            <v>0</v>
          </cell>
          <cell r="F165">
            <v>0</v>
          </cell>
          <cell r="G165">
            <v>0</v>
          </cell>
          <cell r="H165">
            <v>0</v>
          </cell>
          <cell r="I165">
            <v>0</v>
          </cell>
          <cell r="J165">
            <v>0</v>
          </cell>
          <cell r="K165">
            <v>0</v>
          </cell>
          <cell r="L165">
            <v>0</v>
          </cell>
          <cell r="M165">
            <v>0</v>
          </cell>
          <cell r="N165">
            <v>0</v>
          </cell>
          <cell r="O165">
            <v>0</v>
          </cell>
        </row>
        <row r="166">
          <cell r="A166" t="str">
            <v xml:space="preserve">    Montour #2</v>
          </cell>
          <cell r="C166">
            <v>0</v>
          </cell>
          <cell r="D166">
            <v>0</v>
          </cell>
          <cell r="E166">
            <v>0</v>
          </cell>
          <cell r="F166">
            <v>0</v>
          </cell>
          <cell r="G166">
            <v>0</v>
          </cell>
          <cell r="H166">
            <v>0</v>
          </cell>
          <cell r="I166">
            <v>0</v>
          </cell>
          <cell r="J166">
            <v>0</v>
          </cell>
          <cell r="K166">
            <v>0</v>
          </cell>
          <cell r="L166">
            <v>0</v>
          </cell>
          <cell r="M166">
            <v>0</v>
          </cell>
          <cell r="N166">
            <v>0</v>
          </cell>
          <cell r="O166">
            <v>0</v>
          </cell>
        </row>
        <row r="168">
          <cell r="A168" t="str">
            <v xml:space="preserve">        TOTAL</v>
          </cell>
          <cell r="C168">
            <v>0</v>
          </cell>
          <cell r="D168">
            <v>0</v>
          </cell>
          <cell r="E168">
            <v>0</v>
          </cell>
          <cell r="F168">
            <v>0</v>
          </cell>
          <cell r="G168">
            <v>0</v>
          </cell>
          <cell r="H168">
            <v>0</v>
          </cell>
          <cell r="I168">
            <v>0</v>
          </cell>
          <cell r="J168">
            <v>0</v>
          </cell>
          <cell r="K168">
            <v>0</v>
          </cell>
          <cell r="L168">
            <v>0</v>
          </cell>
          <cell r="M168">
            <v>0</v>
          </cell>
          <cell r="N168">
            <v>0</v>
          </cell>
          <cell r="O168">
            <v>0</v>
          </cell>
        </row>
        <row r="169">
          <cell r="C169" t="str">
            <v xml:space="preserve"> =========</v>
          </cell>
          <cell r="D169" t="str">
            <v xml:space="preserve"> =========</v>
          </cell>
          <cell r="E169" t="str">
            <v xml:space="preserve"> =========</v>
          </cell>
          <cell r="F169" t="str">
            <v xml:space="preserve"> =========</v>
          </cell>
          <cell r="G169" t="str">
            <v xml:space="preserve"> =========</v>
          </cell>
          <cell r="H169" t="str">
            <v xml:space="preserve"> =========</v>
          </cell>
          <cell r="I169" t="str">
            <v xml:space="preserve"> =========</v>
          </cell>
          <cell r="J169" t="str">
            <v xml:space="preserve"> =========</v>
          </cell>
          <cell r="K169" t="str">
            <v xml:space="preserve"> =========</v>
          </cell>
          <cell r="L169" t="str">
            <v xml:space="preserve"> =========</v>
          </cell>
          <cell r="M169" t="str">
            <v xml:space="preserve"> =========</v>
          </cell>
          <cell r="N169" t="str">
            <v xml:space="preserve"> =========</v>
          </cell>
          <cell r="O169" t="str">
            <v xml:space="preserve"> =========</v>
          </cell>
        </row>
        <row r="170">
          <cell r="A170" t="str">
            <v xml:space="preserve"> TOTAL UNLOADED SALES</v>
          </cell>
          <cell r="C170">
            <v>0</v>
          </cell>
          <cell r="D170">
            <v>0</v>
          </cell>
          <cell r="E170">
            <v>0</v>
          </cell>
          <cell r="F170">
            <v>0</v>
          </cell>
          <cell r="G170">
            <v>0</v>
          </cell>
          <cell r="H170">
            <v>0</v>
          </cell>
          <cell r="I170">
            <v>0</v>
          </cell>
          <cell r="J170">
            <v>0</v>
          </cell>
          <cell r="K170">
            <v>0</v>
          </cell>
          <cell r="L170">
            <v>0</v>
          </cell>
          <cell r="M170">
            <v>0</v>
          </cell>
          <cell r="N170">
            <v>0</v>
          </cell>
          <cell r="O170">
            <v>0</v>
          </cell>
        </row>
        <row r="172">
          <cell r="C172" t="str">
            <v>These Bilateral sales come from the "twoparty by region" worksheet.</v>
          </cell>
        </row>
        <row r="173">
          <cell r="A173" t="str">
            <v xml:space="preserve">  Forecasted Two-party Sales</v>
          </cell>
          <cell r="C173">
            <v>2777.4303711799671</v>
          </cell>
          <cell r="D173">
            <v>2256.8887812305543</v>
          </cell>
          <cell r="E173">
            <v>2925.6782031233347</v>
          </cell>
          <cell r="F173">
            <v>2759.7924305566653</v>
          </cell>
          <cell r="G173">
            <v>3260.3783543079885</v>
          </cell>
          <cell r="H173">
            <v>4048.867339416699</v>
          </cell>
          <cell r="I173">
            <v>4931.6930868202444</v>
          </cell>
          <cell r="J173">
            <v>4779.7051982400199</v>
          </cell>
          <cell r="K173">
            <v>3448.0084327590603</v>
          </cell>
          <cell r="L173">
            <v>2647.4139125659799</v>
          </cell>
          <cell r="M173">
            <v>2066.3050553543999</v>
          </cell>
          <cell r="N173">
            <v>2937.4045029406398</v>
          </cell>
          <cell r="O173">
            <v>38840</v>
          </cell>
        </row>
        <row r="174">
          <cell r="A174" t="str">
            <v xml:space="preserve">     Percent Unloaded</v>
          </cell>
          <cell r="B174">
            <v>0</v>
          </cell>
        </row>
        <row r="175">
          <cell r="A175" t="str">
            <v xml:space="preserve">     Percent Loaded</v>
          </cell>
          <cell r="B175">
            <v>1</v>
          </cell>
        </row>
        <row r="177">
          <cell r="A177" t="str">
            <v xml:space="preserve">  PUC Customers Get</v>
          </cell>
        </row>
        <row r="179">
          <cell r="A179" t="str">
            <v xml:space="preserve">     Loaded Sales</v>
          </cell>
          <cell r="C179">
            <v>2777.4303711799671</v>
          </cell>
          <cell r="D179">
            <v>2256.8887812305543</v>
          </cell>
          <cell r="E179">
            <v>2925.6782031233347</v>
          </cell>
          <cell r="F179">
            <v>2759.7924305566653</v>
          </cell>
          <cell r="G179">
            <v>3260.3783543079885</v>
          </cell>
          <cell r="H179">
            <v>4048.867339416699</v>
          </cell>
          <cell r="I179">
            <v>4931.6930868202444</v>
          </cell>
          <cell r="J179">
            <v>4779.7051982400199</v>
          </cell>
          <cell r="K179">
            <v>3448.0084327590603</v>
          </cell>
          <cell r="L179">
            <v>2647.4139125659799</v>
          </cell>
          <cell r="M179">
            <v>2066.3050553543999</v>
          </cell>
          <cell r="N179">
            <v>2937.4045029406398</v>
          </cell>
          <cell r="O179">
            <v>38840</v>
          </cell>
        </row>
        <row r="180">
          <cell r="A180" t="str">
            <v xml:space="preserve">     Unloaded Sales</v>
          </cell>
          <cell r="C180">
            <v>0</v>
          </cell>
          <cell r="D180">
            <v>0</v>
          </cell>
          <cell r="E180">
            <v>0</v>
          </cell>
          <cell r="F180">
            <v>0</v>
          </cell>
          <cell r="G180">
            <v>0</v>
          </cell>
          <cell r="H180">
            <v>0</v>
          </cell>
          <cell r="I180">
            <v>0</v>
          </cell>
          <cell r="J180">
            <v>0</v>
          </cell>
          <cell r="K180">
            <v>0</v>
          </cell>
          <cell r="L180">
            <v>0</v>
          </cell>
          <cell r="M180">
            <v>0</v>
          </cell>
          <cell r="N180">
            <v>0</v>
          </cell>
          <cell r="O180">
            <v>0</v>
          </cell>
        </row>
        <row r="182">
          <cell r="A182" t="str">
            <v xml:space="preserve">  Promod M Ck Surplus Energy</v>
          </cell>
          <cell r="C182">
            <v>64.009</v>
          </cell>
          <cell r="D182">
            <v>18.29</v>
          </cell>
          <cell r="E182">
            <v>61.846999999999994</v>
          </cell>
          <cell r="F182">
            <v>68.097999999999999</v>
          </cell>
          <cell r="G182">
            <v>129.10899999999998</v>
          </cell>
          <cell r="H182">
            <v>83.144999999999996</v>
          </cell>
          <cell r="I182">
            <v>85.72399999999999</v>
          </cell>
          <cell r="J182">
            <v>48.690000000000005</v>
          </cell>
          <cell r="K182">
            <v>41.704999999999998</v>
          </cell>
          <cell r="L182">
            <v>36.902999999999999</v>
          </cell>
          <cell r="M182">
            <v>96.311999999999998</v>
          </cell>
          <cell r="N182">
            <v>67.834000000000003</v>
          </cell>
          <cell r="O182">
            <v>802</v>
          </cell>
        </row>
        <row r="183">
          <cell r="A183" t="str">
            <v xml:space="preserve">  Other Coal Units Surplus Energy</v>
          </cell>
          <cell r="C183">
            <v>241.83699999999999</v>
          </cell>
          <cell r="D183">
            <v>98.578999999999994</v>
          </cell>
          <cell r="E183">
            <v>208.161</v>
          </cell>
          <cell r="F183">
            <v>157.755</v>
          </cell>
          <cell r="G183">
            <v>393.96</v>
          </cell>
          <cell r="H183">
            <v>413.58600000000001</v>
          </cell>
          <cell r="I183">
            <v>335.29099999999994</v>
          </cell>
          <cell r="J183">
            <v>306.97399999999999</v>
          </cell>
          <cell r="K183">
            <v>284.13499999999999</v>
          </cell>
          <cell r="L183">
            <v>101.95699999999999</v>
          </cell>
          <cell r="M183">
            <v>339.59399999999999</v>
          </cell>
          <cell r="N183">
            <v>294.072</v>
          </cell>
          <cell r="O183">
            <v>3176</v>
          </cell>
        </row>
        <row r="184">
          <cell r="A184" t="str">
            <v xml:space="preserve">  Martins Creek %</v>
          </cell>
          <cell r="B184">
            <v>0.3</v>
          </cell>
          <cell r="C184">
            <v>0</v>
          </cell>
          <cell r="D184">
            <v>0</v>
          </cell>
          <cell r="E184">
            <v>0</v>
          </cell>
          <cell r="F184">
            <v>0</v>
          </cell>
          <cell r="G184">
            <v>0</v>
          </cell>
          <cell r="H184">
            <v>0</v>
          </cell>
          <cell r="I184">
            <v>0</v>
          </cell>
          <cell r="J184">
            <v>0</v>
          </cell>
          <cell r="K184">
            <v>0</v>
          </cell>
          <cell r="L184">
            <v>0</v>
          </cell>
          <cell r="M184">
            <v>0</v>
          </cell>
          <cell r="N184">
            <v>0</v>
          </cell>
        </row>
        <row r="185">
          <cell r="A185" t="str">
            <v xml:space="preserve">  Other Coal Units %</v>
          </cell>
          <cell r="B185">
            <v>0.7</v>
          </cell>
          <cell r="C185">
            <v>0</v>
          </cell>
          <cell r="D185">
            <v>0</v>
          </cell>
          <cell r="E185">
            <v>0</v>
          </cell>
          <cell r="F185">
            <v>0</v>
          </cell>
          <cell r="G185">
            <v>0</v>
          </cell>
          <cell r="H185">
            <v>0</v>
          </cell>
          <cell r="I185">
            <v>0</v>
          </cell>
          <cell r="J185">
            <v>0</v>
          </cell>
          <cell r="K185">
            <v>0</v>
          </cell>
          <cell r="L185">
            <v>0</v>
          </cell>
          <cell r="M185">
            <v>0</v>
          </cell>
          <cell r="N185">
            <v>0</v>
          </cell>
        </row>
        <row r="186">
          <cell r="F186" t="str">
            <v>SALES TO JCPL BY UNIT (DOES NOT INCLUDE TWO-PARTY SALES)</v>
          </cell>
          <cell r="L186" t="str">
            <v>CASE:2001 FORECAST</v>
          </cell>
          <cell r="P186" t="str">
            <v>4</v>
          </cell>
        </row>
        <row r="187">
          <cell r="F187" t="str">
            <v xml:space="preserve">                </v>
          </cell>
          <cell r="L187">
            <v>36851</v>
          </cell>
        </row>
        <row r="188">
          <cell r="F188" t="str">
            <v>(Millions of KWH)</v>
          </cell>
        </row>
        <row r="190">
          <cell r="A190" t="str">
            <v xml:space="preserve">JCP&amp;L ENTITLEMENT   </v>
          </cell>
          <cell r="C190" t="str">
            <v>JANUARY</v>
          </cell>
          <cell r="D190" t="str">
            <v>FEBRUARY</v>
          </cell>
          <cell r="E190" t="str">
            <v>MARCH</v>
          </cell>
          <cell r="F190" t="str">
            <v>APRIL</v>
          </cell>
          <cell r="G190" t="str">
            <v>MAY</v>
          </cell>
          <cell r="H190" t="str">
            <v>JUNE</v>
          </cell>
          <cell r="I190" t="str">
            <v>JULY</v>
          </cell>
          <cell r="J190" t="str">
            <v>AUGUST</v>
          </cell>
          <cell r="K190" t="str">
            <v>SEPTEMBER</v>
          </cell>
          <cell r="L190" t="str">
            <v>OCTOBER</v>
          </cell>
          <cell r="M190" t="str">
            <v>NOVEMBER</v>
          </cell>
          <cell r="N190" t="str">
            <v>DECEMBER</v>
          </cell>
          <cell r="O190" t="str">
            <v>TOTAL</v>
          </cell>
        </row>
        <row r="191">
          <cell r="A191" t="str">
            <v xml:space="preserve">                    </v>
          </cell>
          <cell r="B191">
            <v>0</v>
          </cell>
        </row>
        <row r="192">
          <cell r="A192" t="str">
            <v xml:space="preserve">    Brunner Is. #1</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row>
        <row r="193">
          <cell r="A193" t="str">
            <v xml:space="preserve">    Brunner Is. #2</v>
          </cell>
          <cell r="C193">
            <v>0</v>
          </cell>
          <cell r="D193">
            <v>0</v>
          </cell>
          <cell r="E193">
            <v>0</v>
          </cell>
          <cell r="F193">
            <v>0</v>
          </cell>
          <cell r="G193">
            <v>0</v>
          </cell>
          <cell r="H193">
            <v>0</v>
          </cell>
          <cell r="I193">
            <v>0</v>
          </cell>
          <cell r="J193">
            <v>0</v>
          </cell>
          <cell r="K193">
            <v>0</v>
          </cell>
          <cell r="L193">
            <v>0</v>
          </cell>
          <cell r="M193">
            <v>0</v>
          </cell>
          <cell r="N193">
            <v>0</v>
          </cell>
          <cell r="O193">
            <v>0</v>
          </cell>
        </row>
        <row r="194">
          <cell r="A194" t="str">
            <v xml:space="preserve">    Brunner Is. #3</v>
          </cell>
          <cell r="C194">
            <v>0</v>
          </cell>
          <cell r="D194">
            <v>0</v>
          </cell>
          <cell r="E194">
            <v>0</v>
          </cell>
          <cell r="F194">
            <v>0</v>
          </cell>
          <cell r="G194">
            <v>0</v>
          </cell>
          <cell r="H194">
            <v>0</v>
          </cell>
          <cell r="I194">
            <v>0</v>
          </cell>
          <cell r="J194">
            <v>0</v>
          </cell>
          <cell r="K194">
            <v>0</v>
          </cell>
          <cell r="L194">
            <v>0</v>
          </cell>
          <cell r="M194">
            <v>0</v>
          </cell>
          <cell r="N194">
            <v>0</v>
          </cell>
          <cell r="O194">
            <v>0</v>
          </cell>
        </row>
        <row r="196">
          <cell r="A196" t="str">
            <v xml:space="preserve">        TOTAL</v>
          </cell>
          <cell r="C196">
            <v>0</v>
          </cell>
          <cell r="D196">
            <v>0</v>
          </cell>
          <cell r="E196">
            <v>0</v>
          </cell>
          <cell r="F196">
            <v>0</v>
          </cell>
          <cell r="G196">
            <v>0</v>
          </cell>
          <cell r="H196">
            <v>0</v>
          </cell>
          <cell r="I196">
            <v>0</v>
          </cell>
          <cell r="J196">
            <v>0</v>
          </cell>
          <cell r="K196">
            <v>0</v>
          </cell>
          <cell r="L196">
            <v>0</v>
          </cell>
          <cell r="M196">
            <v>0</v>
          </cell>
          <cell r="N196">
            <v>0</v>
          </cell>
          <cell r="O196">
            <v>0</v>
          </cell>
        </row>
        <row r="198">
          <cell r="A198" t="str">
            <v xml:space="preserve">    Martins Creek #1</v>
          </cell>
          <cell r="C198">
            <v>0</v>
          </cell>
          <cell r="D198">
            <v>0</v>
          </cell>
          <cell r="E198">
            <v>0</v>
          </cell>
          <cell r="F198">
            <v>0</v>
          </cell>
          <cell r="G198">
            <v>0</v>
          </cell>
          <cell r="H198">
            <v>0</v>
          </cell>
          <cell r="I198">
            <v>0</v>
          </cell>
          <cell r="J198">
            <v>0</v>
          </cell>
          <cell r="K198">
            <v>0</v>
          </cell>
          <cell r="L198">
            <v>0</v>
          </cell>
          <cell r="M198">
            <v>0</v>
          </cell>
          <cell r="N198">
            <v>0</v>
          </cell>
          <cell r="O198">
            <v>0</v>
          </cell>
        </row>
        <row r="199">
          <cell r="A199" t="str">
            <v xml:space="preserve">    Martins Creek #2</v>
          </cell>
          <cell r="C199">
            <v>0</v>
          </cell>
          <cell r="D199">
            <v>0</v>
          </cell>
          <cell r="E199">
            <v>0</v>
          </cell>
          <cell r="F199">
            <v>0</v>
          </cell>
          <cell r="G199">
            <v>0</v>
          </cell>
          <cell r="H199">
            <v>0</v>
          </cell>
          <cell r="I199">
            <v>0</v>
          </cell>
          <cell r="J199">
            <v>0</v>
          </cell>
          <cell r="K199">
            <v>0</v>
          </cell>
          <cell r="L199">
            <v>0</v>
          </cell>
          <cell r="M199">
            <v>0</v>
          </cell>
          <cell r="N199">
            <v>0</v>
          </cell>
          <cell r="O199">
            <v>0</v>
          </cell>
        </row>
        <row r="201">
          <cell r="A201" t="str">
            <v xml:space="preserve">        TOTAL</v>
          </cell>
          <cell r="C201">
            <v>0</v>
          </cell>
          <cell r="D201">
            <v>0</v>
          </cell>
          <cell r="E201">
            <v>0</v>
          </cell>
          <cell r="F201">
            <v>0</v>
          </cell>
          <cell r="G201">
            <v>0</v>
          </cell>
          <cell r="H201">
            <v>0</v>
          </cell>
          <cell r="I201">
            <v>0</v>
          </cell>
          <cell r="J201">
            <v>0</v>
          </cell>
          <cell r="K201">
            <v>0</v>
          </cell>
          <cell r="L201">
            <v>0</v>
          </cell>
          <cell r="M201">
            <v>0</v>
          </cell>
          <cell r="N201">
            <v>0</v>
          </cell>
          <cell r="O201">
            <v>0</v>
          </cell>
        </row>
        <row r="203">
          <cell r="A203" t="str">
            <v xml:space="preserve">    Sunbury #1-2</v>
          </cell>
          <cell r="C203">
            <v>0</v>
          </cell>
          <cell r="D203">
            <v>0</v>
          </cell>
          <cell r="E203">
            <v>0</v>
          </cell>
          <cell r="F203">
            <v>0</v>
          </cell>
          <cell r="G203">
            <v>0</v>
          </cell>
          <cell r="H203">
            <v>0</v>
          </cell>
          <cell r="I203">
            <v>0</v>
          </cell>
          <cell r="J203">
            <v>0</v>
          </cell>
          <cell r="K203">
            <v>0</v>
          </cell>
          <cell r="L203">
            <v>0</v>
          </cell>
          <cell r="M203">
            <v>0</v>
          </cell>
          <cell r="N203">
            <v>0</v>
          </cell>
          <cell r="O203">
            <v>0</v>
          </cell>
        </row>
        <row r="204">
          <cell r="A204" t="str">
            <v xml:space="preserve">    Sunbury #3</v>
          </cell>
          <cell r="C204">
            <v>0</v>
          </cell>
          <cell r="D204">
            <v>0</v>
          </cell>
          <cell r="E204">
            <v>0</v>
          </cell>
          <cell r="F204">
            <v>0</v>
          </cell>
          <cell r="G204">
            <v>0</v>
          </cell>
          <cell r="H204">
            <v>0</v>
          </cell>
          <cell r="I204">
            <v>0</v>
          </cell>
          <cell r="J204">
            <v>0</v>
          </cell>
          <cell r="K204">
            <v>0</v>
          </cell>
          <cell r="L204">
            <v>0</v>
          </cell>
          <cell r="M204">
            <v>0</v>
          </cell>
          <cell r="N204">
            <v>0</v>
          </cell>
          <cell r="O204">
            <v>0</v>
          </cell>
        </row>
        <row r="205">
          <cell r="A205" t="str">
            <v xml:space="preserve">    Sunbury #4</v>
          </cell>
          <cell r="C205">
            <v>0</v>
          </cell>
          <cell r="D205">
            <v>0</v>
          </cell>
          <cell r="E205">
            <v>0</v>
          </cell>
          <cell r="F205">
            <v>0</v>
          </cell>
          <cell r="G205">
            <v>0</v>
          </cell>
          <cell r="H205">
            <v>0</v>
          </cell>
          <cell r="I205">
            <v>0</v>
          </cell>
          <cell r="J205">
            <v>0</v>
          </cell>
          <cell r="K205">
            <v>0</v>
          </cell>
          <cell r="L205">
            <v>0</v>
          </cell>
          <cell r="M205">
            <v>0</v>
          </cell>
          <cell r="N205">
            <v>0</v>
          </cell>
          <cell r="O205">
            <v>0</v>
          </cell>
        </row>
        <row r="207">
          <cell r="A207" t="str">
            <v xml:space="preserve">        TOTAL</v>
          </cell>
          <cell r="C207">
            <v>0</v>
          </cell>
          <cell r="D207">
            <v>0</v>
          </cell>
          <cell r="E207">
            <v>0</v>
          </cell>
          <cell r="F207">
            <v>0</v>
          </cell>
          <cell r="G207">
            <v>0</v>
          </cell>
          <cell r="H207">
            <v>0</v>
          </cell>
          <cell r="I207">
            <v>0</v>
          </cell>
          <cell r="J207">
            <v>0</v>
          </cell>
          <cell r="K207">
            <v>0</v>
          </cell>
          <cell r="L207">
            <v>0</v>
          </cell>
          <cell r="M207">
            <v>0</v>
          </cell>
          <cell r="N207">
            <v>0</v>
          </cell>
          <cell r="O207">
            <v>0</v>
          </cell>
        </row>
        <row r="209">
          <cell r="A209" t="str">
            <v xml:space="preserve">    Holtwood #17</v>
          </cell>
          <cell r="C209">
            <v>0</v>
          </cell>
          <cell r="D209">
            <v>0</v>
          </cell>
          <cell r="E209">
            <v>0</v>
          </cell>
          <cell r="F209">
            <v>0</v>
          </cell>
          <cell r="G209">
            <v>0</v>
          </cell>
          <cell r="H209">
            <v>0</v>
          </cell>
          <cell r="I209">
            <v>0</v>
          </cell>
          <cell r="J209">
            <v>0</v>
          </cell>
          <cell r="K209">
            <v>0</v>
          </cell>
          <cell r="L209">
            <v>0</v>
          </cell>
          <cell r="M209">
            <v>0</v>
          </cell>
          <cell r="N209">
            <v>0</v>
          </cell>
          <cell r="O209">
            <v>0</v>
          </cell>
        </row>
        <row r="211">
          <cell r="A211" t="str">
            <v xml:space="preserve">    Keystone #1</v>
          </cell>
          <cell r="C211">
            <v>0</v>
          </cell>
          <cell r="D211">
            <v>0</v>
          </cell>
          <cell r="E211">
            <v>0</v>
          </cell>
          <cell r="F211">
            <v>0</v>
          </cell>
          <cell r="G211">
            <v>0</v>
          </cell>
          <cell r="H211">
            <v>0</v>
          </cell>
          <cell r="I211">
            <v>0</v>
          </cell>
          <cell r="J211">
            <v>0</v>
          </cell>
          <cell r="K211">
            <v>0</v>
          </cell>
          <cell r="L211">
            <v>0</v>
          </cell>
          <cell r="M211">
            <v>0</v>
          </cell>
          <cell r="N211">
            <v>0</v>
          </cell>
          <cell r="O211">
            <v>0</v>
          </cell>
        </row>
        <row r="212">
          <cell r="A212" t="str">
            <v xml:space="preserve">    Keystone #2</v>
          </cell>
          <cell r="C212">
            <v>0</v>
          </cell>
          <cell r="D212">
            <v>0</v>
          </cell>
          <cell r="E212">
            <v>0</v>
          </cell>
          <cell r="F212">
            <v>0</v>
          </cell>
          <cell r="G212">
            <v>0</v>
          </cell>
          <cell r="H212">
            <v>0</v>
          </cell>
          <cell r="I212">
            <v>0</v>
          </cell>
          <cell r="J212">
            <v>0</v>
          </cell>
          <cell r="K212">
            <v>0</v>
          </cell>
          <cell r="L212">
            <v>0</v>
          </cell>
          <cell r="M212">
            <v>0</v>
          </cell>
          <cell r="N212">
            <v>0</v>
          </cell>
          <cell r="O212">
            <v>0</v>
          </cell>
        </row>
        <row r="214">
          <cell r="A214" t="str">
            <v xml:space="preserve">        TOTAL</v>
          </cell>
          <cell r="C214">
            <v>0</v>
          </cell>
          <cell r="D214">
            <v>0</v>
          </cell>
          <cell r="E214">
            <v>0</v>
          </cell>
          <cell r="F214">
            <v>0</v>
          </cell>
          <cell r="G214">
            <v>0</v>
          </cell>
          <cell r="H214">
            <v>0</v>
          </cell>
          <cell r="I214">
            <v>0</v>
          </cell>
          <cell r="J214">
            <v>0</v>
          </cell>
          <cell r="K214">
            <v>0</v>
          </cell>
          <cell r="L214">
            <v>0</v>
          </cell>
          <cell r="M214">
            <v>0</v>
          </cell>
          <cell r="N214">
            <v>0</v>
          </cell>
          <cell r="O214">
            <v>0</v>
          </cell>
        </row>
        <row r="216">
          <cell r="A216" t="str">
            <v xml:space="preserve">    Conemaugh #1</v>
          </cell>
          <cell r="C216">
            <v>0</v>
          </cell>
          <cell r="D216">
            <v>0</v>
          </cell>
          <cell r="E216">
            <v>0</v>
          </cell>
          <cell r="F216">
            <v>0</v>
          </cell>
          <cell r="G216">
            <v>0</v>
          </cell>
          <cell r="H216">
            <v>0</v>
          </cell>
          <cell r="I216">
            <v>0</v>
          </cell>
          <cell r="J216">
            <v>0</v>
          </cell>
          <cell r="K216">
            <v>0</v>
          </cell>
          <cell r="L216">
            <v>0</v>
          </cell>
          <cell r="M216">
            <v>0</v>
          </cell>
          <cell r="N216">
            <v>0</v>
          </cell>
          <cell r="O216">
            <v>0</v>
          </cell>
        </row>
        <row r="217">
          <cell r="A217" t="str">
            <v xml:space="preserve">    Conemaugh #2</v>
          </cell>
          <cell r="C217">
            <v>0</v>
          </cell>
          <cell r="D217">
            <v>0</v>
          </cell>
          <cell r="E217">
            <v>0</v>
          </cell>
          <cell r="F217">
            <v>0</v>
          </cell>
          <cell r="G217">
            <v>0</v>
          </cell>
          <cell r="H217">
            <v>0</v>
          </cell>
          <cell r="I217">
            <v>0</v>
          </cell>
          <cell r="J217">
            <v>0</v>
          </cell>
          <cell r="K217">
            <v>0</v>
          </cell>
          <cell r="L217">
            <v>0</v>
          </cell>
          <cell r="M217">
            <v>0</v>
          </cell>
          <cell r="N217">
            <v>0</v>
          </cell>
          <cell r="O217">
            <v>0</v>
          </cell>
        </row>
        <row r="219">
          <cell r="A219" t="str">
            <v xml:space="preserve">        TOTAL</v>
          </cell>
          <cell r="C219">
            <v>0</v>
          </cell>
          <cell r="D219">
            <v>0</v>
          </cell>
          <cell r="E219">
            <v>0</v>
          </cell>
          <cell r="F219">
            <v>0</v>
          </cell>
          <cell r="G219">
            <v>0</v>
          </cell>
          <cell r="H219">
            <v>0</v>
          </cell>
          <cell r="I219">
            <v>0</v>
          </cell>
          <cell r="J219">
            <v>0</v>
          </cell>
          <cell r="K219">
            <v>0</v>
          </cell>
          <cell r="L219">
            <v>0</v>
          </cell>
          <cell r="M219">
            <v>0</v>
          </cell>
          <cell r="N219">
            <v>0</v>
          </cell>
          <cell r="O219">
            <v>0</v>
          </cell>
        </row>
        <row r="221">
          <cell r="A221" t="str">
            <v xml:space="preserve">    Montour #1</v>
          </cell>
          <cell r="C221">
            <v>0</v>
          </cell>
          <cell r="D221">
            <v>0</v>
          </cell>
          <cell r="E221">
            <v>0</v>
          </cell>
          <cell r="F221">
            <v>0</v>
          </cell>
          <cell r="G221">
            <v>0</v>
          </cell>
          <cell r="H221">
            <v>0</v>
          </cell>
          <cell r="I221">
            <v>0</v>
          </cell>
          <cell r="J221">
            <v>0</v>
          </cell>
          <cell r="K221">
            <v>0</v>
          </cell>
          <cell r="L221">
            <v>0</v>
          </cell>
          <cell r="M221">
            <v>0</v>
          </cell>
          <cell r="N221">
            <v>0</v>
          </cell>
          <cell r="O221">
            <v>0</v>
          </cell>
        </row>
        <row r="222">
          <cell r="A222" t="str">
            <v xml:space="preserve">    Montour #2</v>
          </cell>
          <cell r="C222">
            <v>0</v>
          </cell>
          <cell r="D222">
            <v>0</v>
          </cell>
          <cell r="E222">
            <v>0</v>
          </cell>
          <cell r="F222">
            <v>0</v>
          </cell>
          <cell r="G222">
            <v>0</v>
          </cell>
          <cell r="H222">
            <v>0</v>
          </cell>
          <cell r="I222">
            <v>0</v>
          </cell>
          <cell r="J222">
            <v>0</v>
          </cell>
          <cell r="K222">
            <v>0</v>
          </cell>
          <cell r="L222">
            <v>0</v>
          </cell>
          <cell r="M222">
            <v>0</v>
          </cell>
          <cell r="N222">
            <v>0</v>
          </cell>
          <cell r="O222">
            <v>0</v>
          </cell>
        </row>
        <row r="224">
          <cell r="A224" t="str">
            <v xml:space="preserve">        TOTAL</v>
          </cell>
          <cell r="C224">
            <v>0</v>
          </cell>
          <cell r="D224">
            <v>0</v>
          </cell>
          <cell r="E224">
            <v>0</v>
          </cell>
          <cell r="F224">
            <v>0</v>
          </cell>
          <cell r="G224">
            <v>0</v>
          </cell>
          <cell r="H224">
            <v>0</v>
          </cell>
          <cell r="I224">
            <v>0</v>
          </cell>
          <cell r="J224">
            <v>0</v>
          </cell>
          <cell r="K224">
            <v>0</v>
          </cell>
          <cell r="L224">
            <v>0</v>
          </cell>
          <cell r="M224">
            <v>0</v>
          </cell>
          <cell r="N224">
            <v>0</v>
          </cell>
          <cell r="O224">
            <v>0</v>
          </cell>
        </row>
        <row r="225">
          <cell r="C225" t="str">
            <v xml:space="preserve"> =========</v>
          </cell>
          <cell r="D225" t="str">
            <v xml:space="preserve"> =========</v>
          </cell>
          <cell r="E225" t="str">
            <v xml:space="preserve"> =========</v>
          </cell>
          <cell r="F225" t="str">
            <v xml:space="preserve"> =========</v>
          </cell>
          <cell r="G225" t="str">
            <v xml:space="preserve"> =========</v>
          </cell>
          <cell r="H225" t="str">
            <v xml:space="preserve"> =========</v>
          </cell>
          <cell r="I225" t="str">
            <v xml:space="preserve"> =========</v>
          </cell>
          <cell r="J225" t="str">
            <v xml:space="preserve"> =========</v>
          </cell>
          <cell r="K225" t="str">
            <v xml:space="preserve"> =========</v>
          </cell>
          <cell r="L225" t="str">
            <v xml:space="preserve"> =========</v>
          </cell>
          <cell r="M225" t="str">
            <v xml:space="preserve"> =========</v>
          </cell>
          <cell r="N225" t="str">
            <v xml:space="preserve"> =========</v>
          </cell>
          <cell r="O225" t="str">
            <v xml:space="preserve"> =========</v>
          </cell>
        </row>
        <row r="226">
          <cell r="A226" t="str">
            <v xml:space="preserve"> TOTAL COAL FIRED</v>
          </cell>
          <cell r="C226">
            <v>0</v>
          </cell>
          <cell r="D226">
            <v>0</v>
          </cell>
          <cell r="E226">
            <v>0</v>
          </cell>
          <cell r="F226">
            <v>0</v>
          </cell>
          <cell r="G226">
            <v>0</v>
          </cell>
          <cell r="H226">
            <v>0</v>
          </cell>
          <cell r="I226">
            <v>0</v>
          </cell>
          <cell r="J226">
            <v>0</v>
          </cell>
          <cell r="K226">
            <v>0</v>
          </cell>
          <cell r="L226">
            <v>0</v>
          </cell>
          <cell r="M226">
            <v>0</v>
          </cell>
          <cell r="N226">
            <v>0</v>
          </cell>
          <cell r="O226">
            <v>0</v>
          </cell>
        </row>
        <row r="228">
          <cell r="A228" t="str">
            <v xml:space="preserve">    Martins Creek #3</v>
          </cell>
          <cell r="C228">
            <v>0</v>
          </cell>
          <cell r="D228">
            <v>0</v>
          </cell>
          <cell r="E228">
            <v>0</v>
          </cell>
          <cell r="F228">
            <v>0</v>
          </cell>
          <cell r="G228">
            <v>0</v>
          </cell>
          <cell r="H228">
            <v>0</v>
          </cell>
          <cell r="I228">
            <v>0</v>
          </cell>
          <cell r="J228">
            <v>0</v>
          </cell>
          <cell r="K228">
            <v>0</v>
          </cell>
          <cell r="L228">
            <v>0</v>
          </cell>
          <cell r="M228">
            <v>0</v>
          </cell>
          <cell r="N228">
            <v>0</v>
          </cell>
          <cell r="O228">
            <v>0</v>
          </cell>
        </row>
        <row r="229">
          <cell r="A229" t="str">
            <v xml:space="preserve">    Martins Creek #4</v>
          </cell>
          <cell r="C229">
            <v>0</v>
          </cell>
          <cell r="D229">
            <v>0</v>
          </cell>
          <cell r="E229">
            <v>0</v>
          </cell>
          <cell r="F229">
            <v>0</v>
          </cell>
          <cell r="G229">
            <v>0</v>
          </cell>
          <cell r="H229">
            <v>0</v>
          </cell>
          <cell r="I229">
            <v>0</v>
          </cell>
          <cell r="J229">
            <v>0</v>
          </cell>
          <cell r="K229">
            <v>0</v>
          </cell>
          <cell r="L229">
            <v>0</v>
          </cell>
          <cell r="M229">
            <v>0</v>
          </cell>
          <cell r="N229">
            <v>0</v>
          </cell>
          <cell r="O229">
            <v>0</v>
          </cell>
        </row>
        <row r="231">
          <cell r="A231" t="str">
            <v xml:space="preserve"> TOTAL HEAVY OIL FIRED</v>
          </cell>
          <cell r="C231">
            <v>0</v>
          </cell>
          <cell r="D231">
            <v>0</v>
          </cell>
          <cell r="E231">
            <v>0</v>
          </cell>
          <cell r="F231">
            <v>0</v>
          </cell>
          <cell r="G231">
            <v>0</v>
          </cell>
          <cell r="H231">
            <v>0</v>
          </cell>
          <cell r="I231">
            <v>0</v>
          </cell>
          <cell r="J231">
            <v>0</v>
          </cell>
          <cell r="K231">
            <v>0</v>
          </cell>
          <cell r="L231">
            <v>0</v>
          </cell>
          <cell r="M231">
            <v>0</v>
          </cell>
          <cell r="N231">
            <v>0</v>
          </cell>
          <cell r="O231">
            <v>0</v>
          </cell>
        </row>
        <row r="233">
          <cell r="A233" t="str">
            <v xml:space="preserve">    Susquehanna #1</v>
          </cell>
          <cell r="C233">
            <v>0</v>
          </cell>
          <cell r="D233">
            <v>0</v>
          </cell>
          <cell r="E233">
            <v>0</v>
          </cell>
          <cell r="F233">
            <v>0</v>
          </cell>
          <cell r="G233">
            <v>0</v>
          </cell>
          <cell r="H233">
            <v>0</v>
          </cell>
          <cell r="I233">
            <v>0</v>
          </cell>
          <cell r="J233">
            <v>0</v>
          </cell>
          <cell r="K233">
            <v>0</v>
          </cell>
          <cell r="L233">
            <v>0</v>
          </cell>
          <cell r="M233">
            <v>0</v>
          </cell>
          <cell r="N233">
            <v>0</v>
          </cell>
          <cell r="O233">
            <v>0</v>
          </cell>
        </row>
        <row r="234">
          <cell r="A234" t="str">
            <v xml:space="preserve">    Susquehanna #2</v>
          </cell>
          <cell r="C234">
            <v>0</v>
          </cell>
          <cell r="D234">
            <v>0</v>
          </cell>
          <cell r="E234">
            <v>0</v>
          </cell>
          <cell r="F234">
            <v>0</v>
          </cell>
          <cell r="G234">
            <v>0</v>
          </cell>
          <cell r="H234">
            <v>0</v>
          </cell>
          <cell r="I234">
            <v>0</v>
          </cell>
          <cell r="J234">
            <v>0</v>
          </cell>
          <cell r="K234">
            <v>0</v>
          </cell>
          <cell r="L234">
            <v>0</v>
          </cell>
          <cell r="M234">
            <v>0</v>
          </cell>
          <cell r="N234">
            <v>0</v>
          </cell>
          <cell r="O234">
            <v>0</v>
          </cell>
        </row>
        <row r="236">
          <cell r="A236" t="str">
            <v xml:space="preserve"> TOTAL PL SHARE NUCLEAR</v>
          </cell>
          <cell r="C236">
            <v>0</v>
          </cell>
          <cell r="D236">
            <v>0</v>
          </cell>
          <cell r="E236">
            <v>0</v>
          </cell>
          <cell r="F236">
            <v>0</v>
          </cell>
          <cell r="G236">
            <v>0</v>
          </cell>
          <cell r="H236">
            <v>0</v>
          </cell>
          <cell r="I236">
            <v>0</v>
          </cell>
          <cell r="J236">
            <v>0</v>
          </cell>
          <cell r="K236">
            <v>0</v>
          </cell>
          <cell r="L236">
            <v>0</v>
          </cell>
          <cell r="M236">
            <v>0</v>
          </cell>
          <cell r="N236">
            <v>0</v>
          </cell>
          <cell r="O236">
            <v>0</v>
          </cell>
        </row>
        <row r="238">
          <cell r="A238" t="str">
            <v xml:space="preserve"> COMBUSTION TURBINES</v>
          </cell>
          <cell r="C238">
            <v>0</v>
          </cell>
          <cell r="D238">
            <v>0</v>
          </cell>
          <cell r="E238">
            <v>0</v>
          </cell>
          <cell r="F238">
            <v>0</v>
          </cell>
          <cell r="G238">
            <v>0</v>
          </cell>
          <cell r="H238">
            <v>0</v>
          </cell>
          <cell r="I238">
            <v>0</v>
          </cell>
          <cell r="J238">
            <v>0</v>
          </cell>
          <cell r="K238">
            <v>0</v>
          </cell>
          <cell r="L238">
            <v>0</v>
          </cell>
          <cell r="M238">
            <v>0</v>
          </cell>
          <cell r="N238">
            <v>0</v>
          </cell>
          <cell r="O238">
            <v>0</v>
          </cell>
        </row>
        <row r="239">
          <cell r="A239" t="str">
            <v xml:space="preserve"> </v>
          </cell>
        </row>
        <row r="240">
          <cell r="A240" t="str">
            <v xml:space="preserve"> DIESELS</v>
          </cell>
          <cell r="C240">
            <v>0</v>
          </cell>
          <cell r="D240">
            <v>0</v>
          </cell>
          <cell r="E240">
            <v>0</v>
          </cell>
          <cell r="F240">
            <v>0</v>
          </cell>
          <cell r="G240">
            <v>0</v>
          </cell>
          <cell r="H240">
            <v>0</v>
          </cell>
          <cell r="I240">
            <v>0</v>
          </cell>
          <cell r="J240">
            <v>0</v>
          </cell>
          <cell r="K240">
            <v>0</v>
          </cell>
          <cell r="L240">
            <v>0</v>
          </cell>
          <cell r="M240">
            <v>0</v>
          </cell>
          <cell r="N240">
            <v>0</v>
          </cell>
          <cell r="O240">
            <v>0</v>
          </cell>
        </row>
        <row r="242">
          <cell r="A242" t="str">
            <v xml:space="preserve">    Holtwood Hydro</v>
          </cell>
          <cell r="C242">
            <v>0</v>
          </cell>
          <cell r="D242">
            <v>0</v>
          </cell>
          <cell r="E242">
            <v>0</v>
          </cell>
          <cell r="F242">
            <v>0</v>
          </cell>
          <cell r="G242">
            <v>0</v>
          </cell>
          <cell r="H242">
            <v>0</v>
          </cell>
          <cell r="I242">
            <v>0</v>
          </cell>
          <cell r="J242">
            <v>0</v>
          </cell>
          <cell r="K242">
            <v>0</v>
          </cell>
          <cell r="L242">
            <v>0</v>
          </cell>
          <cell r="M242">
            <v>0</v>
          </cell>
          <cell r="N242">
            <v>0</v>
          </cell>
          <cell r="O242">
            <v>0</v>
          </cell>
        </row>
        <row r="243">
          <cell r="A243" t="str">
            <v xml:space="preserve">    Wallenpaupack</v>
          </cell>
          <cell r="C243">
            <v>0</v>
          </cell>
          <cell r="D243">
            <v>0</v>
          </cell>
          <cell r="E243">
            <v>0</v>
          </cell>
          <cell r="F243">
            <v>0</v>
          </cell>
          <cell r="G243">
            <v>0</v>
          </cell>
          <cell r="H243">
            <v>0</v>
          </cell>
          <cell r="I243">
            <v>0</v>
          </cell>
          <cell r="J243">
            <v>0</v>
          </cell>
          <cell r="K243">
            <v>0</v>
          </cell>
          <cell r="L243">
            <v>0</v>
          </cell>
          <cell r="M243">
            <v>0</v>
          </cell>
          <cell r="N243">
            <v>0</v>
          </cell>
          <cell r="O243">
            <v>0</v>
          </cell>
        </row>
        <row r="245">
          <cell r="A245" t="str">
            <v xml:space="preserve"> TOTAL HYDRO</v>
          </cell>
          <cell r="C245">
            <v>0</v>
          </cell>
          <cell r="D245">
            <v>0</v>
          </cell>
          <cell r="E245">
            <v>0</v>
          </cell>
          <cell r="F245">
            <v>0</v>
          </cell>
          <cell r="G245">
            <v>0</v>
          </cell>
          <cell r="H245">
            <v>0</v>
          </cell>
          <cell r="I245">
            <v>0</v>
          </cell>
          <cell r="J245">
            <v>0</v>
          </cell>
          <cell r="K245">
            <v>0</v>
          </cell>
          <cell r="L245">
            <v>0</v>
          </cell>
          <cell r="M245">
            <v>0</v>
          </cell>
          <cell r="N245">
            <v>0</v>
          </cell>
          <cell r="O245">
            <v>0</v>
          </cell>
        </row>
        <row r="247">
          <cell r="A247" t="str">
            <v xml:space="preserve"> ADJUSTMENT FOR PP&amp;L LOADED SALES</v>
          </cell>
          <cell r="C247">
            <v>0</v>
          </cell>
          <cell r="D247">
            <v>0</v>
          </cell>
          <cell r="E247">
            <v>0</v>
          </cell>
          <cell r="F247">
            <v>0</v>
          </cell>
          <cell r="G247">
            <v>0</v>
          </cell>
          <cell r="H247">
            <v>0</v>
          </cell>
          <cell r="I247">
            <v>0</v>
          </cell>
          <cell r="J247">
            <v>0</v>
          </cell>
          <cell r="K247">
            <v>0</v>
          </cell>
          <cell r="L247">
            <v>0</v>
          </cell>
          <cell r="M247">
            <v>0</v>
          </cell>
          <cell r="N247">
            <v>0</v>
          </cell>
          <cell r="O247">
            <v>0</v>
          </cell>
        </row>
        <row r="248">
          <cell r="C248" t="str">
            <v xml:space="preserve"> =========</v>
          </cell>
          <cell r="D248" t="str">
            <v xml:space="preserve"> =========</v>
          </cell>
          <cell r="E248" t="str">
            <v xml:space="preserve"> =========</v>
          </cell>
          <cell r="F248" t="str">
            <v xml:space="preserve"> =========</v>
          </cell>
          <cell r="G248" t="str">
            <v xml:space="preserve"> =========</v>
          </cell>
          <cell r="H248" t="str">
            <v xml:space="preserve"> =========</v>
          </cell>
          <cell r="I248" t="str">
            <v xml:space="preserve"> =========</v>
          </cell>
          <cell r="J248" t="str">
            <v xml:space="preserve"> =========</v>
          </cell>
          <cell r="K248" t="str">
            <v xml:space="preserve"> =========</v>
          </cell>
          <cell r="L248" t="str">
            <v xml:space="preserve"> =========</v>
          </cell>
          <cell r="M248" t="str">
            <v xml:space="preserve"> =========</v>
          </cell>
          <cell r="N248" t="str">
            <v xml:space="preserve"> =========</v>
          </cell>
          <cell r="O248" t="str">
            <v xml:space="preserve"> =========</v>
          </cell>
        </row>
        <row r="249">
          <cell r="A249" t="str">
            <v>TOTAL JCP&amp;L SALE</v>
          </cell>
          <cell r="C249">
            <v>0</v>
          </cell>
          <cell r="D249">
            <v>0</v>
          </cell>
          <cell r="E249">
            <v>0</v>
          </cell>
          <cell r="F249">
            <v>0</v>
          </cell>
          <cell r="G249">
            <v>0</v>
          </cell>
          <cell r="H249">
            <v>0</v>
          </cell>
          <cell r="I249">
            <v>0</v>
          </cell>
          <cell r="J249">
            <v>0</v>
          </cell>
          <cell r="K249">
            <v>0</v>
          </cell>
          <cell r="L249">
            <v>0</v>
          </cell>
          <cell r="M249">
            <v>0</v>
          </cell>
          <cell r="N249">
            <v>0</v>
          </cell>
          <cell r="O249">
            <v>0</v>
          </cell>
        </row>
        <row r="251">
          <cell r="B251">
            <v>200</v>
          </cell>
        </row>
        <row r="252">
          <cell r="A252" t="str">
            <v xml:space="preserve">New Sale to JCP&amp;L </v>
          </cell>
          <cell r="B252">
            <v>300</v>
          </cell>
          <cell r="C252">
            <v>223.2</v>
          </cell>
          <cell r="D252">
            <v>201.6</v>
          </cell>
          <cell r="E252">
            <v>223.2</v>
          </cell>
          <cell r="F252">
            <v>215.7</v>
          </cell>
          <cell r="G252">
            <v>223.2</v>
          </cell>
          <cell r="H252">
            <v>216</v>
          </cell>
          <cell r="I252">
            <v>223.2</v>
          </cell>
          <cell r="J252">
            <v>223.2</v>
          </cell>
          <cell r="K252">
            <v>216</v>
          </cell>
          <cell r="L252">
            <v>223.5</v>
          </cell>
          <cell r="M252">
            <v>216</v>
          </cell>
          <cell r="N252">
            <v>223.2</v>
          </cell>
          <cell r="O252">
            <v>2628</v>
          </cell>
        </row>
        <row r="258">
          <cell r="F258" t="str">
            <v>AE LOSSES</v>
          </cell>
          <cell r="L258" t="str">
            <v>CASE:2001 FORECAST</v>
          </cell>
          <cell r="P258" t="str">
            <v>5</v>
          </cell>
        </row>
        <row r="259">
          <cell r="C259" t="str">
            <v xml:space="preserve">                 </v>
          </cell>
          <cell r="L259">
            <v>36851</v>
          </cell>
        </row>
        <row r="260">
          <cell r="F260" t="str">
            <v>(Millions of KWH)</v>
          </cell>
        </row>
        <row r="262">
          <cell r="A262" t="str">
            <v xml:space="preserve">AE LOSSES (1.5% of AE 10%) </v>
          </cell>
          <cell r="B262" t="str">
            <v>LOSS %</v>
          </cell>
          <cell r="C262" t="str">
            <v>JANUARY</v>
          </cell>
          <cell r="D262" t="str">
            <v>FEBRUARY</v>
          </cell>
          <cell r="E262" t="str">
            <v>MARCH</v>
          </cell>
          <cell r="F262" t="str">
            <v>APRIL</v>
          </cell>
          <cell r="G262" t="str">
            <v>MAY</v>
          </cell>
          <cell r="H262" t="str">
            <v>JUNE</v>
          </cell>
          <cell r="I262" t="str">
            <v>JULY</v>
          </cell>
          <cell r="J262" t="str">
            <v>AUGUST</v>
          </cell>
          <cell r="K262" t="str">
            <v>SEPTEMBER</v>
          </cell>
          <cell r="L262" t="str">
            <v>OCTOBER</v>
          </cell>
          <cell r="M262" t="str">
            <v>NOVEMBER</v>
          </cell>
          <cell r="N262" t="str">
            <v>DECEMBER</v>
          </cell>
          <cell r="O262" t="str">
            <v>TOTAL</v>
          </cell>
        </row>
        <row r="263">
          <cell r="A263" t="str">
            <v xml:space="preserve">          less PL Buyback)     </v>
          </cell>
        </row>
        <row r="264">
          <cell r="A264" t="str">
            <v xml:space="preserve">     Susquehanna #1 </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row>
        <row r="265">
          <cell r="A265" t="str">
            <v xml:space="preserve">     Susquehanna #2</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row>
        <row r="267">
          <cell r="A267" t="str">
            <v xml:space="preserve">     TOTAL</v>
          </cell>
          <cell r="C267">
            <v>0</v>
          </cell>
          <cell r="D267">
            <v>0</v>
          </cell>
          <cell r="E267">
            <v>0</v>
          </cell>
          <cell r="F267">
            <v>0</v>
          </cell>
          <cell r="G267">
            <v>0</v>
          </cell>
          <cell r="H267">
            <v>0</v>
          </cell>
          <cell r="I267">
            <v>0</v>
          </cell>
          <cell r="J267">
            <v>0</v>
          </cell>
          <cell r="K267">
            <v>0</v>
          </cell>
          <cell r="L267">
            <v>0</v>
          </cell>
          <cell r="M267">
            <v>0</v>
          </cell>
          <cell r="N267">
            <v>0</v>
          </cell>
          <cell r="O267">
            <v>0</v>
          </cell>
        </row>
        <row r="268">
          <cell r="C268" t="str">
            <v xml:space="preserve"> ========</v>
          </cell>
          <cell r="D268" t="str">
            <v xml:space="preserve"> ========</v>
          </cell>
          <cell r="E268" t="str">
            <v xml:space="preserve"> ========</v>
          </cell>
          <cell r="F268" t="str">
            <v xml:space="preserve"> ========</v>
          </cell>
          <cell r="G268" t="str">
            <v xml:space="preserve"> ========</v>
          </cell>
          <cell r="H268" t="str">
            <v xml:space="preserve"> ========</v>
          </cell>
          <cell r="I268" t="str">
            <v xml:space="preserve"> ========</v>
          </cell>
          <cell r="J268" t="str">
            <v xml:space="preserve"> ========</v>
          </cell>
          <cell r="K268" t="str">
            <v xml:space="preserve"> ========</v>
          </cell>
          <cell r="L268" t="str">
            <v xml:space="preserve"> ========</v>
          </cell>
          <cell r="M268" t="str">
            <v xml:space="preserve"> ========</v>
          </cell>
          <cell r="N268" t="str">
            <v xml:space="preserve"> ========</v>
          </cell>
          <cell r="O268" t="str">
            <v xml:space="preserve"> ========</v>
          </cell>
        </row>
        <row r="271">
          <cell r="C271" t="str">
            <v xml:space="preserve">                 </v>
          </cell>
          <cell r="D271" t="str">
            <v xml:space="preserve">                 </v>
          </cell>
          <cell r="E271" t="str">
            <v xml:space="preserve">                 </v>
          </cell>
          <cell r="F271" t="str">
            <v xml:space="preserve">                 </v>
          </cell>
          <cell r="G271" t="str">
            <v xml:space="preserve">                 </v>
          </cell>
          <cell r="H271" t="str">
            <v xml:space="preserve">                 </v>
          </cell>
          <cell r="I271" t="str">
            <v xml:space="preserve">                 </v>
          </cell>
          <cell r="J271" t="str">
            <v xml:space="preserve">                 </v>
          </cell>
          <cell r="K271" t="str">
            <v xml:space="preserve">                 </v>
          </cell>
          <cell r="L271" t="str">
            <v xml:space="preserve">                 </v>
          </cell>
          <cell r="M271" t="str">
            <v xml:space="preserve">                 </v>
          </cell>
          <cell r="N271" t="str">
            <v xml:space="preserve">                 </v>
          </cell>
          <cell r="O271" t="str">
            <v xml:space="preserve">                 </v>
          </cell>
        </row>
        <row r="272">
          <cell r="C272" t="str">
            <v xml:space="preserve">                 </v>
          </cell>
          <cell r="D272" t="str">
            <v xml:space="preserve">                 </v>
          </cell>
          <cell r="E272" t="str">
            <v xml:space="preserve">                 </v>
          </cell>
          <cell r="F272" t="str">
            <v xml:space="preserve">                 </v>
          </cell>
          <cell r="G272" t="str">
            <v xml:space="preserve">                 </v>
          </cell>
          <cell r="H272" t="str">
            <v xml:space="preserve">                 </v>
          </cell>
          <cell r="I272" t="str">
            <v xml:space="preserve">                 </v>
          </cell>
          <cell r="J272" t="str">
            <v xml:space="preserve">                 </v>
          </cell>
          <cell r="K272" t="str">
            <v xml:space="preserve">                 </v>
          </cell>
          <cell r="L272" t="str">
            <v xml:space="preserve">                 </v>
          </cell>
          <cell r="M272" t="str">
            <v xml:space="preserve">                 </v>
          </cell>
          <cell r="N272" t="str">
            <v xml:space="preserve">                 </v>
          </cell>
        </row>
        <row r="273">
          <cell r="A273" t="str">
            <v xml:space="preserve">  SYSTEM OUTPUT (INCL UGI BUT</v>
          </cell>
          <cell r="B273" t="str">
            <v>.</v>
          </cell>
          <cell r="C273">
            <v>3568</v>
          </cell>
          <cell r="D273">
            <v>3339</v>
          </cell>
          <cell r="E273">
            <v>3310</v>
          </cell>
          <cell r="F273">
            <v>2817</v>
          </cell>
          <cell r="G273">
            <v>2753</v>
          </cell>
          <cell r="H273">
            <v>2872</v>
          </cell>
          <cell r="I273">
            <v>3218</v>
          </cell>
          <cell r="J273">
            <v>3157</v>
          </cell>
          <cell r="K273">
            <v>2780</v>
          </cell>
          <cell r="L273">
            <v>2912</v>
          </cell>
          <cell r="M273">
            <v>3048</v>
          </cell>
          <cell r="N273">
            <v>3591</v>
          </cell>
          <cell r="O273">
            <v>37365</v>
          </cell>
        </row>
        <row r="274">
          <cell r="A274" t="str">
            <v xml:space="preserve">      EXCL ACE AND AE LOSSES)</v>
          </cell>
          <cell r="C274" t="str">
            <v xml:space="preserve"> ========</v>
          </cell>
          <cell r="D274" t="str">
            <v xml:space="preserve"> ========</v>
          </cell>
          <cell r="E274" t="str">
            <v xml:space="preserve"> ========</v>
          </cell>
          <cell r="F274" t="str">
            <v xml:space="preserve"> ========</v>
          </cell>
          <cell r="G274" t="str">
            <v xml:space="preserve"> ========</v>
          </cell>
          <cell r="H274" t="str">
            <v xml:space="preserve"> ========</v>
          </cell>
          <cell r="I274" t="str">
            <v xml:space="preserve"> ========</v>
          </cell>
          <cell r="J274" t="str">
            <v xml:space="preserve"> ========</v>
          </cell>
          <cell r="K274" t="str">
            <v xml:space="preserve"> ========</v>
          </cell>
          <cell r="L274" t="str">
            <v xml:space="preserve"> ========</v>
          </cell>
          <cell r="M274" t="str">
            <v xml:space="preserve"> ========</v>
          </cell>
          <cell r="N274" t="str">
            <v xml:space="preserve"> ========</v>
          </cell>
          <cell r="O274" t="str">
            <v xml:space="preserve"> ========</v>
          </cell>
        </row>
        <row r="276">
          <cell r="A276" t="str">
            <v>SYSTEM OUTPUT (ADJUSTED FOR ACE, AE,</v>
          </cell>
          <cell r="C276">
            <v>3569.6</v>
          </cell>
          <cell r="D276">
            <v>3340.4</v>
          </cell>
          <cell r="E276">
            <v>3311</v>
          </cell>
          <cell r="F276">
            <v>2817.8</v>
          </cell>
          <cell r="G276">
            <v>2754.3</v>
          </cell>
          <cell r="H276">
            <v>2872</v>
          </cell>
          <cell r="I276">
            <v>3218</v>
          </cell>
          <cell r="J276">
            <v>3157</v>
          </cell>
          <cell r="K276">
            <v>2780</v>
          </cell>
          <cell r="L276">
            <v>2912</v>
          </cell>
          <cell r="M276">
            <v>3048</v>
          </cell>
          <cell r="N276">
            <v>3591</v>
          </cell>
          <cell r="O276">
            <v>37371</v>
          </cell>
        </row>
        <row r="277">
          <cell r="A277" t="str">
            <v xml:space="preserve">                AND BG&amp;E LOSSES)</v>
          </cell>
        </row>
        <row r="278">
          <cell r="A278" t="str">
            <v xml:space="preserve">   (SEE PAGES 20 AND 21 FOR BG&amp;E LOSSES</v>
          </cell>
        </row>
        <row r="279">
          <cell r="A279" t="str">
            <v xml:space="preserve">     AND LOSSES FROM COAL SALES TO ACE)</v>
          </cell>
        </row>
        <row r="280">
          <cell r="A280" t="str">
            <v>Losses</v>
          </cell>
          <cell r="B280">
            <v>1.0780000000000001</v>
          </cell>
        </row>
        <row r="281">
          <cell r="A281" t="str">
            <v>PA CHOICE LOAD OUT</v>
          </cell>
          <cell r="B281">
            <v>22073</v>
          </cell>
          <cell r="C281">
            <v>2272.819558010222</v>
          </cell>
          <cell r="D281">
            <v>2126.8843712397315</v>
          </cell>
          <cell r="E281">
            <v>2108.1649362874955</v>
          </cell>
          <cell r="F281">
            <v>1794.1368642316238</v>
          </cell>
          <cell r="G281">
            <v>1753.705431596693</v>
          </cell>
          <cell r="H281">
            <v>1828.6468429530921</v>
          </cell>
          <cell r="I281">
            <v>2048.9503971528725</v>
          </cell>
          <cell r="J281">
            <v>2010.1107532043568</v>
          </cell>
          <cell r="K281">
            <v>1770.0690192930349</v>
          </cell>
          <cell r="L281">
            <v>1854.1154619357258</v>
          </cell>
          <cell r="M281">
            <v>1940.70876647668</v>
          </cell>
          <cell r="N281">
            <v>2286.4452691659308</v>
          </cell>
          <cell r="O281">
            <v>23794.757671547461</v>
          </cell>
        </row>
        <row r="282">
          <cell r="A282" t="str">
            <v>PP&amp;L PROVIDER OF LAST RESORT</v>
          </cell>
          <cell r="B282">
            <v>12526</v>
          </cell>
          <cell r="C282">
            <v>1289.7810802172808</v>
          </cell>
          <cell r="D282">
            <v>1206.9656881325095</v>
          </cell>
          <cell r="E282">
            <v>1196.3427713467661</v>
          </cell>
          <cell r="F282">
            <v>1018.1379224104253</v>
          </cell>
          <cell r="G282">
            <v>995.19386744802136</v>
          </cell>
          <cell r="H282">
            <v>1037.7216669610127</v>
          </cell>
          <cell r="I282">
            <v>1162.7396672285997</v>
          </cell>
          <cell r="J282">
            <v>1140.6989215166841</v>
          </cell>
          <cell r="K282">
            <v>1004.4798865430415</v>
          </cell>
          <cell r="L282">
            <v>1052.1746149688263</v>
          </cell>
          <cell r="M282">
            <v>1101.3146381953923</v>
          </cell>
          <cell r="N282">
            <v>1297.5134074014611</v>
          </cell>
          <cell r="O282">
            <v>13503.064132370018</v>
          </cell>
        </row>
        <row r="284">
          <cell r="A284" t="str">
            <v>NEW SYSTEM OUTPUT (ADJ. FOR ACE, AE,</v>
          </cell>
          <cell r="C284">
            <v>2586.5615222070587</v>
          </cell>
          <cell r="D284">
            <v>2420.4813168927781</v>
          </cell>
          <cell r="E284">
            <v>2399.1778350592704</v>
          </cell>
          <cell r="F284">
            <v>2041.8010581788017</v>
          </cell>
          <cell r="G284">
            <v>1995.7884358513286</v>
          </cell>
          <cell r="H284">
            <v>2081.0748240079206</v>
          </cell>
          <cell r="I284">
            <v>2331.7892700757275</v>
          </cell>
          <cell r="J284">
            <v>2287.5881683123271</v>
          </cell>
          <cell r="K284">
            <v>2014.4108672500065</v>
          </cell>
          <cell r="L284">
            <v>2110.0591530331003</v>
          </cell>
          <cell r="M284">
            <v>2208.6058717187125</v>
          </cell>
          <cell r="N284">
            <v>2602.0681382355306</v>
          </cell>
          <cell r="O284">
            <v>27079.406460822567</v>
          </cell>
          <cell r="P284" t="str">
            <v>*</v>
          </cell>
        </row>
        <row r="285">
          <cell r="A285" t="str">
            <v>BG&amp;E, PA PILOT AND NJ PILOT)</v>
          </cell>
        </row>
        <row r="287">
          <cell r="A287" t="str">
            <v xml:space="preserve">* The system output forecast does not include Energy Plus Acquired Load (Per J. Schadt, J. Sipics, J. Polaha 10/2/98). </v>
          </cell>
        </row>
        <row r="296">
          <cell r="C296" t="str">
            <v xml:space="preserve">     TOTAL PP&amp;L UNIT GENERATION ECONOMICALLY DISPATCHED BY PJM PLUS LOADED SALES</v>
          </cell>
        </row>
        <row r="297">
          <cell r="C297" t="str">
            <v xml:space="preserve">    (EXCLUDES ADDITIONAL GENERATION FROM UNLOADED EQUIPMENT FOR TWO-PARTY SALES)</v>
          </cell>
          <cell r="L297" t="str">
            <v>CASE:2001 FORECAST</v>
          </cell>
          <cell r="P297" t="str">
            <v>7</v>
          </cell>
        </row>
        <row r="298">
          <cell r="C298" t="str">
            <v xml:space="preserve">                   </v>
          </cell>
          <cell r="L298">
            <v>36851</v>
          </cell>
        </row>
        <row r="299">
          <cell r="C299" t="str">
            <v xml:space="preserve">                                  (Millions of KWH)</v>
          </cell>
        </row>
        <row r="300">
          <cell r="A300" t="str">
            <v>TOTAL PP&amp;L PJM DISPATCHED GENERATION</v>
          </cell>
        </row>
        <row r="301">
          <cell r="A301" t="str">
            <v xml:space="preserve">  INCLUDING LOADED TWO-PARTY SALES</v>
          </cell>
          <cell r="C301" t="str">
            <v>JANUARY</v>
          </cell>
          <cell r="D301" t="str">
            <v>FEBRUARY</v>
          </cell>
          <cell r="E301" t="str">
            <v>MARCH</v>
          </cell>
          <cell r="F301" t="str">
            <v>APRIL</v>
          </cell>
          <cell r="G301" t="str">
            <v>MAY</v>
          </cell>
          <cell r="H301" t="str">
            <v>JUNE</v>
          </cell>
          <cell r="I301" t="str">
            <v>JULY</v>
          </cell>
          <cell r="J301" t="str">
            <v>AUGUST</v>
          </cell>
          <cell r="K301" t="str">
            <v>SEPTEMBER</v>
          </cell>
          <cell r="L301" t="str">
            <v>OCTOBER</v>
          </cell>
          <cell r="M301" t="str">
            <v>NOVEMBER</v>
          </cell>
          <cell r="N301" t="str">
            <v>DECEMBER</v>
          </cell>
          <cell r="O301" t="str">
            <v>TOTAL</v>
          </cell>
        </row>
        <row r="303">
          <cell r="A303" t="str">
            <v xml:space="preserve">    Brunner Is. #1</v>
          </cell>
          <cell r="C303">
            <v>185</v>
          </cell>
          <cell r="D303">
            <v>170</v>
          </cell>
          <cell r="E303">
            <v>180</v>
          </cell>
          <cell r="F303">
            <v>160</v>
          </cell>
          <cell r="G303">
            <v>128</v>
          </cell>
          <cell r="H303">
            <v>168</v>
          </cell>
          <cell r="I303">
            <v>185</v>
          </cell>
          <cell r="J303">
            <v>190</v>
          </cell>
          <cell r="K303">
            <v>156</v>
          </cell>
          <cell r="L303">
            <v>181.7</v>
          </cell>
          <cell r="M303">
            <v>97.3</v>
          </cell>
          <cell r="N303">
            <v>164.9</v>
          </cell>
          <cell r="O303">
            <v>1966</v>
          </cell>
        </row>
        <row r="304">
          <cell r="A304" t="str">
            <v xml:space="preserve">    Brunner Is. #2</v>
          </cell>
          <cell r="C304">
            <v>219</v>
          </cell>
          <cell r="D304">
            <v>200</v>
          </cell>
          <cell r="E304">
            <v>200</v>
          </cell>
          <cell r="F304">
            <v>170</v>
          </cell>
          <cell r="G304">
            <v>119</v>
          </cell>
          <cell r="H304">
            <v>186</v>
          </cell>
          <cell r="I304">
            <v>211</v>
          </cell>
          <cell r="J304">
            <v>220</v>
          </cell>
          <cell r="K304">
            <v>38.799999999999997</v>
          </cell>
          <cell r="L304">
            <v>17.100000000000001</v>
          </cell>
          <cell r="M304">
            <v>162.6</v>
          </cell>
          <cell r="N304">
            <v>191.7</v>
          </cell>
          <cell r="O304">
            <v>1935</v>
          </cell>
        </row>
        <row r="305">
          <cell r="A305" t="str">
            <v xml:space="preserve">    Brunner Is. #3</v>
          </cell>
          <cell r="C305">
            <v>410</v>
          </cell>
          <cell r="D305">
            <v>400</v>
          </cell>
          <cell r="E305">
            <v>460</v>
          </cell>
          <cell r="F305">
            <v>210</v>
          </cell>
          <cell r="G305">
            <v>310</v>
          </cell>
          <cell r="H305">
            <v>410</v>
          </cell>
          <cell r="I305">
            <v>430</v>
          </cell>
          <cell r="J305">
            <v>420</v>
          </cell>
          <cell r="K305">
            <v>330</v>
          </cell>
          <cell r="L305">
            <v>324.39999999999998</v>
          </cell>
          <cell r="M305">
            <v>237.3</v>
          </cell>
          <cell r="N305">
            <v>391.1</v>
          </cell>
          <cell r="O305">
            <v>4333</v>
          </cell>
        </row>
        <row r="307">
          <cell r="A307" t="str">
            <v xml:space="preserve">        TOTAL</v>
          </cell>
          <cell r="C307">
            <v>814</v>
          </cell>
          <cell r="D307">
            <v>770</v>
          </cell>
          <cell r="E307">
            <v>840</v>
          </cell>
          <cell r="F307">
            <v>540</v>
          </cell>
          <cell r="G307">
            <v>557</v>
          </cell>
          <cell r="H307">
            <v>764</v>
          </cell>
          <cell r="I307">
            <v>826</v>
          </cell>
          <cell r="J307">
            <v>830</v>
          </cell>
          <cell r="K307">
            <v>524.79999999999995</v>
          </cell>
          <cell r="L307">
            <v>523.19999999999993</v>
          </cell>
          <cell r="M307">
            <v>497.2</v>
          </cell>
          <cell r="N307">
            <v>747.7</v>
          </cell>
          <cell r="O307">
            <v>8234</v>
          </cell>
        </row>
        <row r="309">
          <cell r="A309" t="str">
            <v xml:space="preserve">    Martins Creek #1</v>
          </cell>
          <cell r="C309">
            <v>399.8</v>
          </cell>
          <cell r="D309">
            <v>381.7</v>
          </cell>
          <cell r="E309">
            <v>385</v>
          </cell>
          <cell r="F309">
            <v>0</v>
          </cell>
          <cell r="G309">
            <v>121</v>
          </cell>
          <cell r="H309">
            <v>430</v>
          </cell>
          <cell r="I309">
            <v>466.8</v>
          </cell>
          <cell r="J309">
            <v>456.8</v>
          </cell>
          <cell r="K309">
            <v>385.3</v>
          </cell>
          <cell r="L309">
            <v>388</v>
          </cell>
          <cell r="M309">
            <v>288.8</v>
          </cell>
          <cell r="N309">
            <v>385.4</v>
          </cell>
          <cell r="O309">
            <v>4089</v>
          </cell>
        </row>
        <row r="310">
          <cell r="A310" t="str">
            <v xml:space="preserve">    Martins Creek #2</v>
          </cell>
          <cell r="C310">
            <v>416.2</v>
          </cell>
          <cell r="D310">
            <v>385</v>
          </cell>
          <cell r="E310">
            <v>304</v>
          </cell>
          <cell r="F310">
            <v>395</v>
          </cell>
          <cell r="G310">
            <v>375</v>
          </cell>
          <cell r="H310">
            <v>430</v>
          </cell>
          <cell r="I310">
            <v>470.8</v>
          </cell>
          <cell r="J310">
            <v>459.6</v>
          </cell>
          <cell r="K310">
            <v>387.9</v>
          </cell>
          <cell r="L310">
            <v>298</v>
          </cell>
          <cell r="M310">
            <v>385</v>
          </cell>
          <cell r="N310">
            <v>404.5</v>
          </cell>
          <cell r="O310">
            <v>4711</v>
          </cell>
        </row>
        <row r="312">
          <cell r="A312" t="str">
            <v xml:space="preserve">        TOTAL</v>
          </cell>
          <cell r="C312">
            <v>816</v>
          </cell>
          <cell r="D312">
            <v>766.7</v>
          </cell>
          <cell r="E312">
            <v>689</v>
          </cell>
          <cell r="F312">
            <v>395</v>
          </cell>
          <cell r="G312">
            <v>496</v>
          </cell>
          <cell r="H312">
            <v>860</v>
          </cell>
          <cell r="I312">
            <v>937.6</v>
          </cell>
          <cell r="J312">
            <v>916.40000000000009</v>
          </cell>
          <cell r="K312">
            <v>773.2</v>
          </cell>
          <cell r="L312">
            <v>686</v>
          </cell>
          <cell r="M312">
            <v>673.8</v>
          </cell>
          <cell r="N312">
            <v>789.9</v>
          </cell>
          <cell r="O312">
            <v>8800</v>
          </cell>
        </row>
        <row r="314">
          <cell r="A314" t="str">
            <v xml:space="preserve">    Sunbury #1-2</v>
          </cell>
          <cell r="C314">
            <v>0</v>
          </cell>
          <cell r="D314">
            <v>0</v>
          </cell>
          <cell r="E314">
            <v>0</v>
          </cell>
          <cell r="F314">
            <v>0</v>
          </cell>
          <cell r="G314">
            <v>0</v>
          </cell>
          <cell r="H314">
            <v>0</v>
          </cell>
          <cell r="I314">
            <v>0</v>
          </cell>
          <cell r="J314">
            <v>0</v>
          </cell>
          <cell r="K314">
            <v>0</v>
          </cell>
          <cell r="L314">
            <v>0</v>
          </cell>
          <cell r="M314">
            <v>0</v>
          </cell>
          <cell r="N314">
            <v>0</v>
          </cell>
          <cell r="O314">
            <v>0</v>
          </cell>
        </row>
        <row r="315">
          <cell r="A315" t="str">
            <v xml:space="preserve">    Sunbury #3</v>
          </cell>
          <cell r="C315">
            <v>0</v>
          </cell>
          <cell r="D315">
            <v>0</v>
          </cell>
          <cell r="E315">
            <v>0</v>
          </cell>
          <cell r="F315">
            <v>0</v>
          </cell>
          <cell r="G315">
            <v>0</v>
          </cell>
          <cell r="H315">
            <v>0</v>
          </cell>
          <cell r="I315">
            <v>0</v>
          </cell>
          <cell r="J315">
            <v>0</v>
          </cell>
          <cell r="K315">
            <v>0</v>
          </cell>
          <cell r="L315">
            <v>0</v>
          </cell>
          <cell r="M315">
            <v>0</v>
          </cell>
          <cell r="N315">
            <v>0</v>
          </cell>
          <cell r="O315">
            <v>0</v>
          </cell>
        </row>
        <row r="316">
          <cell r="A316" t="str">
            <v xml:space="preserve">    Sunbury #4</v>
          </cell>
          <cell r="C316">
            <v>0</v>
          </cell>
          <cell r="D316">
            <v>0</v>
          </cell>
          <cell r="E316">
            <v>0</v>
          </cell>
          <cell r="F316">
            <v>0</v>
          </cell>
          <cell r="G316">
            <v>0</v>
          </cell>
          <cell r="H316">
            <v>0</v>
          </cell>
          <cell r="I316">
            <v>0</v>
          </cell>
          <cell r="J316">
            <v>0</v>
          </cell>
          <cell r="K316">
            <v>0</v>
          </cell>
          <cell r="L316">
            <v>0</v>
          </cell>
          <cell r="M316">
            <v>0</v>
          </cell>
          <cell r="N316">
            <v>0</v>
          </cell>
          <cell r="O316">
            <v>0</v>
          </cell>
        </row>
        <row r="318">
          <cell r="A318" t="str">
            <v xml:space="preserve">        TOTAL</v>
          </cell>
          <cell r="C318">
            <v>0</v>
          </cell>
          <cell r="D318">
            <v>0</v>
          </cell>
          <cell r="E318">
            <v>0</v>
          </cell>
          <cell r="F318">
            <v>0</v>
          </cell>
          <cell r="G318">
            <v>0</v>
          </cell>
          <cell r="H318">
            <v>0</v>
          </cell>
          <cell r="I318">
            <v>0</v>
          </cell>
          <cell r="J318">
            <v>0</v>
          </cell>
          <cell r="K318">
            <v>0</v>
          </cell>
          <cell r="L318">
            <v>0</v>
          </cell>
          <cell r="M318">
            <v>0</v>
          </cell>
          <cell r="N318">
            <v>0</v>
          </cell>
          <cell r="O318">
            <v>0</v>
          </cell>
        </row>
        <row r="320">
          <cell r="A320" t="str">
            <v xml:space="preserve">    Holtwood #17</v>
          </cell>
          <cell r="C320">
            <v>0</v>
          </cell>
          <cell r="D320">
            <v>0</v>
          </cell>
          <cell r="E320">
            <v>0</v>
          </cell>
          <cell r="F320">
            <v>0</v>
          </cell>
          <cell r="G320">
            <v>0</v>
          </cell>
          <cell r="H320">
            <v>0</v>
          </cell>
          <cell r="I320">
            <v>0</v>
          </cell>
          <cell r="J320">
            <v>0</v>
          </cell>
          <cell r="K320">
            <v>0</v>
          </cell>
          <cell r="L320">
            <v>0</v>
          </cell>
          <cell r="M320">
            <v>0</v>
          </cell>
          <cell r="N320">
            <v>0</v>
          </cell>
          <cell r="O320">
            <v>0</v>
          </cell>
        </row>
        <row r="322">
          <cell r="A322" t="str">
            <v xml:space="preserve">    Keystone #1 (PL Share)</v>
          </cell>
          <cell r="C322">
            <v>69</v>
          </cell>
          <cell r="D322">
            <v>64</v>
          </cell>
          <cell r="E322">
            <v>69</v>
          </cell>
          <cell r="F322">
            <v>66</v>
          </cell>
          <cell r="G322">
            <v>69</v>
          </cell>
          <cell r="H322">
            <v>66</v>
          </cell>
          <cell r="I322">
            <v>69</v>
          </cell>
          <cell r="J322">
            <v>69</v>
          </cell>
          <cell r="K322">
            <v>66</v>
          </cell>
          <cell r="L322">
            <v>69</v>
          </cell>
          <cell r="M322">
            <v>66</v>
          </cell>
          <cell r="N322">
            <v>69</v>
          </cell>
          <cell r="O322">
            <v>811</v>
          </cell>
        </row>
        <row r="323">
          <cell r="A323" t="str">
            <v xml:space="preserve">    Keystone #2 (PL Share)</v>
          </cell>
          <cell r="C323">
            <v>69</v>
          </cell>
          <cell r="D323">
            <v>64</v>
          </cell>
          <cell r="E323">
            <v>69</v>
          </cell>
          <cell r="F323">
            <v>48.7</v>
          </cell>
          <cell r="G323">
            <v>0</v>
          </cell>
          <cell r="H323">
            <v>66</v>
          </cell>
          <cell r="I323">
            <v>69</v>
          </cell>
          <cell r="J323">
            <v>69</v>
          </cell>
          <cell r="K323">
            <v>66</v>
          </cell>
          <cell r="L323">
            <v>69</v>
          </cell>
          <cell r="M323">
            <v>66</v>
          </cell>
          <cell r="N323">
            <v>69</v>
          </cell>
          <cell r="O323">
            <v>725</v>
          </cell>
        </row>
        <row r="325">
          <cell r="A325" t="str">
            <v xml:space="preserve">        TOTAL</v>
          </cell>
          <cell r="C325">
            <v>138</v>
          </cell>
          <cell r="D325">
            <v>128</v>
          </cell>
          <cell r="E325">
            <v>138</v>
          </cell>
          <cell r="F325">
            <v>114.7</v>
          </cell>
          <cell r="G325">
            <v>69</v>
          </cell>
          <cell r="H325">
            <v>132</v>
          </cell>
          <cell r="I325">
            <v>138</v>
          </cell>
          <cell r="J325">
            <v>138</v>
          </cell>
          <cell r="K325">
            <v>132</v>
          </cell>
          <cell r="L325">
            <v>138</v>
          </cell>
          <cell r="M325">
            <v>132</v>
          </cell>
          <cell r="N325">
            <v>138</v>
          </cell>
          <cell r="O325">
            <v>1536</v>
          </cell>
        </row>
        <row r="327">
          <cell r="A327" t="str">
            <v xml:space="preserve">    Conemaugh #1 (PL Share)</v>
          </cell>
          <cell r="C327">
            <v>84.4</v>
          </cell>
          <cell r="D327">
            <v>78.900000000000006</v>
          </cell>
          <cell r="E327">
            <v>84.4</v>
          </cell>
          <cell r="F327">
            <v>81.599999999999994</v>
          </cell>
          <cell r="G327">
            <v>84.4</v>
          </cell>
          <cell r="H327">
            <v>81.599999999999994</v>
          </cell>
          <cell r="I327">
            <v>84.4</v>
          </cell>
          <cell r="J327">
            <v>84.4</v>
          </cell>
          <cell r="K327">
            <v>21.8</v>
          </cell>
          <cell r="L327">
            <v>0</v>
          </cell>
          <cell r="M327">
            <v>27.2</v>
          </cell>
          <cell r="N327">
            <v>84.4</v>
          </cell>
          <cell r="O327">
            <v>798</v>
          </cell>
        </row>
        <row r="328">
          <cell r="A328" t="str">
            <v xml:space="preserve">    Conemaugh #2 (PL Share)</v>
          </cell>
          <cell r="C328">
            <v>84.1</v>
          </cell>
          <cell r="D328">
            <v>78.900000000000006</v>
          </cell>
          <cell r="E328">
            <v>84.4</v>
          </cell>
          <cell r="F328">
            <v>81.599999999999994</v>
          </cell>
          <cell r="G328">
            <v>84.4</v>
          </cell>
          <cell r="H328">
            <v>81.599999999999994</v>
          </cell>
          <cell r="I328">
            <v>84.4</v>
          </cell>
          <cell r="J328">
            <v>84.4</v>
          </cell>
          <cell r="K328">
            <v>81.599999999999994</v>
          </cell>
          <cell r="L328">
            <v>84.4</v>
          </cell>
          <cell r="M328">
            <v>81.599999999999994</v>
          </cell>
          <cell r="N328">
            <v>64.5</v>
          </cell>
          <cell r="O328">
            <v>976</v>
          </cell>
        </row>
        <row r="330">
          <cell r="A330" t="str">
            <v xml:space="preserve">        TOTAL</v>
          </cell>
          <cell r="C330">
            <v>168.5</v>
          </cell>
          <cell r="D330">
            <v>157.80000000000001</v>
          </cell>
          <cell r="E330">
            <v>168.8</v>
          </cell>
          <cell r="F330">
            <v>163.19999999999999</v>
          </cell>
          <cell r="G330">
            <v>168.8</v>
          </cell>
          <cell r="H330">
            <v>163.19999999999999</v>
          </cell>
          <cell r="I330">
            <v>168.8</v>
          </cell>
          <cell r="J330">
            <v>168.8</v>
          </cell>
          <cell r="K330">
            <v>103.39999999999999</v>
          </cell>
          <cell r="L330">
            <v>84.4</v>
          </cell>
          <cell r="M330">
            <v>108.8</v>
          </cell>
          <cell r="N330">
            <v>148.9</v>
          </cell>
          <cell r="O330">
            <v>1773</v>
          </cell>
        </row>
        <row r="332">
          <cell r="A332" t="str">
            <v xml:space="preserve">    Montour #1</v>
          </cell>
          <cell r="C332">
            <v>399.8</v>
          </cell>
          <cell r="D332">
            <v>381.7</v>
          </cell>
          <cell r="E332">
            <v>385</v>
          </cell>
          <cell r="F332">
            <v>0</v>
          </cell>
          <cell r="G332">
            <v>121</v>
          </cell>
          <cell r="H332">
            <v>430</v>
          </cell>
          <cell r="I332">
            <v>466.8</v>
          </cell>
          <cell r="J332">
            <v>456.8</v>
          </cell>
          <cell r="K332">
            <v>385.3</v>
          </cell>
          <cell r="L332">
            <v>388</v>
          </cell>
          <cell r="M332">
            <v>288.75</v>
          </cell>
          <cell r="N332">
            <v>385.4</v>
          </cell>
          <cell r="O332">
            <v>4089</v>
          </cell>
        </row>
        <row r="333">
          <cell r="A333" t="str">
            <v xml:space="preserve">    Montour #2</v>
          </cell>
          <cell r="C333">
            <v>416.2</v>
          </cell>
          <cell r="D333">
            <v>385</v>
          </cell>
          <cell r="E333">
            <v>304</v>
          </cell>
          <cell r="F333">
            <v>395</v>
          </cell>
          <cell r="G333">
            <v>375</v>
          </cell>
          <cell r="H333">
            <v>430</v>
          </cell>
          <cell r="I333">
            <v>470.8</v>
          </cell>
          <cell r="J333">
            <v>459.6</v>
          </cell>
          <cell r="K333">
            <v>387.9</v>
          </cell>
          <cell r="L333">
            <v>298</v>
          </cell>
          <cell r="M333">
            <v>385</v>
          </cell>
          <cell r="N333">
            <v>404.5</v>
          </cell>
          <cell r="O333">
            <v>4711</v>
          </cell>
        </row>
        <row r="335">
          <cell r="A335" t="str">
            <v xml:space="preserve">        TOTAL</v>
          </cell>
          <cell r="C335">
            <v>816</v>
          </cell>
          <cell r="D335">
            <v>766.7</v>
          </cell>
          <cell r="E335">
            <v>689</v>
          </cell>
          <cell r="F335">
            <v>395</v>
          </cell>
          <cell r="G335">
            <v>496</v>
          </cell>
          <cell r="H335">
            <v>860</v>
          </cell>
          <cell r="I335">
            <v>937.6</v>
          </cell>
          <cell r="J335">
            <v>916.40000000000009</v>
          </cell>
          <cell r="K335">
            <v>773.2</v>
          </cell>
          <cell r="L335">
            <v>686</v>
          </cell>
          <cell r="M335">
            <v>673.8</v>
          </cell>
          <cell r="N335">
            <v>789.9</v>
          </cell>
          <cell r="O335">
            <v>8800</v>
          </cell>
        </row>
        <row r="336">
          <cell r="C336" t="str">
            <v xml:space="preserve"> =========</v>
          </cell>
          <cell r="D336" t="str">
            <v xml:space="preserve"> =========</v>
          </cell>
          <cell r="E336" t="str">
            <v xml:space="preserve"> =========</v>
          </cell>
          <cell r="F336" t="str">
            <v xml:space="preserve"> =========</v>
          </cell>
          <cell r="G336" t="str">
            <v xml:space="preserve"> =========</v>
          </cell>
          <cell r="H336" t="str">
            <v xml:space="preserve"> =========</v>
          </cell>
          <cell r="I336" t="str">
            <v xml:space="preserve"> =========</v>
          </cell>
          <cell r="J336" t="str">
            <v xml:space="preserve"> =========</v>
          </cell>
          <cell r="K336" t="str">
            <v xml:space="preserve"> =========</v>
          </cell>
          <cell r="L336" t="str">
            <v xml:space="preserve"> =========</v>
          </cell>
          <cell r="M336" t="str">
            <v xml:space="preserve"> =========</v>
          </cell>
          <cell r="N336" t="str">
            <v xml:space="preserve"> =========</v>
          </cell>
          <cell r="O336" t="str">
            <v xml:space="preserve"> =========</v>
          </cell>
        </row>
        <row r="337">
          <cell r="A337" t="str">
            <v xml:space="preserve"> TOTAL COAL FIRED</v>
          </cell>
          <cell r="C337">
            <v>2752.5</v>
          </cell>
          <cell r="D337">
            <v>2589.1999999999998</v>
          </cell>
          <cell r="E337">
            <v>2524.8000000000002</v>
          </cell>
          <cell r="F337">
            <v>1607.9</v>
          </cell>
          <cell r="G337">
            <v>1786.8</v>
          </cell>
          <cell r="H337">
            <v>2779.2</v>
          </cell>
          <cell r="I337">
            <v>3008</v>
          </cell>
          <cell r="J337">
            <v>2969.6000000000004</v>
          </cell>
          <cell r="K337">
            <v>2306.6000000000004</v>
          </cell>
          <cell r="L337">
            <v>2117.6000000000004</v>
          </cell>
          <cell r="M337">
            <v>2085.6</v>
          </cell>
          <cell r="N337">
            <v>2614.4</v>
          </cell>
          <cell r="O337">
            <v>29142</v>
          </cell>
        </row>
        <row r="339">
          <cell r="A339" t="str">
            <v xml:space="preserve">    Martins Creek #3</v>
          </cell>
          <cell r="C339">
            <v>47.9</v>
          </cell>
          <cell r="D339">
            <v>47.9</v>
          </cell>
          <cell r="E339">
            <v>17.399999999999999</v>
          </cell>
          <cell r="F339">
            <v>11.9</v>
          </cell>
          <cell r="G339">
            <v>36.6</v>
          </cell>
          <cell r="H339">
            <v>125.1</v>
          </cell>
          <cell r="I339">
            <v>200.2</v>
          </cell>
          <cell r="J339">
            <v>200.2</v>
          </cell>
          <cell r="K339">
            <v>73.2</v>
          </cell>
          <cell r="L339">
            <v>0</v>
          </cell>
          <cell r="M339">
            <v>17.399999999999999</v>
          </cell>
          <cell r="N339">
            <v>40.299999999999997</v>
          </cell>
          <cell r="O339">
            <v>818</v>
          </cell>
        </row>
        <row r="340">
          <cell r="A340" t="str">
            <v xml:space="preserve">    Martins Creek #4</v>
          </cell>
          <cell r="C340">
            <v>47.9</v>
          </cell>
          <cell r="D340">
            <v>47.9</v>
          </cell>
          <cell r="E340">
            <v>17.399999999999999</v>
          </cell>
          <cell r="F340">
            <v>11.9</v>
          </cell>
          <cell r="G340">
            <v>36.6</v>
          </cell>
          <cell r="H340">
            <v>125.1</v>
          </cell>
          <cell r="I340">
            <v>200.2</v>
          </cell>
          <cell r="J340">
            <v>200.2</v>
          </cell>
          <cell r="K340">
            <v>73.2</v>
          </cell>
          <cell r="L340">
            <v>32.299999999999997</v>
          </cell>
          <cell r="M340">
            <v>17.399999999999999</v>
          </cell>
          <cell r="N340">
            <v>40.299999999999997</v>
          </cell>
          <cell r="O340">
            <v>850</v>
          </cell>
        </row>
        <row r="342">
          <cell r="A342" t="str">
            <v xml:space="preserve"> TOTAL HEAVY OIL FIRED</v>
          </cell>
          <cell r="C342">
            <v>95.8</v>
          </cell>
          <cell r="D342">
            <v>95.8</v>
          </cell>
          <cell r="E342">
            <v>34.799999999999997</v>
          </cell>
          <cell r="F342">
            <v>23.8</v>
          </cell>
          <cell r="G342">
            <v>73.2</v>
          </cell>
          <cell r="H342">
            <v>250.2</v>
          </cell>
          <cell r="I342">
            <v>400.4</v>
          </cell>
          <cell r="J342">
            <v>400.4</v>
          </cell>
          <cell r="K342">
            <v>146.4</v>
          </cell>
          <cell r="L342">
            <v>32.299999999999997</v>
          </cell>
          <cell r="M342">
            <v>34.799999999999997</v>
          </cell>
          <cell r="N342">
            <v>80.599999999999994</v>
          </cell>
          <cell r="O342">
            <v>1669</v>
          </cell>
        </row>
        <row r="344">
          <cell r="A344" t="str">
            <v xml:space="preserve">    Susquehanna #1 (PL 90% Share)</v>
          </cell>
          <cell r="C344">
            <v>713.1</v>
          </cell>
          <cell r="D344">
            <v>644.1</v>
          </cell>
          <cell r="E344">
            <v>713.1</v>
          </cell>
          <cell r="F344">
            <v>690.1</v>
          </cell>
          <cell r="G344">
            <v>447.2</v>
          </cell>
          <cell r="H344">
            <v>690.1</v>
          </cell>
          <cell r="I344">
            <v>713.1</v>
          </cell>
          <cell r="J344">
            <v>713.1</v>
          </cell>
          <cell r="K344">
            <v>690.1</v>
          </cell>
          <cell r="L344">
            <v>713.1</v>
          </cell>
          <cell r="M344">
            <v>690.1</v>
          </cell>
          <cell r="N344">
            <v>713.1</v>
          </cell>
          <cell r="O344">
            <v>8130</v>
          </cell>
        </row>
        <row r="345">
          <cell r="A345" t="str">
            <v xml:space="preserve">    Susquehanna #2 (PL 90% Share)</v>
          </cell>
          <cell r="C345">
            <v>715</v>
          </cell>
          <cell r="D345">
            <v>636.79999999999995</v>
          </cell>
          <cell r="E345">
            <v>176.2</v>
          </cell>
          <cell r="F345">
            <v>41.4</v>
          </cell>
          <cell r="G345">
            <v>710.9</v>
          </cell>
          <cell r="H345">
            <v>698.8</v>
          </cell>
          <cell r="I345">
            <v>722.1</v>
          </cell>
          <cell r="J345">
            <v>722.1</v>
          </cell>
          <cell r="K345">
            <v>698.8</v>
          </cell>
          <cell r="L345">
            <v>722.1</v>
          </cell>
          <cell r="M345">
            <v>698.8</v>
          </cell>
          <cell r="N345">
            <v>722.1</v>
          </cell>
          <cell r="O345">
            <v>7265</v>
          </cell>
        </row>
        <row r="347">
          <cell r="A347" t="str">
            <v xml:space="preserve"> TOTAL PL SHARE NUCLEAR</v>
          </cell>
          <cell r="C347">
            <v>1428.1</v>
          </cell>
          <cell r="D347">
            <v>1280.9000000000001</v>
          </cell>
          <cell r="E347">
            <v>889.3</v>
          </cell>
          <cell r="F347">
            <v>731.5</v>
          </cell>
          <cell r="G347">
            <v>1158.0999999999999</v>
          </cell>
          <cell r="H347">
            <v>1388.9</v>
          </cell>
          <cell r="I347">
            <v>1435.2</v>
          </cell>
          <cell r="J347">
            <v>1435.2</v>
          </cell>
          <cell r="K347">
            <v>1388.9</v>
          </cell>
          <cell r="L347">
            <v>1435.2</v>
          </cell>
          <cell r="M347">
            <v>1388.9</v>
          </cell>
          <cell r="N347">
            <v>1435.2</v>
          </cell>
          <cell r="O347">
            <v>15395</v>
          </cell>
        </row>
        <row r="349">
          <cell r="A349" t="str">
            <v xml:space="preserve"> COMBUSTION TURBINES</v>
          </cell>
          <cell r="C349">
            <v>0.5</v>
          </cell>
          <cell r="D349">
            <v>0.9</v>
          </cell>
          <cell r="E349">
            <v>0.1</v>
          </cell>
          <cell r="F349">
            <v>0.2</v>
          </cell>
          <cell r="G349">
            <v>0.5</v>
          </cell>
          <cell r="H349">
            <v>0.5</v>
          </cell>
          <cell r="I349">
            <v>5</v>
          </cell>
          <cell r="J349">
            <v>1.6</v>
          </cell>
          <cell r="K349">
            <v>2.4</v>
          </cell>
          <cell r="L349">
            <v>0.2</v>
          </cell>
          <cell r="M349">
            <v>0.2</v>
          </cell>
          <cell r="N349">
            <v>0.2</v>
          </cell>
          <cell r="O349">
            <v>12</v>
          </cell>
        </row>
        <row r="350">
          <cell r="A350" t="str">
            <v xml:space="preserve"> </v>
          </cell>
        </row>
        <row r="351">
          <cell r="A351" t="str">
            <v xml:space="preserve"> DIESELS</v>
          </cell>
          <cell r="C351">
            <v>0.1</v>
          </cell>
          <cell r="D351">
            <v>0.1</v>
          </cell>
          <cell r="E351">
            <v>0.1</v>
          </cell>
          <cell r="F351">
            <v>0.1</v>
          </cell>
          <cell r="G351">
            <v>0.2</v>
          </cell>
          <cell r="H351">
            <v>0.2</v>
          </cell>
          <cell r="I351">
            <v>0.1</v>
          </cell>
          <cell r="J351">
            <v>0.1</v>
          </cell>
          <cell r="K351">
            <v>0.1</v>
          </cell>
          <cell r="L351">
            <v>0.1</v>
          </cell>
          <cell r="M351">
            <v>0.1</v>
          </cell>
          <cell r="N351">
            <v>0.1</v>
          </cell>
          <cell r="O351">
            <v>1</v>
          </cell>
        </row>
        <row r="353">
          <cell r="A353" t="str">
            <v xml:space="preserve">    Holtwood Hydro</v>
          </cell>
          <cell r="C353">
            <v>53</v>
          </cell>
          <cell r="D353">
            <v>52</v>
          </cell>
          <cell r="E353">
            <v>70</v>
          </cell>
          <cell r="F353">
            <v>67</v>
          </cell>
          <cell r="G353">
            <v>65</v>
          </cell>
          <cell r="H353">
            <v>48</v>
          </cell>
          <cell r="I353">
            <v>36</v>
          </cell>
          <cell r="J353">
            <v>28</v>
          </cell>
          <cell r="K353">
            <v>25.3</v>
          </cell>
          <cell r="L353">
            <v>31</v>
          </cell>
          <cell r="M353">
            <v>45</v>
          </cell>
          <cell r="N353">
            <v>54</v>
          </cell>
          <cell r="O353">
            <v>574</v>
          </cell>
        </row>
        <row r="354">
          <cell r="A354" t="str">
            <v xml:space="preserve">    Wallenpaupack</v>
          </cell>
          <cell r="C354">
            <v>8.1999999999999993</v>
          </cell>
          <cell r="D354">
            <v>7.4</v>
          </cell>
          <cell r="E354">
            <v>7.3</v>
          </cell>
          <cell r="F354">
            <v>8.3000000000000007</v>
          </cell>
          <cell r="G354">
            <v>6.2</v>
          </cell>
          <cell r="H354">
            <v>6.7</v>
          </cell>
          <cell r="I354">
            <v>6.3</v>
          </cell>
          <cell r="J354">
            <v>5.7</v>
          </cell>
          <cell r="K354">
            <v>5.9</v>
          </cell>
          <cell r="L354">
            <v>5.0999999999999996</v>
          </cell>
          <cell r="M354">
            <v>4.7</v>
          </cell>
          <cell r="N354">
            <v>6.6</v>
          </cell>
          <cell r="O354">
            <v>78</v>
          </cell>
        </row>
        <row r="356">
          <cell r="A356" t="str">
            <v xml:space="preserve"> TOTAL HYDRO</v>
          </cell>
          <cell r="C356">
            <v>61.2</v>
          </cell>
          <cell r="D356">
            <v>59.4</v>
          </cell>
          <cell r="E356">
            <v>77.3</v>
          </cell>
          <cell r="F356">
            <v>75.3</v>
          </cell>
          <cell r="G356">
            <v>71.2</v>
          </cell>
          <cell r="H356">
            <v>54.7</v>
          </cell>
          <cell r="I356">
            <v>42.3</v>
          </cell>
          <cell r="J356">
            <v>33.700000000000003</v>
          </cell>
          <cell r="K356">
            <v>31.200000000000003</v>
          </cell>
          <cell r="L356">
            <v>36.1</v>
          </cell>
          <cell r="M356">
            <v>49.7</v>
          </cell>
          <cell r="N356">
            <v>60.6</v>
          </cell>
          <cell r="O356">
            <v>653</v>
          </cell>
        </row>
        <row r="357">
          <cell r="C357" t="str">
            <v xml:space="preserve"> ========</v>
          </cell>
          <cell r="D357" t="str">
            <v xml:space="preserve"> ========</v>
          </cell>
          <cell r="E357" t="str">
            <v xml:space="preserve"> ========</v>
          </cell>
          <cell r="F357" t="str">
            <v xml:space="preserve"> ========</v>
          </cell>
          <cell r="G357" t="str">
            <v xml:space="preserve"> ========</v>
          </cell>
          <cell r="H357" t="str">
            <v xml:space="preserve"> ========</v>
          </cell>
          <cell r="I357" t="str">
            <v xml:space="preserve"> ========</v>
          </cell>
          <cell r="J357" t="str">
            <v xml:space="preserve"> ========</v>
          </cell>
          <cell r="K357" t="str">
            <v xml:space="preserve"> ========</v>
          </cell>
          <cell r="L357" t="str">
            <v xml:space="preserve"> ========</v>
          </cell>
          <cell r="M357" t="str">
            <v xml:space="preserve"> ========</v>
          </cell>
          <cell r="N357" t="str">
            <v xml:space="preserve"> ========</v>
          </cell>
          <cell r="O357" t="str">
            <v xml:space="preserve"> =========</v>
          </cell>
        </row>
        <row r="358">
          <cell r="A358" t="str">
            <v xml:space="preserve">       TOTAL GENERATION</v>
          </cell>
          <cell r="C358">
            <v>4338.2</v>
          </cell>
          <cell r="D358">
            <v>4026.3</v>
          </cell>
          <cell r="E358">
            <v>3526.4000000000005</v>
          </cell>
          <cell r="F358">
            <v>2438.7999999999997</v>
          </cell>
          <cell r="G358">
            <v>3089.9999999999995</v>
          </cell>
          <cell r="H358">
            <v>4473.6999999999989</v>
          </cell>
          <cell r="I358">
            <v>4891.0000000000009</v>
          </cell>
          <cell r="J358">
            <v>4840.6000000000004</v>
          </cell>
          <cell r="K358">
            <v>3875.6</v>
          </cell>
          <cell r="L358">
            <v>3621.5</v>
          </cell>
          <cell r="M358">
            <v>3559.2999999999997</v>
          </cell>
          <cell r="N358">
            <v>4191.1000000000004</v>
          </cell>
          <cell r="O358">
            <v>46873</v>
          </cell>
        </row>
        <row r="360">
          <cell r="F360" t="str">
            <v>PROJECTED TOTAL FOSSIL FUEL CONSUMPTION</v>
          </cell>
          <cell r="L360" t="str">
            <v>CASE:2001 FORECAST</v>
          </cell>
          <cell r="P360" t="str">
            <v>8</v>
          </cell>
        </row>
        <row r="361">
          <cell r="A361" t="str">
            <v>FUEL RATES ARE CALCULATED FROM THE PPD MONTHLY REPORT</v>
          </cell>
          <cell r="F361" t="str">
            <v xml:space="preserve">                  </v>
          </cell>
          <cell r="L361">
            <v>36851</v>
          </cell>
        </row>
        <row r="362">
          <cell r="A362" t="str">
            <v>% FUEL MIX MUST BE TAKEN INTO CONSIDERATION.</v>
          </cell>
          <cell r="F362" t="str">
            <v>(1000 TONS / 1000 BBLS)</v>
          </cell>
        </row>
        <row r="363">
          <cell r="B363" t="str">
            <v>FUEL</v>
          </cell>
        </row>
        <row r="364">
          <cell r="A364" t="str">
            <v xml:space="preserve"> COAL CONSUMPTION</v>
          </cell>
          <cell r="B364" t="str">
            <v>RATE</v>
          </cell>
          <cell r="C364" t="str">
            <v>JANUARY</v>
          </cell>
          <cell r="D364" t="str">
            <v>FEBRUARY</v>
          </cell>
          <cell r="E364" t="str">
            <v>MARCH</v>
          </cell>
          <cell r="F364" t="str">
            <v>APRIL</v>
          </cell>
          <cell r="G364" t="str">
            <v>MAY</v>
          </cell>
          <cell r="H364" t="str">
            <v>JUNE</v>
          </cell>
          <cell r="I364" t="str">
            <v>JULY</v>
          </cell>
          <cell r="J364" t="str">
            <v>AUGUST</v>
          </cell>
          <cell r="K364" t="str">
            <v>SEPTEMBER</v>
          </cell>
          <cell r="L364" t="str">
            <v>OCTOBER</v>
          </cell>
          <cell r="M364" t="str">
            <v>NOVEMBER</v>
          </cell>
          <cell r="N364" t="str">
            <v>DECEMBER</v>
          </cell>
          <cell r="O364" t="str">
            <v>TOTAL</v>
          </cell>
        </row>
        <row r="366">
          <cell r="A366" t="str">
            <v xml:space="preserve">    Brunner Is. #1  </v>
          </cell>
          <cell r="B366">
            <v>0.39500000000000002</v>
          </cell>
          <cell r="C366">
            <v>73.075000000000003</v>
          </cell>
          <cell r="D366">
            <v>67.150000000000006</v>
          </cell>
          <cell r="E366">
            <v>71.100000000000009</v>
          </cell>
          <cell r="F366">
            <v>63.2</v>
          </cell>
          <cell r="G366">
            <v>50.56</v>
          </cell>
          <cell r="H366">
            <v>66.36</v>
          </cell>
          <cell r="I366">
            <v>73.075000000000003</v>
          </cell>
          <cell r="J366">
            <v>75.05</v>
          </cell>
          <cell r="K366">
            <v>61.620000000000005</v>
          </cell>
          <cell r="L366">
            <v>71.771500000000003</v>
          </cell>
          <cell r="M366">
            <v>38.433500000000002</v>
          </cell>
          <cell r="N366">
            <v>65.135500000000008</v>
          </cell>
          <cell r="O366">
            <v>776</v>
          </cell>
        </row>
        <row r="367">
          <cell r="A367" t="str">
            <v xml:space="preserve">    Brunner Is. #2</v>
          </cell>
          <cell r="B367">
            <v>0.38</v>
          </cell>
          <cell r="C367">
            <v>83.22</v>
          </cell>
          <cell r="D367">
            <v>76</v>
          </cell>
          <cell r="E367">
            <v>76</v>
          </cell>
          <cell r="F367">
            <v>64.599999999999994</v>
          </cell>
          <cell r="G367">
            <v>45.22</v>
          </cell>
          <cell r="H367">
            <v>70.680000000000007</v>
          </cell>
          <cell r="I367">
            <v>80.180000000000007</v>
          </cell>
          <cell r="J367">
            <v>83.6</v>
          </cell>
          <cell r="K367">
            <v>14.744</v>
          </cell>
          <cell r="L367">
            <v>6.4980000000000002</v>
          </cell>
          <cell r="M367">
            <v>61.787999999999997</v>
          </cell>
          <cell r="N367">
            <v>72.846000000000004</v>
          </cell>
          <cell r="O367">
            <v>736</v>
          </cell>
        </row>
        <row r="368">
          <cell r="A368" t="str">
            <v xml:space="preserve">    Brunner Is. #3  </v>
          </cell>
          <cell r="B368">
            <v>0.375</v>
          </cell>
          <cell r="C368">
            <v>153.75</v>
          </cell>
          <cell r="D368">
            <v>150</v>
          </cell>
          <cell r="E368">
            <v>172.5</v>
          </cell>
          <cell r="F368">
            <v>78.75</v>
          </cell>
          <cell r="G368">
            <v>116.25</v>
          </cell>
          <cell r="H368">
            <v>153.75</v>
          </cell>
          <cell r="I368">
            <v>161.25</v>
          </cell>
          <cell r="J368">
            <v>157.5</v>
          </cell>
          <cell r="K368">
            <v>123.75</v>
          </cell>
          <cell r="L368">
            <v>121.64999999999999</v>
          </cell>
          <cell r="M368">
            <v>88.987500000000011</v>
          </cell>
          <cell r="N368">
            <v>146.66250000000002</v>
          </cell>
          <cell r="O368">
            <v>1627</v>
          </cell>
        </row>
        <row r="370">
          <cell r="A370" t="str">
            <v xml:space="preserve">        TOTAL</v>
          </cell>
          <cell r="C370">
            <v>310</v>
          </cell>
          <cell r="D370">
            <v>293</v>
          </cell>
          <cell r="E370">
            <v>320</v>
          </cell>
          <cell r="F370">
            <v>207</v>
          </cell>
          <cell r="G370">
            <v>212</v>
          </cell>
          <cell r="H370">
            <v>291</v>
          </cell>
          <cell r="I370">
            <v>314</v>
          </cell>
          <cell r="J370">
            <v>317</v>
          </cell>
          <cell r="K370">
            <v>201</v>
          </cell>
          <cell r="L370">
            <v>200</v>
          </cell>
          <cell r="M370">
            <v>189</v>
          </cell>
          <cell r="N370">
            <v>285</v>
          </cell>
          <cell r="O370">
            <v>3139</v>
          </cell>
        </row>
        <row r="372">
          <cell r="A372" t="str">
            <v xml:space="preserve">    Martins Creek #1 </v>
          </cell>
          <cell r="B372">
            <v>0.43</v>
          </cell>
          <cell r="C372">
            <v>171.91400000000002</v>
          </cell>
          <cell r="D372">
            <v>164.131</v>
          </cell>
          <cell r="E372">
            <v>165.55</v>
          </cell>
          <cell r="F372">
            <v>0</v>
          </cell>
          <cell r="G372">
            <v>52.03</v>
          </cell>
          <cell r="H372">
            <v>184.9</v>
          </cell>
          <cell r="I372">
            <v>200.72399999999999</v>
          </cell>
          <cell r="J372">
            <v>196.42400000000001</v>
          </cell>
          <cell r="K372">
            <v>165.679</v>
          </cell>
          <cell r="L372">
            <v>166.84</v>
          </cell>
          <cell r="M372">
            <v>124.184</v>
          </cell>
          <cell r="N372">
            <v>165.72199999999998</v>
          </cell>
          <cell r="O372">
            <v>1759</v>
          </cell>
        </row>
        <row r="373">
          <cell r="A373" t="str">
            <v xml:space="preserve">    Martins Creek #2 </v>
          </cell>
          <cell r="B373">
            <v>0.435</v>
          </cell>
          <cell r="C373">
            <v>181.047</v>
          </cell>
          <cell r="D373">
            <v>167.47499999999999</v>
          </cell>
          <cell r="E373">
            <v>132.24</v>
          </cell>
          <cell r="F373">
            <v>171.82499999999999</v>
          </cell>
          <cell r="G373">
            <v>163.125</v>
          </cell>
          <cell r="H373">
            <v>187.05</v>
          </cell>
          <cell r="I373">
            <v>204.798</v>
          </cell>
          <cell r="J373">
            <v>199.92600000000002</v>
          </cell>
          <cell r="K373">
            <v>168.73649999999998</v>
          </cell>
          <cell r="L373">
            <v>129.63</v>
          </cell>
          <cell r="M373">
            <v>167.47499999999999</v>
          </cell>
          <cell r="N373">
            <v>175.95750000000001</v>
          </cell>
          <cell r="O373">
            <v>2049</v>
          </cell>
        </row>
        <row r="375">
          <cell r="A375" t="str">
            <v xml:space="preserve">        TOTAL</v>
          </cell>
          <cell r="C375">
            <v>353</v>
          </cell>
          <cell r="D375">
            <v>331</v>
          </cell>
          <cell r="E375">
            <v>298</v>
          </cell>
          <cell r="F375">
            <v>172</v>
          </cell>
          <cell r="G375">
            <v>215</v>
          </cell>
          <cell r="H375">
            <v>372</v>
          </cell>
          <cell r="I375">
            <v>406</v>
          </cell>
          <cell r="J375">
            <v>396</v>
          </cell>
          <cell r="K375">
            <v>335</v>
          </cell>
          <cell r="L375">
            <v>297</v>
          </cell>
          <cell r="M375">
            <v>291</v>
          </cell>
          <cell r="N375">
            <v>342</v>
          </cell>
          <cell r="O375">
            <v>3808</v>
          </cell>
        </row>
        <row r="377">
          <cell r="A377" t="str">
            <v xml:space="preserve">    Sunbury #1-2:</v>
          </cell>
        </row>
        <row r="378">
          <cell r="A378" t="str">
            <v xml:space="preserve">        Prep Anth</v>
          </cell>
          <cell r="B378">
            <v>1.49E-2</v>
          </cell>
          <cell r="C378">
            <v>0</v>
          </cell>
          <cell r="D378">
            <v>0</v>
          </cell>
          <cell r="E378">
            <v>0</v>
          </cell>
          <cell r="F378">
            <v>0</v>
          </cell>
          <cell r="G378">
            <v>0</v>
          </cell>
          <cell r="H378">
            <v>0</v>
          </cell>
          <cell r="I378">
            <v>0</v>
          </cell>
          <cell r="J378">
            <v>0</v>
          </cell>
          <cell r="K378">
            <v>0</v>
          </cell>
          <cell r="L378">
            <v>0</v>
          </cell>
          <cell r="M378">
            <v>0</v>
          </cell>
          <cell r="N378">
            <v>0</v>
          </cell>
          <cell r="O378">
            <v>0</v>
          </cell>
        </row>
        <row r="379">
          <cell r="A379" t="str">
            <v xml:space="preserve">        Silt</v>
          </cell>
          <cell r="B379">
            <v>0.52100000000000002</v>
          </cell>
          <cell r="C379">
            <v>0</v>
          </cell>
          <cell r="D379">
            <v>0</v>
          </cell>
          <cell r="E379">
            <v>0</v>
          </cell>
          <cell r="F379">
            <v>0</v>
          </cell>
          <cell r="G379">
            <v>0</v>
          </cell>
          <cell r="H379">
            <v>0</v>
          </cell>
          <cell r="I379">
            <v>0</v>
          </cell>
          <cell r="J379">
            <v>0</v>
          </cell>
          <cell r="K379">
            <v>0</v>
          </cell>
          <cell r="L379">
            <v>0</v>
          </cell>
          <cell r="M379">
            <v>0</v>
          </cell>
          <cell r="N379">
            <v>0</v>
          </cell>
          <cell r="O379">
            <v>0</v>
          </cell>
        </row>
        <row r="380">
          <cell r="A380" t="str">
            <v xml:space="preserve">        Coke</v>
          </cell>
          <cell r="B380">
            <v>0.1711</v>
          </cell>
          <cell r="C380">
            <v>0</v>
          </cell>
          <cell r="D380">
            <v>0</v>
          </cell>
          <cell r="E380">
            <v>0</v>
          </cell>
          <cell r="F380">
            <v>0</v>
          </cell>
          <cell r="G380">
            <v>0</v>
          </cell>
          <cell r="H380">
            <v>0</v>
          </cell>
          <cell r="I380">
            <v>0</v>
          </cell>
          <cell r="J380">
            <v>0</v>
          </cell>
          <cell r="K380">
            <v>0</v>
          </cell>
          <cell r="L380">
            <v>0</v>
          </cell>
          <cell r="M380">
            <v>0</v>
          </cell>
          <cell r="N380">
            <v>0</v>
          </cell>
          <cell r="O380">
            <v>0</v>
          </cell>
        </row>
        <row r="381">
          <cell r="A381" t="str">
            <v xml:space="preserve">        Low Vol Bit</v>
          </cell>
          <cell r="B381">
            <v>3.6999999999999998E-2</v>
          </cell>
          <cell r="C381">
            <v>0</v>
          </cell>
          <cell r="D381">
            <v>0</v>
          </cell>
          <cell r="E381">
            <v>0</v>
          </cell>
          <cell r="F381">
            <v>0</v>
          </cell>
          <cell r="G381">
            <v>0</v>
          </cell>
          <cell r="H381">
            <v>0</v>
          </cell>
          <cell r="I381">
            <v>0</v>
          </cell>
          <cell r="J381">
            <v>0</v>
          </cell>
          <cell r="K381">
            <v>0</v>
          </cell>
          <cell r="L381">
            <v>0</v>
          </cell>
          <cell r="M381">
            <v>0</v>
          </cell>
          <cell r="N381">
            <v>0</v>
          </cell>
          <cell r="O381">
            <v>0</v>
          </cell>
        </row>
        <row r="382">
          <cell r="A382" t="str">
            <v xml:space="preserve">        Cannel</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row>
        <row r="383">
          <cell r="A383" t="str">
            <v xml:space="preserve">    Sunbury #3:</v>
          </cell>
        </row>
        <row r="384">
          <cell r="A384" t="str">
            <v xml:space="preserve">        Bit</v>
          </cell>
          <cell r="B384">
            <v>0.46</v>
          </cell>
          <cell r="C384">
            <v>0</v>
          </cell>
          <cell r="D384">
            <v>0</v>
          </cell>
          <cell r="E384">
            <v>0</v>
          </cell>
          <cell r="F384">
            <v>0</v>
          </cell>
          <cell r="G384">
            <v>0</v>
          </cell>
          <cell r="H384">
            <v>0</v>
          </cell>
          <cell r="I384">
            <v>0</v>
          </cell>
          <cell r="J384">
            <v>0</v>
          </cell>
          <cell r="K384">
            <v>0</v>
          </cell>
          <cell r="L384">
            <v>0</v>
          </cell>
          <cell r="M384">
            <v>0</v>
          </cell>
          <cell r="N384">
            <v>0</v>
          </cell>
          <cell r="O384">
            <v>0</v>
          </cell>
        </row>
        <row r="385">
          <cell r="A385" t="str">
            <v xml:space="preserve">        Cannel</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row>
        <row r="386">
          <cell r="A386" t="str">
            <v xml:space="preserve">    Sunbury #4:</v>
          </cell>
        </row>
        <row r="387">
          <cell r="A387" t="str">
            <v xml:space="preserve">        Bit</v>
          </cell>
          <cell r="B387">
            <v>0.46</v>
          </cell>
          <cell r="C387">
            <v>0</v>
          </cell>
          <cell r="D387">
            <v>0</v>
          </cell>
          <cell r="E387">
            <v>0</v>
          </cell>
          <cell r="F387">
            <v>0</v>
          </cell>
          <cell r="G387">
            <v>0</v>
          </cell>
          <cell r="H387">
            <v>0</v>
          </cell>
          <cell r="I387">
            <v>0</v>
          </cell>
          <cell r="J387">
            <v>0</v>
          </cell>
          <cell r="K387">
            <v>0</v>
          </cell>
          <cell r="L387">
            <v>0</v>
          </cell>
          <cell r="M387">
            <v>0</v>
          </cell>
          <cell r="N387">
            <v>0</v>
          </cell>
          <cell r="O387">
            <v>0</v>
          </cell>
        </row>
        <row r="388">
          <cell r="A388" t="str">
            <v xml:space="preserve">        Cannel</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row>
        <row r="390">
          <cell r="A390" t="str">
            <v xml:space="preserve">      TOTAL SUNBURY BIT (INCL. CANNEL)</v>
          </cell>
          <cell r="C390">
            <v>0</v>
          </cell>
          <cell r="D390">
            <v>0</v>
          </cell>
          <cell r="E390">
            <v>0</v>
          </cell>
          <cell r="F390">
            <v>0</v>
          </cell>
          <cell r="G390">
            <v>0</v>
          </cell>
          <cell r="H390">
            <v>0</v>
          </cell>
          <cell r="I390">
            <v>0</v>
          </cell>
          <cell r="J390">
            <v>0</v>
          </cell>
          <cell r="K390">
            <v>0</v>
          </cell>
          <cell r="L390">
            <v>0</v>
          </cell>
          <cell r="M390">
            <v>0</v>
          </cell>
          <cell r="N390">
            <v>0</v>
          </cell>
          <cell r="O390">
            <v>0</v>
          </cell>
        </row>
        <row r="392">
          <cell r="A392" t="str">
            <v xml:space="preserve">    Holtwood #17:</v>
          </cell>
        </row>
        <row r="393">
          <cell r="A393" t="str">
            <v xml:space="preserve">        Prep Anth</v>
          </cell>
          <cell r="B393">
            <v>0.04</v>
          </cell>
          <cell r="C393">
            <v>0</v>
          </cell>
          <cell r="D393">
            <v>0</v>
          </cell>
          <cell r="E393">
            <v>0</v>
          </cell>
          <cell r="F393">
            <v>0</v>
          </cell>
          <cell r="G393">
            <v>0</v>
          </cell>
          <cell r="H393">
            <v>0</v>
          </cell>
          <cell r="I393">
            <v>0</v>
          </cell>
          <cell r="J393">
            <v>0</v>
          </cell>
          <cell r="K393">
            <v>0</v>
          </cell>
          <cell r="L393">
            <v>0</v>
          </cell>
          <cell r="M393">
            <v>0</v>
          </cell>
          <cell r="N393">
            <v>0</v>
          </cell>
          <cell r="O393">
            <v>0</v>
          </cell>
        </row>
        <row r="394">
          <cell r="A394" t="str">
            <v xml:space="preserve">        Silt</v>
          </cell>
          <cell r="B394">
            <v>0.41399999999999998</v>
          </cell>
          <cell r="C394">
            <v>0</v>
          </cell>
          <cell r="D394">
            <v>0</v>
          </cell>
          <cell r="E394">
            <v>0</v>
          </cell>
          <cell r="F394">
            <v>0</v>
          </cell>
          <cell r="G394">
            <v>0</v>
          </cell>
          <cell r="H394">
            <v>0</v>
          </cell>
          <cell r="I394">
            <v>0</v>
          </cell>
          <cell r="J394">
            <v>0</v>
          </cell>
          <cell r="K394">
            <v>0</v>
          </cell>
          <cell r="L394">
            <v>0</v>
          </cell>
          <cell r="M394">
            <v>0</v>
          </cell>
          <cell r="N394">
            <v>0</v>
          </cell>
          <cell r="O394">
            <v>0</v>
          </cell>
        </row>
        <row r="395">
          <cell r="A395" t="str">
            <v xml:space="preserve">        Coke</v>
          </cell>
          <cell r="B395">
            <v>0.17299999999999999</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t="str">
            <v xml:space="preserve">        Low Vol Bit</v>
          </cell>
          <cell r="B396">
            <v>0.06</v>
          </cell>
          <cell r="C396">
            <v>0</v>
          </cell>
          <cell r="D396">
            <v>0</v>
          </cell>
          <cell r="E396">
            <v>0</v>
          </cell>
          <cell r="F396">
            <v>0</v>
          </cell>
          <cell r="G396">
            <v>0</v>
          </cell>
          <cell r="H396">
            <v>0</v>
          </cell>
          <cell r="I396">
            <v>0</v>
          </cell>
          <cell r="J396">
            <v>0</v>
          </cell>
          <cell r="K396">
            <v>0</v>
          </cell>
          <cell r="L396">
            <v>0</v>
          </cell>
          <cell r="M396">
            <v>0</v>
          </cell>
          <cell r="N396">
            <v>0</v>
          </cell>
          <cell r="O396">
            <v>0</v>
          </cell>
        </row>
        <row r="398">
          <cell r="A398" t="str">
            <v xml:space="preserve">    Keystone #1 (PL Share)</v>
          </cell>
          <cell r="C398">
            <v>26</v>
          </cell>
          <cell r="D398">
            <v>24</v>
          </cell>
          <cell r="E398">
            <v>26</v>
          </cell>
          <cell r="F398">
            <v>25</v>
          </cell>
          <cell r="G398">
            <v>26</v>
          </cell>
          <cell r="H398">
            <v>25</v>
          </cell>
          <cell r="I398">
            <v>26</v>
          </cell>
          <cell r="J398">
            <v>26</v>
          </cell>
          <cell r="K398">
            <v>25</v>
          </cell>
          <cell r="L398">
            <v>26</v>
          </cell>
          <cell r="M398">
            <v>25</v>
          </cell>
          <cell r="N398">
            <v>26</v>
          </cell>
          <cell r="O398">
            <v>306</v>
          </cell>
        </row>
        <row r="399">
          <cell r="A399" t="str">
            <v xml:space="preserve">    Keystone #2 (PL Share)</v>
          </cell>
          <cell r="C399">
            <v>26</v>
          </cell>
          <cell r="D399">
            <v>24</v>
          </cell>
          <cell r="E399">
            <v>26</v>
          </cell>
          <cell r="F399">
            <v>18</v>
          </cell>
          <cell r="G399">
            <v>0</v>
          </cell>
          <cell r="H399">
            <v>25</v>
          </cell>
          <cell r="I399">
            <v>26</v>
          </cell>
          <cell r="J399">
            <v>26</v>
          </cell>
          <cell r="K399">
            <v>25</v>
          </cell>
          <cell r="L399">
            <v>26</v>
          </cell>
          <cell r="M399">
            <v>25</v>
          </cell>
          <cell r="N399">
            <v>26</v>
          </cell>
          <cell r="O399">
            <v>273</v>
          </cell>
        </row>
        <row r="401">
          <cell r="A401" t="str">
            <v xml:space="preserve">        TOTAL</v>
          </cell>
          <cell r="C401">
            <v>52</v>
          </cell>
          <cell r="D401">
            <v>48</v>
          </cell>
          <cell r="E401">
            <v>52</v>
          </cell>
          <cell r="F401">
            <v>43</v>
          </cell>
          <cell r="G401">
            <v>26</v>
          </cell>
          <cell r="H401">
            <v>50</v>
          </cell>
          <cell r="I401">
            <v>52</v>
          </cell>
          <cell r="J401">
            <v>52</v>
          </cell>
          <cell r="K401">
            <v>50</v>
          </cell>
          <cell r="L401">
            <v>52</v>
          </cell>
          <cell r="M401">
            <v>50</v>
          </cell>
          <cell r="N401">
            <v>52</v>
          </cell>
          <cell r="O401">
            <v>579</v>
          </cell>
        </row>
        <row r="403">
          <cell r="A403" t="str">
            <v xml:space="preserve">    Conemaugh #1 (PL Share)</v>
          </cell>
          <cell r="C403">
            <v>31</v>
          </cell>
          <cell r="D403">
            <v>29</v>
          </cell>
          <cell r="E403">
            <v>31</v>
          </cell>
          <cell r="F403">
            <v>30</v>
          </cell>
          <cell r="G403">
            <v>31</v>
          </cell>
          <cell r="H403">
            <v>30</v>
          </cell>
          <cell r="I403">
            <v>31</v>
          </cell>
          <cell r="J403">
            <v>31</v>
          </cell>
          <cell r="K403">
            <v>8</v>
          </cell>
          <cell r="L403">
            <v>0</v>
          </cell>
          <cell r="M403">
            <v>10</v>
          </cell>
          <cell r="N403">
            <v>31</v>
          </cell>
          <cell r="O403">
            <v>293</v>
          </cell>
        </row>
        <row r="404">
          <cell r="A404" t="str">
            <v xml:space="preserve">    Conemaugh #2 (PL Share)</v>
          </cell>
          <cell r="C404">
            <v>31</v>
          </cell>
          <cell r="D404">
            <v>29</v>
          </cell>
          <cell r="E404">
            <v>31</v>
          </cell>
          <cell r="F404">
            <v>30</v>
          </cell>
          <cell r="G404">
            <v>31</v>
          </cell>
          <cell r="H404">
            <v>30</v>
          </cell>
          <cell r="I404">
            <v>31</v>
          </cell>
          <cell r="J404">
            <v>31</v>
          </cell>
          <cell r="K404">
            <v>30</v>
          </cell>
          <cell r="L404">
            <v>31</v>
          </cell>
          <cell r="M404">
            <v>30</v>
          </cell>
          <cell r="N404">
            <v>24</v>
          </cell>
          <cell r="O404">
            <v>359</v>
          </cell>
        </row>
        <row r="406">
          <cell r="A406" t="str">
            <v xml:space="preserve">        TOTAL</v>
          </cell>
          <cell r="C406">
            <v>62</v>
          </cell>
          <cell r="D406">
            <v>58</v>
          </cell>
          <cell r="E406">
            <v>62</v>
          </cell>
          <cell r="F406">
            <v>60</v>
          </cell>
          <cell r="G406">
            <v>62</v>
          </cell>
          <cell r="H406">
            <v>60</v>
          </cell>
          <cell r="I406">
            <v>62</v>
          </cell>
          <cell r="J406">
            <v>62</v>
          </cell>
          <cell r="K406">
            <v>38</v>
          </cell>
          <cell r="L406">
            <v>31</v>
          </cell>
          <cell r="M406">
            <v>40</v>
          </cell>
          <cell r="N406">
            <v>55</v>
          </cell>
          <cell r="O406">
            <v>652</v>
          </cell>
        </row>
        <row r="408">
          <cell r="A408" t="str">
            <v xml:space="preserve">    Montour #1</v>
          </cell>
          <cell r="B408">
            <v>0.38500000000000001</v>
          </cell>
          <cell r="C408">
            <v>153.923</v>
          </cell>
          <cell r="D408">
            <v>146.9545</v>
          </cell>
          <cell r="E408">
            <v>148.22499999999999</v>
          </cell>
          <cell r="F408">
            <v>0</v>
          </cell>
          <cell r="G408">
            <v>46.585000000000001</v>
          </cell>
          <cell r="H408">
            <v>165.55</v>
          </cell>
          <cell r="I408">
            <v>179.71800000000002</v>
          </cell>
          <cell r="J408">
            <v>175.86799999999999</v>
          </cell>
          <cell r="K408">
            <v>148.34050000000002</v>
          </cell>
          <cell r="L408">
            <v>149.38</v>
          </cell>
          <cell r="M408">
            <v>111.188</v>
          </cell>
          <cell r="N408">
            <v>148.37899999999999</v>
          </cell>
          <cell r="O408">
            <v>1574</v>
          </cell>
        </row>
        <row r="409">
          <cell r="A409" t="str">
            <v xml:space="preserve">    Montour #2</v>
          </cell>
          <cell r="B409">
            <v>0.37</v>
          </cell>
          <cell r="C409">
            <v>153.994</v>
          </cell>
          <cell r="D409">
            <v>142.44999999999999</v>
          </cell>
          <cell r="E409">
            <v>112.48</v>
          </cell>
          <cell r="F409">
            <v>146.15</v>
          </cell>
          <cell r="G409">
            <v>138.75</v>
          </cell>
          <cell r="H409">
            <v>159.1</v>
          </cell>
          <cell r="I409">
            <v>174.196</v>
          </cell>
          <cell r="J409">
            <v>170.05199999999999</v>
          </cell>
          <cell r="K409">
            <v>143.523</v>
          </cell>
          <cell r="L409">
            <v>110.26</v>
          </cell>
          <cell r="M409">
            <v>142.44999999999999</v>
          </cell>
          <cell r="N409">
            <v>149.66499999999999</v>
          </cell>
          <cell r="O409">
            <v>1742</v>
          </cell>
        </row>
        <row r="411">
          <cell r="A411" t="str">
            <v xml:space="preserve">        TOTAL</v>
          </cell>
          <cell r="C411">
            <v>308</v>
          </cell>
          <cell r="D411">
            <v>289</v>
          </cell>
          <cell r="E411">
            <v>260</v>
          </cell>
          <cell r="F411">
            <v>146</v>
          </cell>
          <cell r="G411">
            <v>186</v>
          </cell>
          <cell r="H411">
            <v>325</v>
          </cell>
          <cell r="I411">
            <v>354</v>
          </cell>
          <cell r="J411">
            <v>346</v>
          </cell>
          <cell r="K411">
            <v>292</v>
          </cell>
          <cell r="L411">
            <v>259</v>
          </cell>
          <cell r="M411">
            <v>253</v>
          </cell>
          <cell r="N411">
            <v>298</v>
          </cell>
          <cell r="O411">
            <v>3316</v>
          </cell>
        </row>
        <row r="412">
          <cell r="C412" t="str">
            <v xml:space="preserve"> =========</v>
          </cell>
          <cell r="D412" t="str">
            <v xml:space="preserve"> =========</v>
          </cell>
          <cell r="E412" t="str">
            <v xml:space="preserve"> =========</v>
          </cell>
          <cell r="F412" t="str">
            <v xml:space="preserve"> =========</v>
          </cell>
          <cell r="G412" t="str">
            <v xml:space="preserve"> =========</v>
          </cell>
          <cell r="H412" t="str">
            <v xml:space="preserve"> =========</v>
          </cell>
          <cell r="I412" t="str">
            <v xml:space="preserve"> =========</v>
          </cell>
          <cell r="J412" t="str">
            <v xml:space="preserve"> =========</v>
          </cell>
          <cell r="K412" t="str">
            <v xml:space="preserve"> =========</v>
          </cell>
          <cell r="L412" t="str">
            <v xml:space="preserve"> =========</v>
          </cell>
          <cell r="M412" t="str">
            <v xml:space="preserve"> =========</v>
          </cell>
          <cell r="N412" t="str">
            <v xml:space="preserve"> =========</v>
          </cell>
          <cell r="O412" t="str">
            <v xml:space="preserve"> =========</v>
          </cell>
        </row>
        <row r="413">
          <cell r="A413" t="str">
            <v xml:space="preserve">    TOTAL BITUMINOUS (INCL. CANNEL)</v>
          </cell>
          <cell r="C413">
            <v>1085</v>
          </cell>
          <cell r="D413">
            <v>1019</v>
          </cell>
          <cell r="E413">
            <v>992</v>
          </cell>
          <cell r="F413">
            <v>628</v>
          </cell>
          <cell r="G413">
            <v>701</v>
          </cell>
          <cell r="H413">
            <v>1098</v>
          </cell>
          <cell r="I413">
            <v>1188</v>
          </cell>
          <cell r="J413">
            <v>1173</v>
          </cell>
          <cell r="K413">
            <v>916</v>
          </cell>
          <cell r="L413">
            <v>839</v>
          </cell>
          <cell r="M413">
            <v>823</v>
          </cell>
          <cell r="N413">
            <v>1032</v>
          </cell>
          <cell r="O413">
            <v>11494</v>
          </cell>
        </row>
        <row r="414">
          <cell r="A414" t="str">
            <v xml:space="preserve">    TOTAL PREP ANTH</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t="str">
            <v xml:space="preserve">    TOTAL SILT</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t="str">
            <v xml:space="preserve">    TOTAL COKE</v>
          </cell>
          <cell r="C416">
            <v>0</v>
          </cell>
          <cell r="D416">
            <v>0</v>
          </cell>
          <cell r="E416">
            <v>0</v>
          </cell>
          <cell r="F416">
            <v>0</v>
          </cell>
          <cell r="G416">
            <v>0</v>
          </cell>
          <cell r="H416">
            <v>0</v>
          </cell>
          <cell r="I416">
            <v>0</v>
          </cell>
          <cell r="J416">
            <v>0</v>
          </cell>
          <cell r="K416">
            <v>0</v>
          </cell>
          <cell r="L416">
            <v>0</v>
          </cell>
          <cell r="M416">
            <v>0</v>
          </cell>
          <cell r="N416">
            <v>0</v>
          </cell>
          <cell r="O416">
            <v>0</v>
          </cell>
        </row>
        <row r="417">
          <cell r="C417" t="str">
            <v xml:space="preserve"> =========</v>
          </cell>
          <cell r="D417" t="str">
            <v xml:space="preserve"> =========</v>
          </cell>
          <cell r="E417" t="str">
            <v xml:space="preserve"> =========</v>
          </cell>
          <cell r="F417" t="str">
            <v xml:space="preserve"> =========</v>
          </cell>
          <cell r="G417" t="str">
            <v xml:space="preserve"> =========</v>
          </cell>
          <cell r="H417" t="str">
            <v xml:space="preserve"> =========</v>
          </cell>
          <cell r="I417" t="str">
            <v xml:space="preserve"> =========</v>
          </cell>
          <cell r="J417" t="str">
            <v xml:space="preserve"> =========</v>
          </cell>
          <cell r="K417" t="str">
            <v xml:space="preserve"> =========</v>
          </cell>
          <cell r="L417" t="str">
            <v xml:space="preserve"> =========</v>
          </cell>
          <cell r="M417" t="str">
            <v xml:space="preserve"> =========</v>
          </cell>
          <cell r="N417" t="str">
            <v xml:space="preserve"> =========</v>
          </cell>
          <cell r="O417" t="str">
            <v xml:space="preserve"> =========</v>
          </cell>
        </row>
        <row r="418">
          <cell r="A418" t="str">
            <v xml:space="preserve"> TOTAL COAL CONSUMED</v>
          </cell>
          <cell r="C418">
            <v>1085</v>
          </cell>
          <cell r="D418">
            <v>1019</v>
          </cell>
          <cell r="E418">
            <v>992</v>
          </cell>
          <cell r="F418">
            <v>628</v>
          </cell>
          <cell r="G418">
            <v>701</v>
          </cell>
          <cell r="H418">
            <v>1098</v>
          </cell>
          <cell r="I418">
            <v>1188</v>
          </cell>
          <cell r="J418">
            <v>1173</v>
          </cell>
          <cell r="K418">
            <v>916</v>
          </cell>
          <cell r="L418">
            <v>839</v>
          </cell>
          <cell r="M418">
            <v>823</v>
          </cell>
          <cell r="N418">
            <v>1032</v>
          </cell>
          <cell r="O418">
            <v>11494</v>
          </cell>
        </row>
        <row r="420">
          <cell r="A420" t="str">
            <v xml:space="preserve"> HEAVY OIL &amp; GAS</v>
          </cell>
        </row>
        <row r="422">
          <cell r="A422" t="str">
            <v xml:space="preserve">  Martins Ck #3(1000 BBL #6 Oil)</v>
          </cell>
          <cell r="B422">
            <v>1.8720000000000001</v>
          </cell>
          <cell r="C422">
            <v>89.668791226145672</v>
          </cell>
          <cell r="D422">
            <v>89.668787299038627</v>
          </cell>
          <cell r="E422">
            <v>0</v>
          </cell>
          <cell r="F422">
            <v>0</v>
          </cell>
          <cell r="G422">
            <v>26.545926721660887</v>
          </cell>
          <cell r="H422">
            <v>0</v>
          </cell>
          <cell r="I422">
            <v>110.86573381416012</v>
          </cell>
          <cell r="J422">
            <v>110.87901733337665</v>
          </cell>
          <cell r="K422">
            <v>0</v>
          </cell>
          <cell r="L422">
            <v>0</v>
          </cell>
          <cell r="M422">
            <v>32.572789659431855</v>
          </cell>
          <cell r="N422">
            <v>75.441590303137488</v>
          </cell>
          <cell r="O422">
            <v>537</v>
          </cell>
        </row>
        <row r="423">
          <cell r="A423" t="str">
            <v>(1,000 MCF) Natural Gas</v>
          </cell>
          <cell r="C423">
            <v>0</v>
          </cell>
          <cell r="D423">
            <v>0</v>
          </cell>
          <cell r="E423">
            <v>0</v>
          </cell>
          <cell r="F423">
            <v>0</v>
          </cell>
          <cell r="G423">
            <v>283</v>
          </cell>
          <cell r="H423">
            <v>452</v>
          </cell>
          <cell r="I423">
            <v>1533</v>
          </cell>
          <cell r="J423">
            <v>1597</v>
          </cell>
          <cell r="K423">
            <v>73</v>
          </cell>
          <cell r="L423">
            <v>271</v>
          </cell>
          <cell r="M423">
            <v>0</v>
          </cell>
          <cell r="N423">
            <v>0</v>
          </cell>
          <cell r="O423">
            <v>4209</v>
          </cell>
        </row>
        <row r="425">
          <cell r="A425" t="str">
            <v xml:space="preserve">  Martins Ck #4(1000 BBL #6 Oil)</v>
          </cell>
          <cell r="B425">
            <v>1.694</v>
          </cell>
          <cell r="C425">
            <v>81.142609064099204</v>
          </cell>
          <cell r="D425">
            <v>81.142608535332158</v>
          </cell>
          <cell r="E425">
            <v>1.0000000000000001E-5</v>
          </cell>
          <cell r="F425">
            <v>1.0000000000000001E-5</v>
          </cell>
          <cell r="G425">
            <v>23.886848983375671</v>
          </cell>
          <cell r="H425">
            <v>1.0000000000000001E-5</v>
          </cell>
          <cell r="I425">
            <v>100.2926167196706</v>
          </cell>
          <cell r="J425">
            <v>100.2774960427837</v>
          </cell>
          <cell r="K425">
            <v>1.0000000000000001E-5</v>
          </cell>
          <cell r="L425">
            <v>1.0000000000000001E-5</v>
          </cell>
          <cell r="M425">
            <v>1.0000000000000001E-5</v>
          </cell>
          <cell r="N425">
            <v>68.268208583647336</v>
          </cell>
          <cell r="O425">
            <v>454</v>
          </cell>
        </row>
        <row r="426">
          <cell r="A426" t="str">
            <v>(1,000 MCF) Natural Gas</v>
          </cell>
          <cell r="C426">
            <v>0</v>
          </cell>
          <cell r="D426">
            <v>0</v>
          </cell>
          <cell r="E426">
            <v>0</v>
          </cell>
          <cell r="F426">
            <v>0</v>
          </cell>
          <cell r="G426">
            <v>217</v>
          </cell>
          <cell r="H426">
            <v>348</v>
          </cell>
          <cell r="I426">
            <v>1467</v>
          </cell>
          <cell r="J426">
            <v>1403</v>
          </cell>
          <cell r="K426">
            <v>427</v>
          </cell>
          <cell r="L426">
            <v>29</v>
          </cell>
          <cell r="M426">
            <v>0</v>
          </cell>
          <cell r="N426">
            <v>0</v>
          </cell>
          <cell r="O426">
            <v>3891</v>
          </cell>
        </row>
        <row r="428">
          <cell r="A428" t="str">
            <v xml:space="preserve"> TOTAL HEAVY OIL CONSUMED</v>
          </cell>
          <cell r="C428">
            <v>171</v>
          </cell>
          <cell r="D428">
            <v>171</v>
          </cell>
          <cell r="E428">
            <v>0</v>
          </cell>
          <cell r="F428">
            <v>0</v>
          </cell>
          <cell r="G428">
            <v>51</v>
          </cell>
          <cell r="H428">
            <v>0</v>
          </cell>
          <cell r="I428">
            <v>211</v>
          </cell>
          <cell r="J428">
            <v>211</v>
          </cell>
          <cell r="K428">
            <v>0</v>
          </cell>
          <cell r="L428">
            <v>0</v>
          </cell>
          <cell r="M428">
            <v>33</v>
          </cell>
          <cell r="N428">
            <v>143</v>
          </cell>
          <cell r="O428">
            <v>991</v>
          </cell>
        </row>
        <row r="429">
          <cell r="A429" t="str">
            <v xml:space="preserve"> TOTAL GAS CONSUMED</v>
          </cell>
          <cell r="C429">
            <v>0</v>
          </cell>
          <cell r="D429">
            <v>0</v>
          </cell>
          <cell r="E429">
            <v>0</v>
          </cell>
          <cell r="F429">
            <v>0</v>
          </cell>
          <cell r="G429">
            <v>500</v>
          </cell>
          <cell r="H429">
            <v>800</v>
          </cell>
          <cell r="I429">
            <v>3000</v>
          </cell>
          <cell r="J429">
            <v>3000</v>
          </cell>
          <cell r="K429">
            <v>500</v>
          </cell>
          <cell r="L429">
            <v>300</v>
          </cell>
          <cell r="M429">
            <v>0</v>
          </cell>
          <cell r="N429">
            <v>0</v>
          </cell>
          <cell r="O429">
            <v>8100</v>
          </cell>
        </row>
        <row r="431">
          <cell r="F431" t="str">
            <v xml:space="preserve">                                SYSTEM COST OF POWER</v>
          </cell>
          <cell r="L431" t="str">
            <v>CASE:2001 FORECAST</v>
          </cell>
          <cell r="P431" t="str">
            <v>9</v>
          </cell>
        </row>
        <row r="432">
          <cell r="F432" t="str">
            <v xml:space="preserve">                     </v>
          </cell>
          <cell r="L432">
            <v>36851</v>
          </cell>
        </row>
        <row r="433">
          <cell r="F433" t="str">
            <v xml:space="preserve">                               (Thousands of Dollars)</v>
          </cell>
        </row>
        <row r="435">
          <cell r="A435" t="str">
            <v>STEAM STATIONS</v>
          </cell>
          <cell r="C435" t="str">
            <v>JANUARY</v>
          </cell>
          <cell r="D435" t="str">
            <v>FEBRUARY</v>
          </cell>
          <cell r="E435" t="str">
            <v>MARCH</v>
          </cell>
          <cell r="F435" t="str">
            <v>APRIL</v>
          </cell>
          <cell r="G435" t="str">
            <v>MAY</v>
          </cell>
          <cell r="H435" t="str">
            <v>JUNE</v>
          </cell>
          <cell r="I435" t="str">
            <v>JULY</v>
          </cell>
          <cell r="J435" t="str">
            <v>AUGUST</v>
          </cell>
          <cell r="K435" t="str">
            <v>SEPTEMBER</v>
          </cell>
          <cell r="L435" t="str">
            <v>OCTOBER</v>
          </cell>
          <cell r="M435" t="str">
            <v>NOVEMBER</v>
          </cell>
          <cell r="N435" t="str">
            <v>DECEMBER</v>
          </cell>
          <cell r="O435" t="str">
            <v>TOTAL</v>
          </cell>
        </row>
        <row r="436">
          <cell r="A436" t="str">
            <v xml:space="preserve">  COAL-FIRED</v>
          </cell>
        </row>
        <row r="437">
          <cell r="A437" t="str">
            <v xml:space="preserve">    Brunner Island</v>
          </cell>
          <cell r="C437">
            <v>12079.41510034</v>
          </cell>
          <cell r="D437">
            <v>11437.294014219999</v>
          </cell>
          <cell r="E437">
            <v>12495.275275879998</v>
          </cell>
          <cell r="F437">
            <v>8025.8453779199999</v>
          </cell>
          <cell r="G437">
            <v>8311.7969734300004</v>
          </cell>
          <cell r="H437">
            <v>11271.211728480001</v>
          </cell>
          <cell r="I437">
            <v>12231.448278129998</v>
          </cell>
          <cell r="J437">
            <v>12268.507700580001</v>
          </cell>
          <cell r="K437">
            <v>5914.9216261800011</v>
          </cell>
          <cell r="L437">
            <v>5576.5684876800005</v>
          </cell>
          <cell r="M437">
            <v>7425.0763471199998</v>
          </cell>
          <cell r="N437">
            <v>11323.720582800004</v>
          </cell>
          <cell r="O437">
            <v>118361</v>
          </cell>
        </row>
        <row r="438">
          <cell r="A438" t="str">
            <v xml:space="preserve">    Martins Creek 1-2</v>
          </cell>
          <cell r="C438">
            <v>1949.5279420000002</v>
          </cell>
          <cell r="D438">
            <v>1834.9361860000001</v>
          </cell>
          <cell r="E438">
            <v>1492.8509339999998</v>
          </cell>
          <cell r="F438">
            <v>1561.0370239999997</v>
          </cell>
          <cell r="G438">
            <v>993.66353199999958</v>
          </cell>
          <cell r="H438">
            <v>1396.7127679999999</v>
          </cell>
          <cell r="I438">
            <v>1459.448603</v>
          </cell>
          <cell r="J438">
            <v>1557.4841280000001</v>
          </cell>
          <cell r="K438">
            <v>477.859914</v>
          </cell>
          <cell r="L438">
            <v>2073.0866159999996</v>
          </cell>
          <cell r="M438">
            <v>1224.22036</v>
          </cell>
          <cell r="N438">
            <v>1512.2404800000002</v>
          </cell>
          <cell r="O438">
            <v>17533</v>
          </cell>
        </row>
        <row r="439">
          <cell r="A439" t="str">
            <v xml:space="preserve">    Sunbury</v>
          </cell>
          <cell r="C439">
            <v>0</v>
          </cell>
          <cell r="D439">
            <v>0</v>
          </cell>
          <cell r="E439">
            <v>0</v>
          </cell>
          <cell r="F439">
            <v>0</v>
          </cell>
          <cell r="G439">
            <v>0</v>
          </cell>
          <cell r="H439">
            <v>0</v>
          </cell>
          <cell r="I439">
            <v>0</v>
          </cell>
          <cell r="J439">
            <v>0</v>
          </cell>
          <cell r="K439">
            <v>0</v>
          </cell>
          <cell r="L439">
            <v>0</v>
          </cell>
          <cell r="M439">
            <v>0</v>
          </cell>
          <cell r="N439">
            <v>0</v>
          </cell>
          <cell r="O439">
            <v>0</v>
          </cell>
        </row>
        <row r="440">
          <cell r="A440" t="str">
            <v xml:space="preserve">    Holtwood</v>
          </cell>
          <cell r="C440">
            <v>0</v>
          </cell>
          <cell r="D440">
            <v>0</v>
          </cell>
          <cell r="E440">
            <v>0</v>
          </cell>
          <cell r="F440">
            <v>0</v>
          </cell>
          <cell r="G440">
            <v>0</v>
          </cell>
          <cell r="H440">
            <v>0</v>
          </cell>
          <cell r="I440">
            <v>0</v>
          </cell>
          <cell r="J440">
            <v>0</v>
          </cell>
          <cell r="K440">
            <v>0</v>
          </cell>
          <cell r="L440">
            <v>0</v>
          </cell>
          <cell r="M440">
            <v>0</v>
          </cell>
          <cell r="N440">
            <v>0</v>
          </cell>
          <cell r="O440">
            <v>0</v>
          </cell>
        </row>
        <row r="441">
          <cell r="A441" t="str">
            <v xml:space="preserve">    Keystone</v>
          </cell>
          <cell r="C441">
            <v>1353.9275299999999</v>
          </cell>
          <cell r="D441">
            <v>1258.3491550000001</v>
          </cell>
          <cell r="E441">
            <v>1302.5471110000001</v>
          </cell>
          <cell r="F441">
            <v>1274.7920319999998</v>
          </cell>
          <cell r="G441">
            <v>1329.239965</v>
          </cell>
          <cell r="H441">
            <v>1127.7711800000002</v>
          </cell>
          <cell r="I441">
            <v>1249.2143149999999</v>
          </cell>
          <cell r="J441">
            <v>1481.7509249999998</v>
          </cell>
          <cell r="K441">
            <v>1364.2018350000001</v>
          </cell>
          <cell r="L441">
            <v>1434.8946000000001</v>
          </cell>
          <cell r="M441">
            <v>1323.9031</v>
          </cell>
          <cell r="N441">
            <v>1318.1167599999999</v>
          </cell>
          <cell r="O441">
            <v>15818.6</v>
          </cell>
        </row>
        <row r="442">
          <cell r="A442" t="str">
            <v xml:space="preserve">    Conemaugh</v>
          </cell>
          <cell r="C442">
            <v>1862.5528594</v>
          </cell>
          <cell r="D442">
            <v>1908.4330938000001</v>
          </cell>
          <cell r="E442">
            <v>1886.7035651999997</v>
          </cell>
          <cell r="F442">
            <v>1618.1100426000003</v>
          </cell>
          <cell r="G442">
            <v>1699.5798898</v>
          </cell>
          <cell r="H442">
            <v>1828.0707926</v>
          </cell>
          <cell r="I442">
            <v>1740.8636882000003</v>
          </cell>
          <cell r="J442">
            <v>1741.0067454000002</v>
          </cell>
          <cell r="K442">
            <v>1737.1132116000003</v>
          </cell>
          <cell r="L442">
            <v>1366.0269948</v>
          </cell>
          <cell r="M442">
            <v>1178.5244926</v>
          </cell>
          <cell r="N442">
            <v>1346.304271</v>
          </cell>
          <cell r="O442">
            <v>19913.3</v>
          </cell>
        </row>
        <row r="443">
          <cell r="A443" t="str">
            <v xml:space="preserve">    Montour</v>
          </cell>
          <cell r="C443">
            <v>10722.253586400002</v>
          </cell>
          <cell r="D443">
            <v>9942.016759600001</v>
          </cell>
          <cell r="E443">
            <v>8415.982543600001</v>
          </cell>
          <cell r="F443">
            <v>5069.4665608000005</v>
          </cell>
          <cell r="G443">
            <v>7358.6389632</v>
          </cell>
          <cell r="H443">
            <v>11183.375459199999</v>
          </cell>
          <cell r="I443">
            <v>11955.9288548</v>
          </cell>
          <cell r="J443">
            <v>11604.0393616</v>
          </cell>
          <cell r="K443">
            <v>9837.6279428000016</v>
          </cell>
          <cell r="L443">
            <v>8861.8505296000003</v>
          </cell>
          <cell r="M443">
            <v>8659.5102239999997</v>
          </cell>
          <cell r="N443">
            <v>10245.1234728</v>
          </cell>
          <cell r="O443">
            <v>113855.80000000002</v>
          </cell>
        </row>
        <row r="444">
          <cell r="A444" t="str">
            <v xml:space="preserve">    Retired Miners' Health Care Costs</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t="str">
            <v xml:space="preserve">    Conemaugh Scrubber Costs (PP&amp;L 11.39% )</v>
          </cell>
          <cell r="C445">
            <v>14</v>
          </cell>
          <cell r="D445">
            <v>16.5</v>
          </cell>
          <cell r="E445">
            <v>19.3</v>
          </cell>
          <cell r="F445">
            <v>20.6</v>
          </cell>
          <cell r="G445">
            <v>21.9</v>
          </cell>
          <cell r="H445">
            <v>26.8</v>
          </cell>
          <cell r="I445">
            <v>23.8</v>
          </cell>
          <cell r="J445">
            <v>40.700000000000003</v>
          </cell>
          <cell r="K445">
            <v>57.4</v>
          </cell>
          <cell r="L445">
            <v>64.099999999999994</v>
          </cell>
          <cell r="M445">
            <v>50.4</v>
          </cell>
          <cell r="N445">
            <v>30.6</v>
          </cell>
          <cell r="O445">
            <v>386.1</v>
          </cell>
        </row>
        <row r="446">
          <cell r="O446">
            <v>0</v>
          </cell>
        </row>
        <row r="447">
          <cell r="A447" t="str">
            <v xml:space="preserve">    TOTAL COAL-FIRED EXPENSE</v>
          </cell>
          <cell r="C447">
            <v>27981.699999999997</v>
          </cell>
          <cell r="D447">
            <v>26397.399999999998</v>
          </cell>
          <cell r="E447">
            <v>25612.699999999997</v>
          </cell>
          <cell r="F447">
            <v>17569.799999999996</v>
          </cell>
          <cell r="G447">
            <v>19714.800000000003</v>
          </cell>
          <cell r="H447">
            <v>26834</v>
          </cell>
          <cell r="I447">
            <v>28660.600000000002</v>
          </cell>
          <cell r="J447">
            <v>28693.5</v>
          </cell>
          <cell r="K447">
            <v>19389.099999999999</v>
          </cell>
          <cell r="L447">
            <v>19376.599999999999</v>
          </cell>
          <cell r="M447">
            <v>19861.600000000002</v>
          </cell>
          <cell r="N447">
            <v>25776</v>
          </cell>
          <cell r="O447">
            <v>285867.80000000005</v>
          </cell>
        </row>
        <row r="448">
          <cell r="A448" t="str">
            <v xml:space="preserve">  OIL-FIRED</v>
          </cell>
        </row>
        <row r="449">
          <cell r="A449" t="str">
            <v xml:space="preserve">    Martins Creek 3-4</v>
          </cell>
          <cell r="C449">
            <v>5290.1734760000008</v>
          </cell>
          <cell r="D449">
            <v>4878.9363159999994</v>
          </cell>
          <cell r="E449">
            <v>1751.3204700000001</v>
          </cell>
          <cell r="F449">
            <v>1148.8674879999999</v>
          </cell>
          <cell r="G449">
            <v>3247.643024</v>
          </cell>
          <cell r="H449">
            <v>10861.507488000001</v>
          </cell>
          <cell r="I449">
            <v>16044.875923999998</v>
          </cell>
          <cell r="J449">
            <v>15863.096427999999</v>
          </cell>
          <cell r="K449">
            <v>5942.0212080000001</v>
          </cell>
          <cell r="L449">
            <v>1324.405424</v>
          </cell>
          <cell r="M449">
            <v>1562.583488</v>
          </cell>
          <cell r="N449">
            <v>3576.7427199999997</v>
          </cell>
          <cell r="O449">
            <v>71492.099999999991</v>
          </cell>
        </row>
        <row r="450">
          <cell r="A450" t="str">
            <v xml:space="preserve">    Sun Oil Adjustment</v>
          </cell>
          <cell r="B450" t="str">
            <v>.</v>
          </cell>
          <cell r="C450">
            <v>0</v>
          </cell>
          <cell r="D450">
            <v>0</v>
          </cell>
          <cell r="E450">
            <v>0</v>
          </cell>
          <cell r="F450">
            <v>0</v>
          </cell>
          <cell r="G450">
            <v>0</v>
          </cell>
          <cell r="H450">
            <v>0</v>
          </cell>
          <cell r="I450">
            <v>0</v>
          </cell>
          <cell r="J450">
            <v>0</v>
          </cell>
          <cell r="K450">
            <v>0</v>
          </cell>
          <cell r="L450">
            <v>0</v>
          </cell>
          <cell r="M450">
            <v>0</v>
          </cell>
          <cell r="N450">
            <v>0</v>
          </cell>
          <cell r="O450">
            <v>0</v>
          </cell>
        </row>
        <row r="452">
          <cell r="A452" t="str">
            <v xml:space="preserve">    TOTAL OIL-FIRED</v>
          </cell>
          <cell r="C452">
            <v>5290.2</v>
          </cell>
          <cell r="D452">
            <v>4878.8999999999996</v>
          </cell>
          <cell r="E452">
            <v>1751.3</v>
          </cell>
          <cell r="F452">
            <v>1148.9000000000001</v>
          </cell>
          <cell r="G452">
            <v>3247.6</v>
          </cell>
          <cell r="H452">
            <v>10861.5</v>
          </cell>
          <cell r="I452">
            <v>16044.9</v>
          </cell>
          <cell r="J452">
            <v>15863.1</v>
          </cell>
          <cell r="K452">
            <v>5942</v>
          </cell>
          <cell r="L452">
            <v>1324.4</v>
          </cell>
          <cell r="M452">
            <v>1562.6</v>
          </cell>
          <cell r="N452">
            <v>3576.7</v>
          </cell>
          <cell r="O452">
            <v>71492.099999999991</v>
          </cell>
        </row>
        <row r="455">
          <cell r="A455" t="str">
            <v xml:space="preserve">  TOTAL FOSSIL STEAM EXPENSE</v>
          </cell>
          <cell r="C455">
            <v>33271.9</v>
          </cell>
          <cell r="D455">
            <v>31276.300000000003</v>
          </cell>
          <cell r="E455">
            <v>27364</v>
          </cell>
          <cell r="F455">
            <v>18718.7</v>
          </cell>
          <cell r="G455">
            <v>22962.399999999998</v>
          </cell>
          <cell r="H455">
            <v>37695.5</v>
          </cell>
          <cell r="I455">
            <v>44705.5</v>
          </cell>
          <cell r="J455">
            <v>44556.6</v>
          </cell>
          <cell r="K455">
            <v>25331.1</v>
          </cell>
          <cell r="L455">
            <v>20701</v>
          </cell>
          <cell r="M455">
            <v>21424.199999999997</v>
          </cell>
          <cell r="N455">
            <v>29352.7</v>
          </cell>
          <cell r="O455">
            <v>357359.9</v>
          </cell>
        </row>
        <row r="457">
          <cell r="A457" t="str">
            <v xml:space="preserve">  NUCLEAR (From Susquehanna Fuel Budget)</v>
          </cell>
        </row>
        <row r="458">
          <cell r="A458" t="str">
            <v xml:space="preserve">    Susq. #1 (PL 90% Share)</v>
          </cell>
          <cell r="B458" t="str">
            <v>.</v>
          </cell>
          <cell r="C458">
            <v>2581.3459800000001</v>
          </cell>
          <cell r="D458">
            <v>2331.55512</v>
          </cell>
          <cell r="E458">
            <v>2581.3459800000001</v>
          </cell>
          <cell r="F458">
            <v>2498.0715</v>
          </cell>
          <cell r="G458">
            <v>1618.9002</v>
          </cell>
          <cell r="H458">
            <v>2498.0715</v>
          </cell>
          <cell r="I458">
            <v>2581.3459800000001</v>
          </cell>
          <cell r="J458">
            <v>2581.3459800000001</v>
          </cell>
          <cell r="K458">
            <v>2498.0715</v>
          </cell>
          <cell r="L458">
            <v>2581.3459800000001</v>
          </cell>
          <cell r="M458">
            <v>2498.0715</v>
          </cell>
          <cell r="N458">
            <v>2581.3459800000001</v>
          </cell>
          <cell r="O458">
            <v>29430.81719999999</v>
          </cell>
        </row>
        <row r="459">
          <cell r="A459" t="str">
            <v xml:space="preserve">    Susq. #2 (PL 90% Share)</v>
          </cell>
          <cell r="B459" t="str">
            <v>.</v>
          </cell>
          <cell r="C459">
            <v>2702.7529199999999</v>
          </cell>
          <cell r="D459">
            <v>2407.22118</v>
          </cell>
          <cell r="E459">
            <v>665.97551999999996</v>
          </cell>
          <cell r="F459">
            <v>148.65831</v>
          </cell>
          <cell r="G459">
            <v>2552.1668999999997</v>
          </cell>
          <cell r="H459">
            <v>2508.7099499999999</v>
          </cell>
          <cell r="I459">
            <v>2592.3282300000001</v>
          </cell>
          <cell r="J459">
            <v>2592.3282300000001</v>
          </cell>
          <cell r="K459">
            <v>2508.7099499999999</v>
          </cell>
          <cell r="L459">
            <v>2592.3282300000001</v>
          </cell>
          <cell r="M459">
            <v>2508.7099499999999</v>
          </cell>
          <cell r="N459">
            <v>2592.3282300000001</v>
          </cell>
          <cell r="O459">
            <v>26372.217599999996</v>
          </cell>
        </row>
        <row r="460">
          <cell r="A460" t="str">
            <v xml:space="preserve">    Susq. #1 (Spent Fuel)</v>
          </cell>
          <cell r="B460" t="str">
            <v>.</v>
          </cell>
          <cell r="C460">
            <v>677.42504999999994</v>
          </cell>
          <cell r="D460">
            <v>611.87220000000002</v>
          </cell>
          <cell r="E460">
            <v>677.42504999999994</v>
          </cell>
          <cell r="F460">
            <v>655.57124999999996</v>
          </cell>
          <cell r="G460">
            <v>424.84949999999998</v>
          </cell>
          <cell r="H460">
            <v>655.57124999999996</v>
          </cell>
          <cell r="I460">
            <v>677.42504999999994</v>
          </cell>
          <cell r="J460">
            <v>677.42504999999994</v>
          </cell>
          <cell r="K460">
            <v>655.57124999999996</v>
          </cell>
          <cell r="L460">
            <v>677.42504999999994</v>
          </cell>
          <cell r="M460">
            <v>655.57124999999996</v>
          </cell>
          <cell r="N460">
            <v>677.42504999999994</v>
          </cell>
          <cell r="O460">
            <v>7723.5569999999989</v>
          </cell>
        </row>
        <row r="461">
          <cell r="A461" t="str">
            <v xml:space="preserve">    Susq. #2 (Spent Fuel)</v>
          </cell>
          <cell r="B461" t="str">
            <v>.</v>
          </cell>
          <cell r="C461">
            <v>679.26329999999996</v>
          </cell>
          <cell r="D461">
            <v>604.98945000000003</v>
          </cell>
          <cell r="E461">
            <v>167.37479999999999</v>
          </cell>
          <cell r="F461">
            <v>39.338549999999998</v>
          </cell>
          <cell r="G461">
            <v>675.36449999999991</v>
          </cell>
          <cell r="H461">
            <v>663.86475000000007</v>
          </cell>
          <cell r="I461">
            <v>685.99215000000004</v>
          </cell>
          <cell r="J461">
            <v>685.99215000000004</v>
          </cell>
          <cell r="K461">
            <v>663.86475000000007</v>
          </cell>
          <cell r="L461">
            <v>685.99215000000004</v>
          </cell>
          <cell r="M461">
            <v>663.86475000000007</v>
          </cell>
          <cell r="N461">
            <v>685.99215000000004</v>
          </cell>
          <cell r="O461">
            <v>6901.8934499999996</v>
          </cell>
        </row>
        <row r="462">
          <cell r="A462" t="str">
            <v xml:space="preserve">    In-Core &amp; Spent Fuel</v>
          </cell>
          <cell r="B462" t="str">
            <v>.</v>
          </cell>
          <cell r="C462">
            <v>209.6379</v>
          </cell>
          <cell r="D462">
            <v>209.6379</v>
          </cell>
          <cell r="E462">
            <v>209.6379</v>
          </cell>
          <cell r="F462">
            <v>209.6379</v>
          </cell>
          <cell r="G462">
            <v>209.6379</v>
          </cell>
          <cell r="H462">
            <v>210.36059999999998</v>
          </cell>
          <cell r="I462">
            <v>210.36059999999998</v>
          </cell>
          <cell r="J462">
            <v>210.36059999999998</v>
          </cell>
          <cell r="K462">
            <v>210.36059999999998</v>
          </cell>
          <cell r="L462">
            <v>210.36059999999998</v>
          </cell>
          <cell r="M462">
            <v>210.36059999999998</v>
          </cell>
          <cell r="N462">
            <v>210.36059999999998</v>
          </cell>
          <cell r="O462">
            <v>2520.7136999999998</v>
          </cell>
        </row>
        <row r="464">
          <cell r="A464" t="str">
            <v xml:space="preserve">    TOTAL NUCLEAR</v>
          </cell>
          <cell r="C464">
            <v>6850.4262499999995</v>
          </cell>
          <cell r="D464">
            <v>6165.2995499999988</v>
          </cell>
          <cell r="E464">
            <v>4301.7377500000002</v>
          </cell>
          <cell r="F464">
            <v>3551.3476999999998</v>
          </cell>
          <cell r="G464">
            <v>5480.9519</v>
          </cell>
          <cell r="H464">
            <v>6536.5965999999989</v>
          </cell>
          <cell r="I464">
            <v>6747.3778000000002</v>
          </cell>
          <cell r="J464">
            <v>6747.3778000000002</v>
          </cell>
          <cell r="K464">
            <v>6536.5965999999989</v>
          </cell>
          <cell r="L464">
            <v>6747.3778000000002</v>
          </cell>
          <cell r="M464">
            <v>6536.5965999999989</v>
          </cell>
          <cell r="N464">
            <v>6747.3778000000002</v>
          </cell>
          <cell r="O464">
            <v>72949.100000000006</v>
          </cell>
        </row>
        <row r="466">
          <cell r="A466" t="str">
            <v xml:space="preserve">                          </v>
          </cell>
        </row>
        <row r="467">
          <cell r="A467" t="str">
            <v>COMBUSTION TURBINES</v>
          </cell>
          <cell r="C467">
            <v>32.408090112905647</v>
          </cell>
          <cell r="D467">
            <v>80.800752814127492</v>
          </cell>
          <cell r="E467">
            <v>8.884521214509526</v>
          </cell>
          <cell r="F467">
            <v>18.5245696186246</v>
          </cell>
          <cell r="G467">
            <v>14.880131639459901</v>
          </cell>
          <cell r="H467">
            <v>12.123311220774891</v>
          </cell>
          <cell r="I467">
            <v>207.84061321378505</v>
          </cell>
          <cell r="J467">
            <v>125.22936241825028</v>
          </cell>
          <cell r="K467">
            <v>103.95030661851472</v>
          </cell>
          <cell r="L467">
            <v>9.8677248166989173</v>
          </cell>
          <cell r="M467">
            <v>9.9969991839961505</v>
          </cell>
          <cell r="N467">
            <v>15.786992136287736</v>
          </cell>
          <cell r="O467">
            <v>640.29999999999984</v>
          </cell>
        </row>
        <row r="469">
          <cell r="A469" t="str">
            <v>DIESELS</v>
          </cell>
          <cell r="C469">
            <v>5.8937018870943607</v>
          </cell>
          <cell r="D469">
            <v>5.8850941858724966</v>
          </cell>
          <cell r="E469">
            <v>5.6677117854904724</v>
          </cell>
          <cell r="F469">
            <v>5.3547583813754018</v>
          </cell>
          <cell r="G469">
            <v>10.388016360540099</v>
          </cell>
          <cell r="H469">
            <v>9.8585167792251092</v>
          </cell>
          <cell r="I469">
            <v>5.0659437862149304</v>
          </cell>
          <cell r="J469">
            <v>5.1029585817497285</v>
          </cell>
          <cell r="K469">
            <v>5.1765293814852846</v>
          </cell>
          <cell r="L469">
            <v>5.3692031833010816</v>
          </cell>
          <cell r="M469">
            <v>5.6084368160038487</v>
          </cell>
          <cell r="N469">
            <v>5.6710878637122661</v>
          </cell>
          <cell r="O469">
            <v>75.3</v>
          </cell>
        </row>
        <row r="471">
          <cell r="A471" t="str">
            <v xml:space="preserve">    TOTAL GENERATION</v>
          </cell>
          <cell r="C471">
            <v>40160.600000000006</v>
          </cell>
          <cell r="D471">
            <v>37528.300000000003</v>
          </cell>
          <cell r="E471">
            <v>31680.300000000003</v>
          </cell>
          <cell r="F471">
            <v>22293.9</v>
          </cell>
          <cell r="G471">
            <v>28468.700000000004</v>
          </cell>
          <cell r="H471">
            <v>44254.1</v>
          </cell>
          <cell r="I471">
            <v>51665.8</v>
          </cell>
          <cell r="J471">
            <v>51434.299999999996</v>
          </cell>
          <cell r="K471">
            <v>31976.899999999998</v>
          </cell>
          <cell r="L471">
            <v>27463.700000000004</v>
          </cell>
          <cell r="M471">
            <v>27976.400000000001</v>
          </cell>
          <cell r="N471">
            <v>36121.599999999999</v>
          </cell>
          <cell r="O471">
            <v>431024.60000000003</v>
          </cell>
        </row>
        <row r="472">
          <cell r="A472" t="str">
            <v>POWER PURCHASES</v>
          </cell>
        </row>
        <row r="473">
          <cell r="A473" t="str">
            <v xml:space="preserve">  Short-term - Other Utilities</v>
          </cell>
          <cell r="C473">
            <v>81610.716630251016</v>
          </cell>
          <cell r="D473">
            <v>65610.57108425512</v>
          </cell>
          <cell r="E473">
            <v>74565.070185863238</v>
          </cell>
          <cell r="F473">
            <v>67855.519773507651</v>
          </cell>
          <cell r="G473">
            <v>89958.147098652218</v>
          </cell>
          <cell r="H473">
            <v>159406.62244032157</v>
          </cell>
          <cell r="I473">
            <v>308951.61221789679</v>
          </cell>
          <cell r="J473">
            <v>298868.85052939726</v>
          </cell>
          <cell r="K473">
            <v>108524.69422466808</v>
          </cell>
          <cell r="L473">
            <v>66016.368245767633</v>
          </cell>
          <cell r="M473">
            <v>51022.672363820668</v>
          </cell>
          <cell r="N473">
            <v>75222.759354149603</v>
          </cell>
          <cell r="O473">
            <v>1447613.7</v>
          </cell>
        </row>
        <row r="474">
          <cell r="A474" t="str">
            <v xml:space="preserve">  Non-utility Generation</v>
          </cell>
          <cell r="C474">
            <v>13418.160000000002</v>
          </cell>
          <cell r="D474">
            <v>14950.36</v>
          </cell>
          <cell r="E474">
            <v>13763.72</v>
          </cell>
          <cell r="F474">
            <v>13320.36</v>
          </cell>
          <cell r="G474">
            <v>13137.800000000001</v>
          </cell>
          <cell r="H474">
            <v>15230.720000000001</v>
          </cell>
          <cell r="I474">
            <v>13763.72</v>
          </cell>
          <cell r="J474">
            <v>13053.039999999999</v>
          </cell>
          <cell r="K474">
            <v>12146.760000000002</v>
          </cell>
          <cell r="L474">
            <v>13150.84</v>
          </cell>
          <cell r="M474">
            <v>13900.64</v>
          </cell>
          <cell r="N474">
            <v>15595.84</v>
          </cell>
          <cell r="O474">
            <v>165431.9</v>
          </cell>
        </row>
        <row r="475">
          <cell r="A475" t="str">
            <v xml:space="preserve">  Safe Harbor</v>
          </cell>
          <cell r="B475">
            <v>9800</v>
          </cell>
          <cell r="C475">
            <v>866.1</v>
          </cell>
          <cell r="D475">
            <v>901.9</v>
          </cell>
          <cell r="E475">
            <v>1586</v>
          </cell>
          <cell r="F475">
            <v>1569.4</v>
          </cell>
          <cell r="G475">
            <v>1152.9000000000001</v>
          </cell>
          <cell r="H475">
            <v>648.20000000000005</v>
          </cell>
          <cell r="I475">
            <v>430.3</v>
          </cell>
          <cell r="J475">
            <v>308.89999999999998</v>
          </cell>
          <cell r="K475">
            <v>284.10000000000002</v>
          </cell>
          <cell r="L475">
            <v>435.8</v>
          </cell>
          <cell r="M475">
            <v>700.6</v>
          </cell>
          <cell r="N475">
            <v>915.7</v>
          </cell>
          <cell r="O475">
            <v>9799.9</v>
          </cell>
        </row>
        <row r="476">
          <cell r="A476" t="str">
            <v xml:space="preserve">  PJM Interchange</v>
          </cell>
          <cell r="C476">
            <v>0</v>
          </cell>
          <cell r="D476">
            <v>0</v>
          </cell>
          <cell r="E476">
            <v>0</v>
          </cell>
          <cell r="F476">
            <v>0</v>
          </cell>
          <cell r="G476">
            <v>0</v>
          </cell>
          <cell r="H476">
            <v>0</v>
          </cell>
          <cell r="I476">
            <v>0</v>
          </cell>
          <cell r="J476">
            <v>0</v>
          </cell>
          <cell r="K476">
            <v>0</v>
          </cell>
          <cell r="L476">
            <v>0</v>
          </cell>
          <cell r="M476">
            <v>0</v>
          </cell>
          <cell r="N476">
            <v>0</v>
          </cell>
          <cell r="O476">
            <v>0</v>
          </cell>
        </row>
        <row r="477">
          <cell r="A477" t="str">
            <v xml:space="preserve">  PASNY </v>
          </cell>
          <cell r="C477">
            <v>47.9</v>
          </cell>
          <cell r="D477">
            <v>47.9</v>
          </cell>
          <cell r="E477">
            <v>47.9</v>
          </cell>
          <cell r="F477">
            <v>47.9</v>
          </cell>
          <cell r="G477">
            <v>47.9</v>
          </cell>
          <cell r="H477">
            <v>47.9</v>
          </cell>
          <cell r="I477">
            <v>47.9</v>
          </cell>
          <cell r="J477">
            <v>47.9</v>
          </cell>
          <cell r="K477">
            <v>47.9</v>
          </cell>
          <cell r="L477">
            <v>47.9</v>
          </cell>
          <cell r="M477">
            <v>47.9</v>
          </cell>
          <cell r="N477">
            <v>47.9</v>
          </cell>
          <cell r="O477">
            <v>574.79999999999984</v>
          </cell>
        </row>
        <row r="478">
          <cell r="A478" t="str">
            <v xml:space="preserve">  Borderline</v>
          </cell>
          <cell r="C478">
            <v>10.5</v>
          </cell>
          <cell r="D478">
            <v>10.5</v>
          </cell>
          <cell r="E478">
            <v>10.5</v>
          </cell>
          <cell r="F478">
            <v>10.5</v>
          </cell>
          <cell r="G478">
            <v>10.5</v>
          </cell>
          <cell r="H478">
            <v>10.5</v>
          </cell>
          <cell r="I478">
            <v>10.5</v>
          </cell>
          <cell r="J478">
            <v>10.5</v>
          </cell>
          <cell r="K478">
            <v>10.5</v>
          </cell>
          <cell r="L478">
            <v>10.5</v>
          </cell>
          <cell r="M478">
            <v>10.5</v>
          </cell>
          <cell r="N478">
            <v>10.5</v>
          </cell>
          <cell r="O478">
            <v>126</v>
          </cell>
        </row>
        <row r="480">
          <cell r="A480" t="str">
            <v xml:space="preserve">    TOTAL POWER PURCHASES</v>
          </cell>
          <cell r="C480">
            <v>95953.4</v>
          </cell>
          <cell r="D480">
            <v>81521.299999999988</v>
          </cell>
          <cell r="E480">
            <v>89973.2</v>
          </cell>
          <cell r="F480">
            <v>82803.699999999983</v>
          </cell>
          <cell r="G480">
            <v>104307.2</v>
          </cell>
          <cell r="H480">
            <v>175343.90000000002</v>
          </cell>
          <cell r="I480">
            <v>323204</v>
          </cell>
          <cell r="J480">
            <v>312289.20000000007</v>
          </cell>
          <cell r="K480">
            <v>121014</v>
          </cell>
          <cell r="L480">
            <v>79661.399999999994</v>
          </cell>
          <cell r="M480">
            <v>65682.299999999988</v>
          </cell>
          <cell r="N480">
            <v>91792.7</v>
          </cell>
          <cell r="O480">
            <v>1623546.3</v>
          </cell>
        </row>
        <row r="482">
          <cell r="A482" t="str">
            <v>TOTAL ENERGY AVAILABLE</v>
          </cell>
          <cell r="C482">
            <v>136114</v>
          </cell>
          <cell r="D482">
            <v>119049.59999999999</v>
          </cell>
          <cell r="E482">
            <v>121653.5</v>
          </cell>
          <cell r="F482">
            <v>105097.59999999998</v>
          </cell>
          <cell r="G482">
            <v>132775.9</v>
          </cell>
          <cell r="H482">
            <v>219598.00000000003</v>
          </cell>
          <cell r="I482">
            <v>374869.8</v>
          </cell>
          <cell r="J482">
            <v>363723.50000000006</v>
          </cell>
          <cell r="K482">
            <v>152990.9</v>
          </cell>
          <cell r="L482">
            <v>107125.1</v>
          </cell>
          <cell r="M482">
            <v>93658.699999999983</v>
          </cell>
          <cell r="N482">
            <v>127914.29999999999</v>
          </cell>
          <cell r="O482">
            <v>2054570.9</v>
          </cell>
        </row>
        <row r="484">
          <cell r="A484" t="str">
            <v>NON-SYSTEM ENERGY SALES</v>
          </cell>
        </row>
        <row r="485">
          <cell r="A485" t="str">
            <v xml:space="preserve">  Sales to ACE </v>
          </cell>
          <cell r="C485">
            <v>0</v>
          </cell>
          <cell r="D485">
            <v>0</v>
          </cell>
          <cell r="E485">
            <v>0</v>
          </cell>
          <cell r="F485">
            <v>0</v>
          </cell>
          <cell r="G485">
            <v>0</v>
          </cell>
          <cell r="H485">
            <v>0</v>
          </cell>
          <cell r="I485">
            <v>0</v>
          </cell>
          <cell r="J485">
            <v>0</v>
          </cell>
          <cell r="K485">
            <v>0</v>
          </cell>
          <cell r="L485">
            <v>0</v>
          </cell>
          <cell r="M485">
            <v>0</v>
          </cell>
          <cell r="N485">
            <v>0</v>
          </cell>
          <cell r="O485">
            <v>0</v>
          </cell>
        </row>
        <row r="486">
          <cell r="A486" t="str">
            <v xml:space="preserve">  Sales to JCP&amp;L </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t="str">
            <v xml:space="preserve">  Sales to BG&amp;E</v>
          </cell>
          <cell r="C487">
            <v>-452.1</v>
          </cell>
          <cell r="D487">
            <v>-406.9</v>
          </cell>
          <cell r="E487">
            <v>-283.90000000000003</v>
          </cell>
          <cell r="F487">
            <v>-234.4</v>
          </cell>
          <cell r="G487">
            <v>-361.6</v>
          </cell>
          <cell r="H487">
            <v>-431.5</v>
          </cell>
          <cell r="I487">
            <v>-445.4</v>
          </cell>
          <cell r="J487">
            <v>-445.4</v>
          </cell>
          <cell r="K487">
            <v>-431.5</v>
          </cell>
          <cell r="L487">
            <v>-445.4</v>
          </cell>
          <cell r="M487">
            <v>-431.5</v>
          </cell>
          <cell r="N487">
            <v>-445.4</v>
          </cell>
          <cell r="O487">
            <v>-4815</v>
          </cell>
        </row>
        <row r="488">
          <cell r="A488" t="str">
            <v xml:space="preserve">  Sales to JCP&amp;L</v>
          </cell>
          <cell r="C488">
            <v>-2402.857368</v>
          </cell>
          <cell r="D488">
            <v>-2194.0551359999999</v>
          </cell>
          <cell r="E488">
            <v>-2395.8845999999999</v>
          </cell>
          <cell r="F488">
            <v>-2232.5985359999995</v>
          </cell>
          <cell r="G488">
            <v>-2345.5507679999996</v>
          </cell>
          <cell r="H488">
            <v>-2530.2823200000003</v>
          </cell>
          <cell r="I488">
            <v>-2793.4595999999997</v>
          </cell>
          <cell r="J488">
            <v>-2789.7544800000001</v>
          </cell>
          <cell r="K488">
            <v>-2117.3032800000001</v>
          </cell>
          <cell r="L488">
            <v>-1907.4987450000001</v>
          </cell>
          <cell r="M488">
            <v>-1962.43776</v>
          </cell>
          <cell r="N488">
            <v>-2245.1196960000002</v>
          </cell>
          <cell r="O488">
            <v>-27917</v>
          </cell>
        </row>
        <row r="489">
          <cell r="A489" t="str">
            <v xml:space="preserve">  PJM Interchange </v>
          </cell>
          <cell r="C489">
            <v>-24248.5</v>
          </cell>
          <cell r="D489">
            <v>-22945.8</v>
          </cell>
          <cell r="E489">
            <v>-9608.4</v>
          </cell>
          <cell r="F489">
            <v>-12.9</v>
          </cell>
          <cell r="G489">
            <v>-13697.7</v>
          </cell>
          <cell r="H489">
            <v>-48341</v>
          </cell>
          <cell r="I489">
            <v>-65322.9</v>
          </cell>
          <cell r="J489">
            <v>-65608.899999999994</v>
          </cell>
          <cell r="K489">
            <v>-27815.7</v>
          </cell>
          <cell r="L489">
            <v>-18660.5</v>
          </cell>
          <cell r="M489">
            <v>-14997.7</v>
          </cell>
          <cell r="N489">
            <v>-19557</v>
          </cell>
          <cell r="O489">
            <v>-330817</v>
          </cell>
        </row>
        <row r="490">
          <cell r="A490" t="str">
            <v xml:space="preserve">  Additional Gen Avail. For Sale</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t="str">
            <v xml:space="preserve">  Sales to Other</v>
          </cell>
          <cell r="C491">
            <v>-86296.8</v>
          </cell>
          <cell r="D491">
            <v>-69982.7</v>
          </cell>
          <cell r="E491">
            <v>-78930.100000000006</v>
          </cell>
          <cell r="F491">
            <v>-72035.600000000006</v>
          </cell>
          <cell r="G491">
            <v>-94729.7</v>
          </cell>
          <cell r="H491">
            <v>-165834</v>
          </cell>
          <cell r="I491">
            <v>-318257.59999999998</v>
          </cell>
          <cell r="J491">
            <v>-308077.2</v>
          </cell>
          <cell r="K491">
            <v>-113801.1</v>
          </cell>
          <cell r="L491">
            <v>-70169.8</v>
          </cell>
          <cell r="M491">
            <v>-54835.3</v>
          </cell>
          <cell r="N491">
            <v>-79606.399999999994</v>
          </cell>
          <cell r="O491">
            <v>-1512556.3</v>
          </cell>
        </row>
        <row r="493">
          <cell r="A493" t="str">
            <v xml:space="preserve">    TOTAL NON-SYSTEM ENERGY SALES</v>
          </cell>
          <cell r="C493">
            <v>-113400.25736800001</v>
          </cell>
          <cell r="D493">
            <v>-95529.455136000004</v>
          </cell>
          <cell r="E493">
            <v>-91218.284600000014</v>
          </cell>
          <cell r="F493">
            <v>-74515.498535999999</v>
          </cell>
          <cell r="G493">
            <v>-111134.550768</v>
          </cell>
          <cell r="H493">
            <v>-217136.78232</v>
          </cell>
          <cell r="I493">
            <v>-386819.35959999997</v>
          </cell>
          <cell r="J493">
            <v>-376921.25448</v>
          </cell>
          <cell r="K493">
            <v>-144165.60328000001</v>
          </cell>
          <cell r="L493">
            <v>-91183.198745000002</v>
          </cell>
          <cell r="M493">
            <v>-72226.937760000001</v>
          </cell>
          <cell r="N493">
            <v>-101853.919696</v>
          </cell>
          <cell r="O493">
            <v>-1876105.2999999998</v>
          </cell>
        </row>
        <row r="495">
          <cell r="A495" t="str">
            <v>Cost of Emission Allowances Consumed</v>
          </cell>
          <cell r="C495">
            <v>4755</v>
          </cell>
          <cell r="D495">
            <v>4351</v>
          </cell>
          <cell r="E495">
            <v>4159</v>
          </cell>
          <cell r="F495">
            <v>2959</v>
          </cell>
          <cell r="G495">
            <v>5775</v>
          </cell>
          <cell r="H495">
            <v>8878</v>
          </cell>
          <cell r="I495">
            <v>9860</v>
          </cell>
          <cell r="J495">
            <v>9804</v>
          </cell>
          <cell r="K495">
            <v>6869</v>
          </cell>
          <cell r="L495">
            <v>3502</v>
          </cell>
          <cell r="M495">
            <v>3547</v>
          </cell>
          <cell r="N495">
            <v>4436</v>
          </cell>
          <cell r="O495">
            <v>68895</v>
          </cell>
        </row>
        <row r="497">
          <cell r="A497" t="str">
            <v>SYSTEM COST OF POWER</v>
          </cell>
          <cell r="C497">
            <v>27468.742631999994</v>
          </cell>
          <cell r="D497">
            <v>27871.144863999987</v>
          </cell>
          <cell r="E497">
            <v>34594.215399999986</v>
          </cell>
          <cell r="F497">
            <v>33541.101463999978</v>
          </cell>
          <cell r="G497">
            <v>27416.349231999993</v>
          </cell>
          <cell r="H497">
            <v>11339.217680000031</v>
          </cell>
          <cell r="I497">
            <v>-2089.5595999999787</v>
          </cell>
          <cell r="J497">
            <v>-3393.754479999945</v>
          </cell>
          <cell r="K497">
            <v>15694.296719999984</v>
          </cell>
          <cell r="L497">
            <v>19443.901255000004</v>
          </cell>
          <cell r="M497">
            <v>24978.762239999982</v>
          </cell>
          <cell r="N497">
            <v>30496.380303999991</v>
          </cell>
          <cell r="O497">
            <v>247360.59999999998</v>
          </cell>
        </row>
        <row r="498">
          <cell r="C498">
            <v>0</v>
          </cell>
          <cell r="D498">
            <v>0</v>
          </cell>
          <cell r="E498">
            <v>0</v>
          </cell>
          <cell r="F498">
            <v>0</v>
          </cell>
          <cell r="G498">
            <v>0</v>
          </cell>
          <cell r="H498">
            <v>0</v>
          </cell>
          <cell r="I498">
            <v>0</v>
          </cell>
          <cell r="J498">
            <v>0</v>
          </cell>
          <cell r="K498">
            <v>0</v>
          </cell>
          <cell r="L498">
            <v>0</v>
          </cell>
          <cell r="M498">
            <v>0</v>
          </cell>
          <cell r="N498">
            <v>0</v>
          </cell>
          <cell r="O498">
            <v>0</v>
          </cell>
        </row>
        <row r="499">
          <cell r="A499" t="str">
            <v>PUC CUST SYSTEM COST OF POWER</v>
          </cell>
          <cell r="C499">
            <v>27468.742631999994</v>
          </cell>
          <cell r="D499">
            <v>27871.144863999987</v>
          </cell>
          <cell r="E499">
            <v>34594.215399999986</v>
          </cell>
          <cell r="F499">
            <v>33541.101463999978</v>
          </cell>
          <cell r="G499">
            <v>27416.349231999993</v>
          </cell>
          <cell r="H499">
            <v>11339.217680000031</v>
          </cell>
          <cell r="I499">
            <v>-2089.5595999999787</v>
          </cell>
          <cell r="J499">
            <v>-3393.754479999945</v>
          </cell>
          <cell r="K499">
            <v>15694.296719999984</v>
          </cell>
          <cell r="L499">
            <v>19443.901255000004</v>
          </cell>
          <cell r="M499">
            <v>24978.762239999982</v>
          </cell>
          <cell r="N499">
            <v>30496.380303999991</v>
          </cell>
          <cell r="O499">
            <v>247360.59999999998</v>
          </cell>
        </row>
        <row r="500">
          <cell r="C500" t="str">
            <v xml:space="preserve"> ========</v>
          </cell>
          <cell r="D500" t="str">
            <v xml:space="preserve"> ========</v>
          </cell>
          <cell r="E500" t="str">
            <v xml:space="preserve"> ========</v>
          </cell>
          <cell r="F500" t="str">
            <v xml:space="preserve"> ========</v>
          </cell>
          <cell r="G500" t="str">
            <v xml:space="preserve"> ========</v>
          </cell>
          <cell r="H500" t="str">
            <v xml:space="preserve"> ========</v>
          </cell>
          <cell r="I500" t="str">
            <v xml:space="preserve"> ========</v>
          </cell>
          <cell r="J500" t="str">
            <v xml:space="preserve"> ========</v>
          </cell>
          <cell r="K500" t="str">
            <v xml:space="preserve"> ========</v>
          </cell>
          <cell r="L500" t="str">
            <v xml:space="preserve"> ========</v>
          </cell>
          <cell r="M500" t="str">
            <v xml:space="preserve"> ========</v>
          </cell>
          <cell r="N500" t="str">
            <v xml:space="preserve"> ========</v>
          </cell>
          <cell r="O500" t="str">
            <v xml:space="preserve"> =========</v>
          </cell>
        </row>
        <row r="501">
          <cell r="A501" t="str">
            <v xml:space="preserve">    CSO - MILLS/KWH</v>
          </cell>
          <cell r="C501">
            <v>10.619632962723406</v>
          </cell>
          <cell r="D501">
            <v>11.514622950830558</v>
          </cell>
          <cell r="E501">
            <v>14.419062764913692</v>
          </cell>
          <cell r="F501">
            <v>16.427221788408637</v>
          </cell>
          <cell r="G501">
            <v>13.737022356079251</v>
          </cell>
          <cell r="H501">
            <v>5.4486654531504328</v>
          </cell>
          <cell r="I501">
            <v>-0.89611441766183386</v>
          </cell>
          <cell r="J501">
            <v>-1.4835436608307404</v>
          </cell>
          <cell r="K501">
            <v>7.7910527761164268</v>
          </cell>
          <cell r="L501">
            <v>9.2146823590281617</v>
          </cell>
          <cell r="M501">
            <v>11.309771904686322</v>
          </cell>
          <cell r="N501">
            <v>11.719910953568304</v>
          </cell>
          <cell r="O501">
            <v>9.1344386998103957</v>
          </cell>
        </row>
        <row r="502">
          <cell r="F502" t="str">
            <v xml:space="preserve">                                   SUMMARY SHEET</v>
          </cell>
        </row>
        <row r="503">
          <cell r="F503" t="str">
            <v xml:space="preserve">                         ENERGY COST RECOVERED THROUGH ECR</v>
          </cell>
          <cell r="L503" t="str">
            <v>CASE:2001 FORECAST</v>
          </cell>
          <cell r="P503" t="str">
            <v>10</v>
          </cell>
        </row>
        <row r="504">
          <cell r="C504" t="str">
            <v xml:space="preserve">                     </v>
          </cell>
          <cell r="L504">
            <v>36851</v>
          </cell>
        </row>
        <row r="505">
          <cell r="F505" t="str">
            <v xml:space="preserve">                               (Thousands of Dollars)</v>
          </cell>
        </row>
        <row r="507">
          <cell r="A507" t="str">
            <v>STEAM STATIONS</v>
          </cell>
          <cell r="C507" t="str">
            <v>JANUARY</v>
          </cell>
          <cell r="D507" t="str">
            <v>FEBRUARY</v>
          </cell>
          <cell r="E507" t="str">
            <v>MARCH</v>
          </cell>
          <cell r="F507" t="str">
            <v>APRIL</v>
          </cell>
          <cell r="G507" t="str">
            <v>MAY</v>
          </cell>
          <cell r="H507" t="str">
            <v>JUNE</v>
          </cell>
          <cell r="I507" t="str">
            <v>JULY</v>
          </cell>
          <cell r="J507" t="str">
            <v>AUGUST</v>
          </cell>
          <cell r="K507" t="str">
            <v>SEPTEMBER</v>
          </cell>
          <cell r="L507" t="str">
            <v>OCTOBER</v>
          </cell>
          <cell r="M507" t="str">
            <v>NOVEMBER</v>
          </cell>
          <cell r="N507" t="str">
            <v>DECEMBER</v>
          </cell>
          <cell r="O507" t="str">
            <v>TOTAL</v>
          </cell>
        </row>
        <row r="508">
          <cell r="A508" t="str">
            <v xml:space="preserve">                 </v>
          </cell>
        </row>
        <row r="509">
          <cell r="A509" t="str">
            <v xml:space="preserve">   TOTAL COAL-FIRED </v>
          </cell>
          <cell r="C509">
            <v>27981.7</v>
          </cell>
          <cell r="D509">
            <v>26397.4</v>
          </cell>
          <cell r="E509">
            <v>25612.7</v>
          </cell>
          <cell r="F509">
            <v>17569.8</v>
          </cell>
          <cell r="G509">
            <v>19714.8</v>
          </cell>
          <cell r="H509">
            <v>26834</v>
          </cell>
          <cell r="I509">
            <v>28660.6</v>
          </cell>
          <cell r="J509">
            <v>28693.5</v>
          </cell>
          <cell r="K509">
            <v>19389.099999999999</v>
          </cell>
          <cell r="L509">
            <v>19376.599999999999</v>
          </cell>
          <cell r="M509">
            <v>19861.599999999999</v>
          </cell>
          <cell r="N509">
            <v>25776</v>
          </cell>
          <cell r="O509">
            <v>285867.80000000005</v>
          </cell>
        </row>
        <row r="511">
          <cell r="A511" t="str">
            <v xml:space="preserve">   Martins Creek 3-4</v>
          </cell>
          <cell r="C511">
            <v>5290.1734760000008</v>
          </cell>
          <cell r="D511">
            <v>4878.9363159999994</v>
          </cell>
          <cell r="E511">
            <v>1751.3204700000001</v>
          </cell>
          <cell r="F511">
            <v>1148.8674879999999</v>
          </cell>
          <cell r="G511">
            <v>3247.643024</v>
          </cell>
          <cell r="H511">
            <v>10861.507488000001</v>
          </cell>
          <cell r="I511">
            <v>16044.875923999998</v>
          </cell>
          <cell r="J511">
            <v>15863.096427999999</v>
          </cell>
          <cell r="K511">
            <v>5942.0212080000001</v>
          </cell>
          <cell r="L511">
            <v>1324.405424</v>
          </cell>
          <cell r="M511">
            <v>1562.583488</v>
          </cell>
          <cell r="N511">
            <v>3576.7427199999997</v>
          </cell>
          <cell r="O511">
            <v>71492.099999999991</v>
          </cell>
        </row>
        <row r="512">
          <cell r="A512" t="str">
            <v xml:space="preserve">   Sun Oil Adjustment</v>
          </cell>
          <cell r="C512">
            <v>0</v>
          </cell>
          <cell r="D512">
            <v>0</v>
          </cell>
          <cell r="E512">
            <v>0</v>
          </cell>
          <cell r="F512">
            <v>0</v>
          </cell>
          <cell r="G512">
            <v>0</v>
          </cell>
          <cell r="H512">
            <v>0</v>
          </cell>
          <cell r="I512">
            <v>0</v>
          </cell>
          <cell r="J512">
            <v>0</v>
          </cell>
          <cell r="K512">
            <v>0</v>
          </cell>
          <cell r="L512">
            <v>0</v>
          </cell>
          <cell r="M512">
            <v>0</v>
          </cell>
          <cell r="N512">
            <v>0</v>
          </cell>
          <cell r="O512">
            <v>0</v>
          </cell>
        </row>
        <row r="514">
          <cell r="A514" t="str">
            <v xml:space="preserve">   TOTAL OIL-FIRED</v>
          </cell>
          <cell r="C514">
            <v>5290.2</v>
          </cell>
          <cell r="D514">
            <v>4878.8999999999996</v>
          </cell>
          <cell r="E514">
            <v>1751.3</v>
          </cell>
          <cell r="F514">
            <v>1148.9000000000001</v>
          </cell>
          <cell r="G514">
            <v>3247.6</v>
          </cell>
          <cell r="H514">
            <v>10861.5</v>
          </cell>
          <cell r="I514">
            <v>16044.9</v>
          </cell>
          <cell r="J514">
            <v>15863.1</v>
          </cell>
          <cell r="K514">
            <v>5942</v>
          </cell>
          <cell r="L514">
            <v>1324.4</v>
          </cell>
          <cell r="M514">
            <v>1562.6</v>
          </cell>
          <cell r="N514">
            <v>3576.7</v>
          </cell>
          <cell r="O514">
            <v>71492.099999999991</v>
          </cell>
        </row>
        <row r="516">
          <cell r="A516" t="str">
            <v xml:space="preserve">  TOTAL FOSSIL STEAM EXPENSE</v>
          </cell>
          <cell r="C516">
            <v>33271.9</v>
          </cell>
          <cell r="D516">
            <v>31276.300000000003</v>
          </cell>
          <cell r="E516">
            <v>27364</v>
          </cell>
          <cell r="F516">
            <v>18718.7</v>
          </cell>
          <cell r="G516">
            <v>22962.399999999998</v>
          </cell>
          <cell r="H516">
            <v>37695.5</v>
          </cell>
          <cell r="I516">
            <v>44705.5</v>
          </cell>
          <cell r="J516">
            <v>44556.6</v>
          </cell>
          <cell r="K516">
            <v>25331.1</v>
          </cell>
          <cell r="L516">
            <v>20701</v>
          </cell>
          <cell r="M516">
            <v>21424.199999999997</v>
          </cell>
          <cell r="N516">
            <v>29352.7</v>
          </cell>
          <cell r="O516">
            <v>357359.9</v>
          </cell>
        </row>
        <row r="518">
          <cell r="A518" t="str">
            <v xml:space="preserve">  NUCLEAR</v>
          </cell>
        </row>
        <row r="519">
          <cell r="A519" t="str">
            <v xml:space="preserve">    Susquehanna 1 (PL 90% Share)</v>
          </cell>
          <cell r="C519">
            <v>2581.3459800000001</v>
          </cell>
          <cell r="D519">
            <v>2331.55512</v>
          </cell>
          <cell r="E519">
            <v>2581.3459800000001</v>
          </cell>
          <cell r="F519">
            <v>2498.0715</v>
          </cell>
          <cell r="G519">
            <v>1618.9002</v>
          </cell>
          <cell r="H519">
            <v>2498.0715</v>
          </cell>
          <cell r="I519">
            <v>2581.3459800000001</v>
          </cell>
          <cell r="J519">
            <v>2581.3459800000001</v>
          </cell>
          <cell r="K519">
            <v>2498.0715</v>
          </cell>
          <cell r="L519">
            <v>2581.3459800000001</v>
          </cell>
          <cell r="M519">
            <v>2498.0715</v>
          </cell>
          <cell r="N519">
            <v>2581.3459800000001</v>
          </cell>
          <cell r="O519">
            <v>29430.699999999993</v>
          </cell>
        </row>
        <row r="520">
          <cell r="A520" t="str">
            <v xml:space="preserve">    Susquehanna 2 (PL 90% Share)</v>
          </cell>
          <cell r="C520">
            <v>2702.7529199999999</v>
          </cell>
          <cell r="D520">
            <v>2407.22118</v>
          </cell>
          <cell r="E520">
            <v>665.97551999999996</v>
          </cell>
          <cell r="F520">
            <v>148.65831</v>
          </cell>
          <cell r="G520">
            <v>2552.1668999999997</v>
          </cell>
          <cell r="H520">
            <v>2508.7099499999999</v>
          </cell>
          <cell r="I520">
            <v>2592.3282300000001</v>
          </cell>
          <cell r="J520">
            <v>2592.3282300000001</v>
          </cell>
          <cell r="K520">
            <v>2508.7099499999999</v>
          </cell>
          <cell r="L520">
            <v>2592.3282300000001</v>
          </cell>
          <cell r="M520">
            <v>2508.7099499999999</v>
          </cell>
          <cell r="N520">
            <v>2592.3282300000001</v>
          </cell>
          <cell r="O520">
            <v>26372.199999999997</v>
          </cell>
        </row>
        <row r="521">
          <cell r="A521" t="str">
            <v xml:space="preserve">    Susquehanna 1 (Spent Fuel)</v>
          </cell>
          <cell r="C521">
            <v>677.42504999999994</v>
          </cell>
          <cell r="D521">
            <v>611.87220000000002</v>
          </cell>
          <cell r="E521">
            <v>677.42504999999994</v>
          </cell>
          <cell r="F521">
            <v>655.57124999999996</v>
          </cell>
          <cell r="G521">
            <v>424.84949999999998</v>
          </cell>
          <cell r="H521">
            <v>655.57124999999996</v>
          </cell>
          <cell r="I521">
            <v>677.42504999999994</v>
          </cell>
          <cell r="J521">
            <v>677.42504999999994</v>
          </cell>
          <cell r="K521">
            <v>655.57124999999996</v>
          </cell>
          <cell r="L521">
            <v>677.42504999999994</v>
          </cell>
          <cell r="M521">
            <v>655.57124999999996</v>
          </cell>
          <cell r="N521">
            <v>677.42504999999994</v>
          </cell>
          <cell r="O521">
            <v>7723.4999999999991</v>
          </cell>
        </row>
        <row r="522">
          <cell r="A522" t="str">
            <v xml:space="preserve">    Susquehanna 2 (Spent Fuel)</v>
          </cell>
          <cell r="C522">
            <v>679.26329999999996</v>
          </cell>
          <cell r="D522">
            <v>604.98945000000003</v>
          </cell>
          <cell r="E522">
            <v>167.37479999999999</v>
          </cell>
          <cell r="F522">
            <v>39.338549999999998</v>
          </cell>
          <cell r="G522">
            <v>675.36449999999991</v>
          </cell>
          <cell r="H522">
            <v>663.86475000000007</v>
          </cell>
          <cell r="I522">
            <v>685.99215000000004</v>
          </cell>
          <cell r="J522">
            <v>685.99215000000004</v>
          </cell>
          <cell r="K522">
            <v>663.86475000000007</v>
          </cell>
          <cell r="L522">
            <v>685.99215000000004</v>
          </cell>
          <cell r="M522">
            <v>663.86475000000007</v>
          </cell>
          <cell r="N522">
            <v>685.99215000000004</v>
          </cell>
          <cell r="O522">
            <v>6902.0999999999995</v>
          </cell>
        </row>
        <row r="523">
          <cell r="A523" t="str">
            <v xml:space="preserve">    D&amp;D Expense</v>
          </cell>
          <cell r="C523">
            <v>209.6379</v>
          </cell>
          <cell r="D523">
            <v>209.6379</v>
          </cell>
          <cell r="E523">
            <v>209.6379</v>
          </cell>
          <cell r="F523">
            <v>209.6379</v>
          </cell>
          <cell r="G523">
            <v>209.6379</v>
          </cell>
          <cell r="H523">
            <v>210.36059999999998</v>
          </cell>
          <cell r="I523">
            <v>210.36059999999998</v>
          </cell>
          <cell r="J523">
            <v>210.36059999999998</v>
          </cell>
          <cell r="K523">
            <v>210.36059999999998</v>
          </cell>
          <cell r="L523">
            <v>210.36059999999998</v>
          </cell>
          <cell r="M523">
            <v>210.36059999999998</v>
          </cell>
          <cell r="N523">
            <v>210.36059999999998</v>
          </cell>
          <cell r="O523">
            <v>2520.8000000000006</v>
          </cell>
        </row>
        <row r="525">
          <cell r="A525" t="str">
            <v xml:space="preserve">    TOTAL NUCLEAR</v>
          </cell>
          <cell r="C525">
            <v>6850.4262499999995</v>
          </cell>
          <cell r="D525">
            <v>6165.2995499999988</v>
          </cell>
          <cell r="E525">
            <v>4301.7377500000002</v>
          </cell>
          <cell r="F525">
            <v>3551.3476999999998</v>
          </cell>
          <cell r="G525">
            <v>5480.9519</v>
          </cell>
          <cell r="H525">
            <v>6536.5965999999989</v>
          </cell>
          <cell r="I525">
            <v>6747.3778000000002</v>
          </cell>
          <cell r="J525">
            <v>6747.3778000000002</v>
          </cell>
          <cell r="K525">
            <v>6536.5965999999989</v>
          </cell>
          <cell r="L525">
            <v>6747.3778000000002</v>
          </cell>
          <cell r="M525">
            <v>6536.5965999999989</v>
          </cell>
          <cell r="N525">
            <v>6747.3778000000002</v>
          </cell>
          <cell r="O525">
            <v>72949.100000000006</v>
          </cell>
        </row>
        <row r="527">
          <cell r="A527" t="str">
            <v>COMBUSTION TURBINES</v>
          </cell>
          <cell r="C527">
            <v>32.408090112905647</v>
          </cell>
          <cell r="D527">
            <v>80.800752814127492</v>
          </cell>
          <cell r="E527">
            <v>8.884521214509526</v>
          </cell>
          <cell r="F527">
            <v>18.5245696186246</v>
          </cell>
          <cell r="G527">
            <v>14.880131639459901</v>
          </cell>
          <cell r="H527">
            <v>12.123311220774891</v>
          </cell>
          <cell r="I527">
            <v>207.84061321378505</v>
          </cell>
          <cell r="J527">
            <v>125.22936241825028</v>
          </cell>
          <cell r="K527">
            <v>103.95030661851472</v>
          </cell>
          <cell r="L527">
            <v>9.8677248166989173</v>
          </cell>
          <cell r="M527">
            <v>9.9969991839961505</v>
          </cell>
          <cell r="N527">
            <v>15.786992136287736</v>
          </cell>
          <cell r="O527">
            <v>640.29999999999984</v>
          </cell>
        </row>
        <row r="529">
          <cell r="A529" t="str">
            <v>DIESELS</v>
          </cell>
          <cell r="C529">
            <v>5.8937018870943607</v>
          </cell>
          <cell r="D529">
            <v>5.8850941858724966</v>
          </cell>
          <cell r="E529">
            <v>5.6677117854904724</v>
          </cell>
          <cell r="F529">
            <v>5.3547583813754018</v>
          </cell>
          <cell r="G529">
            <v>10.388016360540099</v>
          </cell>
          <cell r="H529">
            <v>9.8585167792251092</v>
          </cell>
          <cell r="I529">
            <v>5.0659437862149304</v>
          </cell>
          <cell r="J529">
            <v>5.1029585817497285</v>
          </cell>
          <cell r="K529">
            <v>5.1765293814852846</v>
          </cell>
          <cell r="L529">
            <v>5.3692031833010816</v>
          </cell>
          <cell r="M529">
            <v>5.6084368160038487</v>
          </cell>
          <cell r="N529">
            <v>5.6710878637122661</v>
          </cell>
          <cell r="O529">
            <v>75.3</v>
          </cell>
        </row>
        <row r="531">
          <cell r="A531" t="str">
            <v xml:space="preserve">  TOTAL GENERATION</v>
          </cell>
          <cell r="C531">
            <v>40160.600000000006</v>
          </cell>
          <cell r="D531">
            <v>37528.300000000003</v>
          </cell>
          <cell r="E531">
            <v>31680.300000000003</v>
          </cell>
          <cell r="F531">
            <v>22293.9</v>
          </cell>
          <cell r="G531">
            <v>28468.700000000004</v>
          </cell>
          <cell r="H531">
            <v>44254.1</v>
          </cell>
          <cell r="I531">
            <v>51665.8</v>
          </cell>
          <cell r="J531">
            <v>51434.299999999996</v>
          </cell>
          <cell r="K531">
            <v>31976.899999999998</v>
          </cell>
          <cell r="L531">
            <v>27463.700000000004</v>
          </cell>
          <cell r="M531">
            <v>27976.400000000001</v>
          </cell>
          <cell r="N531">
            <v>36121.599999999999</v>
          </cell>
          <cell r="O531">
            <v>431024.60000000003</v>
          </cell>
        </row>
        <row r="533">
          <cell r="A533" t="str">
            <v>POWER PURCHASES</v>
          </cell>
        </row>
        <row r="534">
          <cell r="A534" t="str">
            <v xml:space="preserve">  Short-term - Other Utilities</v>
          </cell>
          <cell r="C534">
            <v>81610.716630251016</v>
          </cell>
          <cell r="D534">
            <v>65610.57108425512</v>
          </cell>
          <cell r="E534">
            <v>74565.070185863238</v>
          </cell>
          <cell r="F534">
            <v>67855.519773507651</v>
          </cell>
          <cell r="G534">
            <v>89958.147098652218</v>
          </cell>
          <cell r="H534">
            <v>159406.62244032157</v>
          </cell>
          <cell r="I534">
            <v>308951.61221789679</v>
          </cell>
          <cell r="J534">
            <v>298868.85052939726</v>
          </cell>
          <cell r="K534">
            <v>108524.69422466808</v>
          </cell>
          <cell r="L534">
            <v>66016.368245767633</v>
          </cell>
          <cell r="M534">
            <v>51022.672363820668</v>
          </cell>
          <cell r="N534">
            <v>75222.759354149603</v>
          </cell>
          <cell r="O534">
            <v>1447613.7</v>
          </cell>
        </row>
        <row r="535">
          <cell r="A535" t="str">
            <v xml:space="preserve">  Non-utility Generation</v>
          </cell>
          <cell r="C535">
            <v>13418.160000000002</v>
          </cell>
          <cell r="D535">
            <v>14950.36</v>
          </cell>
          <cell r="E535">
            <v>13763.72</v>
          </cell>
          <cell r="F535">
            <v>13320.36</v>
          </cell>
          <cell r="G535">
            <v>13137.800000000001</v>
          </cell>
          <cell r="H535">
            <v>15230.720000000001</v>
          </cell>
          <cell r="I535">
            <v>13763.72</v>
          </cell>
          <cell r="J535">
            <v>13053.039999999999</v>
          </cell>
          <cell r="K535">
            <v>12146.760000000002</v>
          </cell>
          <cell r="L535">
            <v>13150.84</v>
          </cell>
          <cell r="M535">
            <v>13900.64</v>
          </cell>
          <cell r="N535">
            <v>15595.84</v>
          </cell>
          <cell r="O535">
            <v>165431.9</v>
          </cell>
        </row>
        <row r="536">
          <cell r="A536" t="str">
            <v xml:space="preserve">  Safe Harbor</v>
          </cell>
          <cell r="C536">
            <v>866.1</v>
          </cell>
          <cell r="D536">
            <v>901.9</v>
          </cell>
          <cell r="E536">
            <v>1586</v>
          </cell>
          <cell r="F536">
            <v>1569.4</v>
          </cell>
          <cell r="G536">
            <v>1152.9000000000001</v>
          </cell>
          <cell r="H536">
            <v>648.20000000000005</v>
          </cell>
          <cell r="I536">
            <v>430.3</v>
          </cell>
          <cell r="J536">
            <v>308.89999999999998</v>
          </cell>
          <cell r="K536">
            <v>284.10000000000002</v>
          </cell>
          <cell r="L536">
            <v>435.8</v>
          </cell>
          <cell r="M536">
            <v>700.6</v>
          </cell>
          <cell r="N536">
            <v>915.7</v>
          </cell>
          <cell r="O536">
            <v>9799.9</v>
          </cell>
        </row>
        <row r="537">
          <cell r="A537" t="str">
            <v xml:space="preserve">  PJM Interchange</v>
          </cell>
          <cell r="C537">
            <v>0</v>
          </cell>
          <cell r="D537">
            <v>0</v>
          </cell>
          <cell r="E537">
            <v>0</v>
          </cell>
          <cell r="F537">
            <v>0</v>
          </cell>
          <cell r="G537">
            <v>0</v>
          </cell>
          <cell r="H537">
            <v>0</v>
          </cell>
          <cell r="I537">
            <v>0</v>
          </cell>
          <cell r="J537">
            <v>0</v>
          </cell>
          <cell r="K537">
            <v>0</v>
          </cell>
          <cell r="L537">
            <v>0</v>
          </cell>
          <cell r="M537">
            <v>0</v>
          </cell>
          <cell r="N537">
            <v>0</v>
          </cell>
          <cell r="O537">
            <v>0</v>
          </cell>
        </row>
        <row r="538">
          <cell r="A538" t="str">
            <v xml:space="preserve">  PASNY </v>
          </cell>
          <cell r="C538">
            <v>47.9</v>
          </cell>
          <cell r="D538">
            <v>47.9</v>
          </cell>
          <cell r="E538">
            <v>47.9</v>
          </cell>
          <cell r="F538">
            <v>47.9</v>
          </cell>
          <cell r="G538">
            <v>47.9</v>
          </cell>
          <cell r="H538">
            <v>47.9</v>
          </cell>
          <cell r="I538">
            <v>47.9</v>
          </cell>
          <cell r="J538">
            <v>47.9</v>
          </cell>
          <cell r="K538">
            <v>47.9</v>
          </cell>
          <cell r="L538">
            <v>47.9</v>
          </cell>
          <cell r="M538">
            <v>47.9</v>
          </cell>
          <cell r="N538">
            <v>47.9</v>
          </cell>
          <cell r="O538">
            <v>574.79999999999984</v>
          </cell>
        </row>
        <row r="539">
          <cell r="A539" t="str">
            <v xml:space="preserve">  Borderline</v>
          </cell>
          <cell r="C539">
            <v>10.5</v>
          </cell>
          <cell r="D539">
            <v>10.5</v>
          </cell>
          <cell r="E539">
            <v>10.5</v>
          </cell>
          <cell r="F539">
            <v>10.5</v>
          </cell>
          <cell r="G539">
            <v>10.5</v>
          </cell>
          <cell r="H539">
            <v>10.5</v>
          </cell>
          <cell r="I539">
            <v>10.5</v>
          </cell>
          <cell r="J539">
            <v>10.5</v>
          </cell>
          <cell r="K539">
            <v>10.5</v>
          </cell>
          <cell r="L539">
            <v>10.5</v>
          </cell>
          <cell r="M539">
            <v>10.5</v>
          </cell>
          <cell r="N539">
            <v>10.5</v>
          </cell>
          <cell r="O539">
            <v>126</v>
          </cell>
        </row>
        <row r="541">
          <cell r="A541" t="str">
            <v xml:space="preserve">    TOTAL POWER PURCHASES</v>
          </cell>
          <cell r="C541">
            <v>95953.4</v>
          </cell>
          <cell r="D541">
            <v>81521.299999999988</v>
          </cell>
          <cell r="E541">
            <v>89973.2</v>
          </cell>
          <cell r="F541">
            <v>82803.699999999983</v>
          </cell>
          <cell r="G541">
            <v>104307.2</v>
          </cell>
          <cell r="H541">
            <v>175343.90000000002</v>
          </cell>
          <cell r="I541">
            <v>323204</v>
          </cell>
          <cell r="J541">
            <v>312289.20000000007</v>
          </cell>
          <cell r="K541">
            <v>121014</v>
          </cell>
          <cell r="L541">
            <v>79661.399999999994</v>
          </cell>
          <cell r="M541">
            <v>65682.299999999988</v>
          </cell>
          <cell r="N541">
            <v>91792.7</v>
          </cell>
          <cell r="O541">
            <v>1623546.3</v>
          </cell>
        </row>
        <row r="543">
          <cell r="A543" t="str">
            <v>TOTAL ENERGY AVAILABLE</v>
          </cell>
          <cell r="C543">
            <v>136114</v>
          </cell>
          <cell r="D543">
            <v>119049.59999999999</v>
          </cell>
          <cell r="E543">
            <v>121653.5</v>
          </cell>
          <cell r="F543">
            <v>105097.59999999998</v>
          </cell>
          <cell r="G543">
            <v>132775.9</v>
          </cell>
          <cell r="H543">
            <v>219598.00000000003</v>
          </cell>
          <cell r="I543">
            <v>374869.8</v>
          </cell>
          <cell r="J543">
            <v>363723.50000000006</v>
          </cell>
          <cell r="K543">
            <v>152990.9</v>
          </cell>
          <cell r="L543">
            <v>107125.1</v>
          </cell>
          <cell r="M543">
            <v>93658.699999999983</v>
          </cell>
          <cell r="N543">
            <v>127914.29999999999</v>
          </cell>
          <cell r="O543">
            <v>2054570.9</v>
          </cell>
        </row>
        <row r="544">
          <cell r="C544" t="str">
            <v xml:space="preserve"> --------</v>
          </cell>
          <cell r="D544" t="str">
            <v xml:space="preserve"> --------</v>
          </cell>
          <cell r="E544" t="str">
            <v xml:space="preserve"> --------</v>
          </cell>
          <cell r="F544" t="str">
            <v xml:space="preserve"> --------</v>
          </cell>
          <cell r="G544" t="str">
            <v xml:space="preserve"> --------</v>
          </cell>
          <cell r="H544" t="str">
            <v xml:space="preserve"> --------</v>
          </cell>
          <cell r="I544" t="str">
            <v xml:space="preserve"> --------</v>
          </cell>
          <cell r="J544" t="str">
            <v xml:space="preserve"> --------</v>
          </cell>
          <cell r="K544" t="str">
            <v xml:space="preserve"> --------</v>
          </cell>
          <cell r="L544" t="str">
            <v xml:space="preserve"> --------</v>
          </cell>
          <cell r="M544" t="str">
            <v xml:space="preserve"> --------</v>
          </cell>
          <cell r="N544" t="str">
            <v xml:space="preserve"> --------</v>
          </cell>
          <cell r="O544" t="str">
            <v xml:space="preserve"> ---------</v>
          </cell>
        </row>
        <row r="545">
          <cell r="A545" t="str">
            <v>NON-SYSTEM ENERGY SALES</v>
          </cell>
        </row>
        <row r="546">
          <cell r="A546" t="str">
            <v xml:space="preserve">  Sales to ACE </v>
          </cell>
          <cell r="C546">
            <v>0</v>
          </cell>
          <cell r="D546">
            <v>0</v>
          </cell>
          <cell r="E546">
            <v>0</v>
          </cell>
          <cell r="F546">
            <v>0</v>
          </cell>
          <cell r="G546">
            <v>0</v>
          </cell>
          <cell r="H546">
            <v>0</v>
          </cell>
          <cell r="I546">
            <v>0</v>
          </cell>
          <cell r="J546">
            <v>0</v>
          </cell>
          <cell r="K546">
            <v>0</v>
          </cell>
          <cell r="L546">
            <v>0</v>
          </cell>
          <cell r="M546">
            <v>0</v>
          </cell>
          <cell r="N546">
            <v>0</v>
          </cell>
          <cell r="O546">
            <v>0</v>
          </cell>
        </row>
        <row r="547">
          <cell r="A547" t="str">
            <v xml:space="preserve">  Sales to JCP&amp;L </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t="str">
            <v xml:space="preserve">  Sales to BG&amp;E</v>
          </cell>
          <cell r="C548">
            <v>-452.1</v>
          </cell>
          <cell r="D548">
            <v>-406.9</v>
          </cell>
          <cell r="E548">
            <v>-283.90000000000003</v>
          </cell>
          <cell r="F548">
            <v>-234.4</v>
          </cell>
          <cell r="G548">
            <v>-361.6</v>
          </cell>
          <cell r="H548">
            <v>-431.5</v>
          </cell>
          <cell r="I548">
            <v>-445.4</v>
          </cell>
          <cell r="J548">
            <v>-445.4</v>
          </cell>
          <cell r="K548">
            <v>-431.5</v>
          </cell>
          <cell r="L548">
            <v>-445.4</v>
          </cell>
          <cell r="M548">
            <v>-431.5</v>
          </cell>
          <cell r="N548">
            <v>-445.4</v>
          </cell>
          <cell r="O548">
            <v>-4815</v>
          </cell>
        </row>
        <row r="549">
          <cell r="A549" t="str">
            <v xml:space="preserve">  Sales to JCP&amp;L</v>
          </cell>
          <cell r="C549">
            <v>-2402.857368</v>
          </cell>
          <cell r="D549">
            <v>-2194.0551359999999</v>
          </cell>
          <cell r="E549">
            <v>-2395.8845999999999</v>
          </cell>
          <cell r="F549">
            <v>-2232.5985359999995</v>
          </cell>
          <cell r="G549">
            <v>-2345.5507679999996</v>
          </cell>
          <cell r="H549">
            <v>-2530.2823200000003</v>
          </cell>
          <cell r="I549">
            <v>-2793.4595999999997</v>
          </cell>
          <cell r="J549">
            <v>-2789.7544800000001</v>
          </cell>
          <cell r="K549">
            <v>-2117.3032800000001</v>
          </cell>
          <cell r="L549">
            <v>-1907.4987450000001</v>
          </cell>
          <cell r="M549">
            <v>-1962.43776</v>
          </cell>
          <cell r="N549">
            <v>-2245.1196960000002</v>
          </cell>
          <cell r="O549">
            <v>-27917</v>
          </cell>
        </row>
        <row r="550">
          <cell r="A550" t="str">
            <v xml:space="preserve">  PJM Interchange </v>
          </cell>
          <cell r="C550">
            <v>-24248.5</v>
          </cell>
          <cell r="D550">
            <v>-22945.8</v>
          </cell>
          <cell r="E550">
            <v>-9608.4</v>
          </cell>
          <cell r="F550">
            <v>-12.9</v>
          </cell>
          <cell r="G550">
            <v>-13697.7</v>
          </cell>
          <cell r="H550">
            <v>-48341</v>
          </cell>
          <cell r="I550">
            <v>-65322.9</v>
          </cell>
          <cell r="J550">
            <v>-65608.899999999994</v>
          </cell>
          <cell r="K550">
            <v>-27815.7</v>
          </cell>
          <cell r="L550">
            <v>-18660.5</v>
          </cell>
          <cell r="M550">
            <v>-14997.7</v>
          </cell>
          <cell r="N550">
            <v>-19557</v>
          </cell>
          <cell r="O550">
            <v>-330817</v>
          </cell>
        </row>
        <row r="551">
          <cell r="A551" t="str">
            <v xml:space="preserve">  Additional Gen Avail. For Sale</v>
          </cell>
          <cell r="C551">
            <v>0</v>
          </cell>
          <cell r="D551">
            <v>0</v>
          </cell>
          <cell r="E551">
            <v>0</v>
          </cell>
          <cell r="F551">
            <v>0</v>
          </cell>
          <cell r="G551">
            <v>0</v>
          </cell>
          <cell r="H551">
            <v>0</v>
          </cell>
          <cell r="I551">
            <v>0</v>
          </cell>
          <cell r="J551">
            <v>0</v>
          </cell>
          <cell r="K551">
            <v>0</v>
          </cell>
          <cell r="L551">
            <v>0</v>
          </cell>
          <cell r="M551">
            <v>0</v>
          </cell>
          <cell r="N551">
            <v>0</v>
          </cell>
          <cell r="O551">
            <v>0</v>
          </cell>
        </row>
        <row r="552">
          <cell r="A552" t="str">
            <v xml:space="preserve">  Sales to Other</v>
          </cell>
          <cell r="C552">
            <v>-86296.8</v>
          </cell>
          <cell r="D552">
            <v>-69982.7</v>
          </cell>
          <cell r="E552">
            <v>-78930.100000000006</v>
          </cell>
          <cell r="F552">
            <v>-72035.600000000006</v>
          </cell>
          <cell r="G552">
            <v>-94729.7</v>
          </cell>
          <cell r="H552">
            <v>-165834</v>
          </cell>
          <cell r="I552">
            <v>-318257.59999999998</v>
          </cell>
          <cell r="J552">
            <v>-308077.2</v>
          </cell>
          <cell r="K552">
            <v>-113801.1</v>
          </cell>
          <cell r="L552">
            <v>-70169.8</v>
          </cell>
          <cell r="M552">
            <v>-54835.3</v>
          </cell>
          <cell r="N552">
            <v>-79606.399999999994</v>
          </cell>
          <cell r="O552">
            <v>-1512556.3</v>
          </cell>
        </row>
        <row r="554">
          <cell r="A554" t="str">
            <v xml:space="preserve">    TOTAL NON-SYSTEM ENERGY SALES</v>
          </cell>
          <cell r="C554">
            <v>-113400.25736800001</v>
          </cell>
          <cell r="D554">
            <v>-95529.455136000004</v>
          </cell>
          <cell r="E554">
            <v>-91218.284600000014</v>
          </cell>
          <cell r="F554">
            <v>-74515.498535999999</v>
          </cell>
          <cell r="G554">
            <v>-111134.550768</v>
          </cell>
          <cell r="H554">
            <v>-217136.78232</v>
          </cell>
          <cell r="I554">
            <v>-386819.35959999997</v>
          </cell>
          <cell r="J554">
            <v>-376921.25448</v>
          </cell>
          <cell r="K554">
            <v>-144165.60328000001</v>
          </cell>
          <cell r="L554">
            <v>-91183.198745000002</v>
          </cell>
          <cell r="M554">
            <v>-72226.937760000001</v>
          </cell>
          <cell r="N554">
            <v>-101853.919696</v>
          </cell>
          <cell r="O554">
            <v>-1876105.2999999998</v>
          </cell>
        </row>
        <row r="556">
          <cell r="A556" t="str">
            <v>Cost of Emission Allowances Consumed</v>
          </cell>
          <cell r="C556">
            <v>4755</v>
          </cell>
          <cell r="D556">
            <v>4351</v>
          </cell>
          <cell r="E556">
            <v>4159</v>
          </cell>
          <cell r="F556">
            <v>2959</v>
          </cell>
          <cell r="G556">
            <v>5775</v>
          </cell>
          <cell r="H556">
            <v>8878</v>
          </cell>
          <cell r="I556">
            <v>9860</v>
          </cell>
          <cell r="J556">
            <v>9804</v>
          </cell>
          <cell r="K556">
            <v>6869</v>
          </cell>
          <cell r="L556">
            <v>3502</v>
          </cell>
          <cell r="M556">
            <v>3547</v>
          </cell>
          <cell r="N556">
            <v>4436</v>
          </cell>
          <cell r="O556">
            <v>68895</v>
          </cell>
        </row>
        <row r="559">
          <cell r="A559" t="str">
            <v>SYSTEM COST OF POWER</v>
          </cell>
          <cell r="C559">
            <v>27468.742631999994</v>
          </cell>
          <cell r="D559">
            <v>27871.144863999987</v>
          </cell>
          <cell r="E559">
            <v>34594.215399999986</v>
          </cell>
          <cell r="F559">
            <v>33541.101463999978</v>
          </cell>
          <cell r="G559">
            <v>27416.349231999993</v>
          </cell>
          <cell r="H559">
            <v>11339.217680000031</v>
          </cell>
          <cell r="I559">
            <v>-2089.5595999999787</v>
          </cell>
          <cell r="J559">
            <v>-3393.754479999945</v>
          </cell>
          <cell r="K559">
            <v>15694.296719999984</v>
          </cell>
          <cell r="L559">
            <v>19443.901255000004</v>
          </cell>
          <cell r="M559">
            <v>24978.762239999982</v>
          </cell>
          <cell r="N559">
            <v>30496.380303999991</v>
          </cell>
          <cell r="O559">
            <v>247360.59999999998</v>
          </cell>
        </row>
        <row r="561">
          <cell r="A561" t="str">
            <v>Expired Contract Effect</v>
          </cell>
          <cell r="C561">
            <v>0</v>
          </cell>
          <cell r="D561">
            <v>0</v>
          </cell>
          <cell r="E561">
            <v>0</v>
          </cell>
          <cell r="F561">
            <v>0</v>
          </cell>
          <cell r="G561">
            <v>0</v>
          </cell>
          <cell r="H561">
            <v>0</v>
          </cell>
          <cell r="I561">
            <v>0</v>
          </cell>
          <cell r="J561">
            <v>0</v>
          </cell>
          <cell r="K561">
            <v>0</v>
          </cell>
          <cell r="L561">
            <v>0</v>
          </cell>
          <cell r="M561">
            <v>0</v>
          </cell>
          <cell r="N561">
            <v>0</v>
          </cell>
          <cell r="O561">
            <v>0</v>
          </cell>
        </row>
        <row r="563">
          <cell r="A563" t="str">
            <v>PUC CUST SYSTEM COST OF POWER</v>
          </cell>
          <cell r="C563">
            <v>27468.742631999994</v>
          </cell>
          <cell r="D563">
            <v>27871.144863999987</v>
          </cell>
          <cell r="E563">
            <v>34594.215399999986</v>
          </cell>
          <cell r="F563">
            <v>33541.101463999978</v>
          </cell>
          <cell r="G563">
            <v>27416.349231999993</v>
          </cell>
          <cell r="H563">
            <v>11339.217680000031</v>
          </cell>
          <cell r="I563">
            <v>-2089.5595999999787</v>
          </cell>
          <cell r="J563">
            <v>-3393.754479999945</v>
          </cell>
          <cell r="K563">
            <v>15694.296719999984</v>
          </cell>
          <cell r="L563">
            <v>19443.901255000004</v>
          </cell>
          <cell r="M563">
            <v>24978.762239999982</v>
          </cell>
          <cell r="N563">
            <v>30496.380303999991</v>
          </cell>
          <cell r="O563">
            <v>247360.59999999998</v>
          </cell>
        </row>
        <row r="564">
          <cell r="C564" t="str">
            <v xml:space="preserve"> ========</v>
          </cell>
          <cell r="D564" t="str">
            <v xml:space="preserve"> ========</v>
          </cell>
          <cell r="E564" t="str">
            <v xml:space="preserve"> ========</v>
          </cell>
          <cell r="F564" t="str">
            <v xml:space="preserve"> ========</v>
          </cell>
          <cell r="G564" t="str">
            <v xml:space="preserve"> ========</v>
          </cell>
          <cell r="H564" t="str">
            <v xml:space="preserve"> ========</v>
          </cell>
          <cell r="I564" t="str">
            <v xml:space="preserve"> ========</v>
          </cell>
          <cell r="J564" t="str">
            <v xml:space="preserve"> ========</v>
          </cell>
          <cell r="K564" t="str">
            <v xml:space="preserve"> ========</v>
          </cell>
          <cell r="L564" t="str">
            <v xml:space="preserve"> ========</v>
          </cell>
          <cell r="M564" t="str">
            <v xml:space="preserve"> ========</v>
          </cell>
          <cell r="N564" t="str">
            <v xml:space="preserve"> ========</v>
          </cell>
          <cell r="O564" t="str">
            <v xml:space="preserve"> =========</v>
          </cell>
        </row>
        <row r="565">
          <cell r="A565" t="str">
            <v>TOTAL EHV CHARGES (Page 14)</v>
          </cell>
          <cell r="C565">
            <v>1666.4582227079802</v>
          </cell>
          <cell r="D565">
            <v>1354.1332687383326</v>
          </cell>
          <cell r="E565">
            <v>1755.4069218740008</v>
          </cell>
          <cell r="F565">
            <v>1655.8754583339992</v>
          </cell>
          <cell r="G565">
            <v>1956.2270125847931</v>
          </cell>
          <cell r="H565">
            <v>2429.3204036500192</v>
          </cell>
          <cell r="I565">
            <v>2959.0158520921464</v>
          </cell>
          <cell r="J565">
            <v>2867.8231189440116</v>
          </cell>
          <cell r="K565">
            <v>2068.8050596554363</v>
          </cell>
          <cell r="L565">
            <v>1588.448347539588</v>
          </cell>
          <cell r="M565">
            <v>1239.7830332126398</v>
          </cell>
          <cell r="N565">
            <v>1762.4427017643839</v>
          </cell>
          <cell r="O565">
            <v>23303.600000000002</v>
          </cell>
        </row>
        <row r="567">
          <cell r="A567" t="str">
            <v>EXPENSE NOT RECOVERED THROUGH ECR</v>
          </cell>
        </row>
        <row r="568">
          <cell r="A568" t="str">
            <v xml:space="preserve">    Sun Oil Adjustment</v>
          </cell>
          <cell r="C568">
            <v>0</v>
          </cell>
          <cell r="D568">
            <v>0</v>
          </cell>
          <cell r="E568">
            <v>0</v>
          </cell>
          <cell r="F568">
            <v>0</v>
          </cell>
          <cell r="G568">
            <v>0</v>
          </cell>
          <cell r="H568">
            <v>0</v>
          </cell>
          <cell r="I568">
            <v>0</v>
          </cell>
          <cell r="J568">
            <v>0</v>
          </cell>
          <cell r="K568">
            <v>0</v>
          </cell>
          <cell r="L568">
            <v>0</v>
          </cell>
          <cell r="M568">
            <v>0</v>
          </cell>
          <cell r="N568">
            <v>0</v>
          </cell>
          <cell r="O568">
            <v>0</v>
          </cell>
        </row>
        <row r="569">
          <cell r="A569" t="str">
            <v xml:space="preserve">    Safe Harbor(1/3)</v>
          </cell>
          <cell r="C569">
            <v>866.1</v>
          </cell>
          <cell r="D569">
            <v>901.9</v>
          </cell>
          <cell r="E569">
            <v>1586</v>
          </cell>
          <cell r="F569">
            <v>1569.4</v>
          </cell>
          <cell r="G569">
            <v>1152.9000000000001</v>
          </cell>
          <cell r="H569">
            <v>648.20000000000005</v>
          </cell>
          <cell r="I569">
            <v>430.3</v>
          </cell>
          <cell r="J569">
            <v>308.89999999999998</v>
          </cell>
          <cell r="K569">
            <v>284.10000000000002</v>
          </cell>
          <cell r="L569">
            <v>435.8</v>
          </cell>
          <cell r="M569">
            <v>700.6</v>
          </cell>
          <cell r="N569">
            <v>915.7</v>
          </cell>
          <cell r="O569">
            <v>9799.9</v>
          </cell>
        </row>
        <row r="570">
          <cell r="A570" t="str">
            <v xml:space="preserve">    Installed Capacity Payments</v>
          </cell>
          <cell r="C570">
            <v>0</v>
          </cell>
          <cell r="D570">
            <v>0</v>
          </cell>
          <cell r="E570">
            <v>0</v>
          </cell>
          <cell r="F570">
            <v>0</v>
          </cell>
          <cell r="G570">
            <v>0</v>
          </cell>
          <cell r="H570">
            <v>0</v>
          </cell>
          <cell r="I570">
            <v>0</v>
          </cell>
          <cell r="J570">
            <v>0</v>
          </cell>
          <cell r="K570">
            <v>0</v>
          </cell>
          <cell r="L570">
            <v>0</v>
          </cell>
          <cell r="M570">
            <v>0</v>
          </cell>
          <cell r="N570">
            <v>0</v>
          </cell>
          <cell r="O570">
            <v>0</v>
          </cell>
        </row>
        <row r="572">
          <cell r="A572" t="str">
            <v xml:space="preserve">  TOTAL NOT RECOVERED THROUGH ECR</v>
          </cell>
          <cell r="C572">
            <v>866.1</v>
          </cell>
          <cell r="D572">
            <v>901.9</v>
          </cell>
          <cell r="E572">
            <v>1586</v>
          </cell>
          <cell r="F572">
            <v>1569.4</v>
          </cell>
          <cell r="G572">
            <v>1152.9000000000001</v>
          </cell>
          <cell r="H572">
            <v>648.20000000000005</v>
          </cell>
          <cell r="I572">
            <v>430.3</v>
          </cell>
          <cell r="J572">
            <v>308.89999999999998</v>
          </cell>
          <cell r="K572">
            <v>284.10000000000002</v>
          </cell>
          <cell r="L572">
            <v>435.8</v>
          </cell>
          <cell r="M572">
            <v>700.6</v>
          </cell>
          <cell r="N572">
            <v>915.7</v>
          </cell>
          <cell r="O572">
            <v>9799.9</v>
          </cell>
        </row>
        <row r="574">
          <cell r="A574" t="str">
            <v>ENERGY COST APPLICABLE TO ECR</v>
          </cell>
          <cell r="C574">
            <v>28269.100854707976</v>
          </cell>
          <cell r="D574">
            <v>28323.378132738319</v>
          </cell>
          <cell r="E574">
            <v>34763.622321873991</v>
          </cell>
          <cell r="F574">
            <v>33627.576922333974</v>
          </cell>
          <cell r="G574">
            <v>28219.676244584785</v>
          </cell>
          <cell r="H574">
            <v>13120.338083650049</v>
          </cell>
          <cell r="I574">
            <v>439.15625209216751</v>
          </cell>
          <cell r="J574">
            <v>-834.83136105593348</v>
          </cell>
          <cell r="K574">
            <v>17479.00177965542</v>
          </cell>
          <cell r="L574">
            <v>20596.549602539591</v>
          </cell>
          <cell r="M574">
            <v>25517.945273212623</v>
          </cell>
          <cell r="N574">
            <v>31343.123005764373</v>
          </cell>
          <cell r="O574">
            <v>260864.60000000003</v>
          </cell>
        </row>
        <row r="575">
          <cell r="C575" t="str">
            <v xml:space="preserve"> ========</v>
          </cell>
          <cell r="D575" t="str">
            <v xml:space="preserve"> ========</v>
          </cell>
          <cell r="E575" t="str">
            <v xml:space="preserve"> ========</v>
          </cell>
          <cell r="F575" t="str">
            <v xml:space="preserve"> ========</v>
          </cell>
          <cell r="G575" t="str">
            <v xml:space="preserve"> ========</v>
          </cell>
          <cell r="H575" t="str">
            <v xml:space="preserve"> ========</v>
          </cell>
          <cell r="I575" t="str">
            <v xml:space="preserve"> ========</v>
          </cell>
          <cell r="J575" t="str">
            <v xml:space="preserve"> ========</v>
          </cell>
          <cell r="K575" t="str">
            <v xml:space="preserve"> ========</v>
          </cell>
          <cell r="L575" t="str">
            <v xml:space="preserve"> ========</v>
          </cell>
          <cell r="M575" t="str">
            <v xml:space="preserve"> ========</v>
          </cell>
          <cell r="N575" t="str">
            <v xml:space="preserve"> ========</v>
          </cell>
          <cell r="O575" t="str">
            <v xml:space="preserve"> =========</v>
          </cell>
        </row>
        <row r="576">
          <cell r="A576" t="str">
            <v xml:space="preserve">  PORTION FOR PPUC CUSTOMERS</v>
          </cell>
          <cell r="B576">
            <v>1</v>
          </cell>
          <cell r="C576">
            <v>28269.1</v>
          </cell>
          <cell r="D576">
            <v>28323.4</v>
          </cell>
          <cell r="E576">
            <v>34763.599999999999</v>
          </cell>
          <cell r="F576">
            <v>33627.599999999999</v>
          </cell>
          <cell r="G576">
            <v>28219.7</v>
          </cell>
          <cell r="H576">
            <v>13120.3</v>
          </cell>
          <cell r="I576">
            <v>439.2</v>
          </cell>
          <cell r="J576">
            <v>-834.8</v>
          </cell>
          <cell r="K576">
            <v>17479</v>
          </cell>
          <cell r="L576">
            <v>20596.5</v>
          </cell>
          <cell r="M576">
            <v>25517.9</v>
          </cell>
          <cell r="N576">
            <v>31343.1</v>
          </cell>
          <cell r="O576">
            <v>260864.60000000003</v>
          </cell>
        </row>
        <row r="577">
          <cell r="F577" t="str">
            <v xml:space="preserve">                              NET COST FOR JCP&amp;L SALE</v>
          </cell>
          <cell r="L577" t="str">
            <v>CASE:2001 FORECAST</v>
          </cell>
          <cell r="P577" t="str">
            <v>11</v>
          </cell>
        </row>
        <row r="578">
          <cell r="F578" t="str">
            <v xml:space="preserve">                    </v>
          </cell>
          <cell r="L578">
            <v>36851</v>
          </cell>
        </row>
        <row r="579">
          <cell r="F579" t="str">
            <v xml:space="preserve">                               (Thousands of Dollars)     </v>
          </cell>
        </row>
        <row r="581">
          <cell r="A581" t="str">
            <v>JCPL FUEL EXPENSE</v>
          </cell>
          <cell r="C581" t="str">
            <v>JANUARY</v>
          </cell>
          <cell r="D581" t="str">
            <v>FEBRUARY</v>
          </cell>
          <cell r="E581" t="str">
            <v>MARCH</v>
          </cell>
          <cell r="F581" t="str">
            <v>APRIL</v>
          </cell>
          <cell r="G581" t="str">
            <v>MAY</v>
          </cell>
          <cell r="H581" t="str">
            <v>JUNE</v>
          </cell>
          <cell r="I581" t="str">
            <v>JULY</v>
          </cell>
          <cell r="J581" t="str">
            <v>AUGUST</v>
          </cell>
          <cell r="K581" t="str">
            <v>SEPTEMBER</v>
          </cell>
          <cell r="L581" t="str">
            <v>OCTOBER</v>
          </cell>
          <cell r="M581" t="str">
            <v>NOVEMBER</v>
          </cell>
          <cell r="N581" t="str">
            <v>DECEMBER</v>
          </cell>
          <cell r="O581" t="str">
            <v>TOTAL</v>
          </cell>
        </row>
        <row r="582">
          <cell r="A582" t="str">
            <v xml:space="preserve">                 </v>
          </cell>
        </row>
        <row r="583">
          <cell r="A583" t="str">
            <v xml:space="preserve">    Brunner Island</v>
          </cell>
          <cell r="C583">
            <v>0</v>
          </cell>
          <cell r="D583">
            <v>0</v>
          </cell>
          <cell r="E583">
            <v>0</v>
          </cell>
          <cell r="F583">
            <v>0</v>
          </cell>
          <cell r="G583">
            <v>0</v>
          </cell>
          <cell r="H583">
            <v>0</v>
          </cell>
          <cell r="I583">
            <v>0</v>
          </cell>
          <cell r="J583">
            <v>0</v>
          </cell>
          <cell r="K583">
            <v>0</v>
          </cell>
          <cell r="L583">
            <v>0</v>
          </cell>
          <cell r="M583">
            <v>0</v>
          </cell>
          <cell r="N583">
            <v>0</v>
          </cell>
          <cell r="O583">
            <v>0</v>
          </cell>
        </row>
        <row r="584">
          <cell r="A584" t="str">
            <v xml:space="preserve">    Martins Creek 1-2</v>
          </cell>
          <cell r="C584">
            <v>0</v>
          </cell>
          <cell r="D584">
            <v>0</v>
          </cell>
          <cell r="E584">
            <v>0</v>
          </cell>
          <cell r="F584">
            <v>0</v>
          </cell>
          <cell r="G584">
            <v>0</v>
          </cell>
          <cell r="H584">
            <v>0</v>
          </cell>
          <cell r="I584">
            <v>0</v>
          </cell>
          <cell r="J584">
            <v>0</v>
          </cell>
          <cell r="K584">
            <v>0</v>
          </cell>
          <cell r="L584">
            <v>0</v>
          </cell>
          <cell r="M584">
            <v>0</v>
          </cell>
          <cell r="N584">
            <v>0</v>
          </cell>
          <cell r="O584">
            <v>0</v>
          </cell>
        </row>
        <row r="585">
          <cell r="A585" t="str">
            <v xml:space="preserve">    Sunbury</v>
          </cell>
          <cell r="C585">
            <v>0</v>
          </cell>
          <cell r="D585">
            <v>0</v>
          </cell>
          <cell r="E585">
            <v>0</v>
          </cell>
          <cell r="F585">
            <v>0</v>
          </cell>
          <cell r="G585">
            <v>0</v>
          </cell>
          <cell r="H585">
            <v>0</v>
          </cell>
          <cell r="I585">
            <v>0</v>
          </cell>
          <cell r="J585">
            <v>0</v>
          </cell>
          <cell r="K585">
            <v>0</v>
          </cell>
          <cell r="L585">
            <v>0</v>
          </cell>
          <cell r="M585">
            <v>0</v>
          </cell>
          <cell r="N585">
            <v>0</v>
          </cell>
          <cell r="O585">
            <v>0</v>
          </cell>
        </row>
        <row r="586">
          <cell r="A586" t="str">
            <v xml:space="preserve">    Holtwood</v>
          </cell>
          <cell r="C586">
            <v>0</v>
          </cell>
          <cell r="D586">
            <v>0</v>
          </cell>
          <cell r="E586">
            <v>0</v>
          </cell>
          <cell r="F586">
            <v>0</v>
          </cell>
          <cell r="G586">
            <v>0</v>
          </cell>
          <cell r="H586">
            <v>0</v>
          </cell>
          <cell r="I586">
            <v>0</v>
          </cell>
          <cell r="J586">
            <v>0</v>
          </cell>
          <cell r="K586">
            <v>0</v>
          </cell>
          <cell r="L586">
            <v>0</v>
          </cell>
          <cell r="M586">
            <v>0</v>
          </cell>
          <cell r="N586">
            <v>0</v>
          </cell>
          <cell r="O586">
            <v>0</v>
          </cell>
        </row>
        <row r="587">
          <cell r="A587" t="str">
            <v xml:space="preserve">    Keystone</v>
          </cell>
          <cell r="C587">
            <v>0</v>
          </cell>
          <cell r="D587">
            <v>0</v>
          </cell>
          <cell r="E587">
            <v>0</v>
          </cell>
          <cell r="F587">
            <v>0</v>
          </cell>
          <cell r="G587">
            <v>0</v>
          </cell>
          <cell r="H587">
            <v>0</v>
          </cell>
          <cell r="I587">
            <v>0</v>
          </cell>
          <cell r="J587">
            <v>0</v>
          </cell>
          <cell r="K587">
            <v>0</v>
          </cell>
          <cell r="L587">
            <v>0</v>
          </cell>
          <cell r="M587">
            <v>0</v>
          </cell>
          <cell r="N587">
            <v>0</v>
          </cell>
          <cell r="O587">
            <v>0</v>
          </cell>
        </row>
        <row r="588">
          <cell r="A588" t="str">
            <v xml:space="preserve">    Conemaugh</v>
          </cell>
          <cell r="C588">
            <v>0</v>
          </cell>
          <cell r="D588">
            <v>0</v>
          </cell>
          <cell r="E588">
            <v>0</v>
          </cell>
          <cell r="F588">
            <v>0</v>
          </cell>
          <cell r="G588">
            <v>0</v>
          </cell>
          <cell r="H588">
            <v>0</v>
          </cell>
          <cell r="I588">
            <v>0</v>
          </cell>
          <cell r="J588">
            <v>0</v>
          </cell>
          <cell r="K588">
            <v>0</v>
          </cell>
          <cell r="L588">
            <v>0</v>
          </cell>
          <cell r="M588">
            <v>0</v>
          </cell>
          <cell r="N588">
            <v>0</v>
          </cell>
          <cell r="O588">
            <v>0</v>
          </cell>
        </row>
        <row r="589">
          <cell r="A589" t="str">
            <v xml:space="preserve">    Montour</v>
          </cell>
          <cell r="C589">
            <v>0</v>
          </cell>
          <cell r="D589">
            <v>0</v>
          </cell>
          <cell r="E589">
            <v>0</v>
          </cell>
          <cell r="F589">
            <v>0</v>
          </cell>
          <cell r="G589">
            <v>0</v>
          </cell>
          <cell r="H589">
            <v>0</v>
          </cell>
          <cell r="I589">
            <v>0</v>
          </cell>
          <cell r="J589">
            <v>0</v>
          </cell>
          <cell r="K589">
            <v>0</v>
          </cell>
          <cell r="L589">
            <v>0</v>
          </cell>
          <cell r="M589">
            <v>0</v>
          </cell>
          <cell r="N589">
            <v>0</v>
          </cell>
          <cell r="O589">
            <v>0</v>
          </cell>
        </row>
        <row r="590">
          <cell r="A590" t="str">
            <v xml:space="preserve">    Retired Miner's Health Care Costs</v>
          </cell>
          <cell r="C590">
            <v>0</v>
          </cell>
          <cell r="D590">
            <v>0</v>
          </cell>
          <cell r="E590">
            <v>0</v>
          </cell>
          <cell r="F590">
            <v>0</v>
          </cell>
          <cell r="G590">
            <v>0</v>
          </cell>
          <cell r="H590">
            <v>0</v>
          </cell>
          <cell r="I590">
            <v>0</v>
          </cell>
          <cell r="J590">
            <v>0</v>
          </cell>
          <cell r="K590">
            <v>0</v>
          </cell>
          <cell r="L590">
            <v>0</v>
          </cell>
          <cell r="M590">
            <v>0</v>
          </cell>
          <cell r="N590">
            <v>0</v>
          </cell>
          <cell r="O590">
            <v>0</v>
          </cell>
        </row>
        <row r="591">
          <cell r="A591" t="str">
            <v xml:space="preserve">    Conemaugh Scrubber Costs</v>
          </cell>
          <cell r="C591">
            <v>0</v>
          </cell>
          <cell r="D591">
            <v>0</v>
          </cell>
          <cell r="E591">
            <v>0</v>
          </cell>
          <cell r="F591">
            <v>0</v>
          </cell>
          <cell r="G591">
            <v>0</v>
          </cell>
          <cell r="H591">
            <v>0</v>
          </cell>
          <cell r="I591">
            <v>0</v>
          </cell>
          <cell r="J591">
            <v>0</v>
          </cell>
          <cell r="K591">
            <v>0</v>
          </cell>
          <cell r="L591">
            <v>0</v>
          </cell>
          <cell r="M591">
            <v>0</v>
          </cell>
          <cell r="N591">
            <v>0</v>
          </cell>
          <cell r="O591">
            <v>0</v>
          </cell>
        </row>
        <row r="592">
          <cell r="C592" t="str">
            <v xml:space="preserve"> ========</v>
          </cell>
          <cell r="D592" t="str">
            <v xml:space="preserve"> ========</v>
          </cell>
          <cell r="E592" t="str">
            <v xml:space="preserve"> ========</v>
          </cell>
          <cell r="F592" t="str">
            <v xml:space="preserve"> ========</v>
          </cell>
          <cell r="G592" t="str">
            <v xml:space="preserve"> ========</v>
          </cell>
          <cell r="H592" t="str">
            <v xml:space="preserve"> ========</v>
          </cell>
          <cell r="I592" t="str">
            <v xml:space="preserve"> ========</v>
          </cell>
          <cell r="J592" t="str">
            <v xml:space="preserve"> ========</v>
          </cell>
          <cell r="K592" t="str">
            <v xml:space="preserve"> ========</v>
          </cell>
          <cell r="L592" t="str">
            <v xml:space="preserve"> ========</v>
          </cell>
          <cell r="M592" t="str">
            <v xml:space="preserve"> ========</v>
          </cell>
          <cell r="N592" t="str">
            <v xml:space="preserve"> ========</v>
          </cell>
          <cell r="O592" t="str">
            <v xml:space="preserve"> ========</v>
          </cell>
        </row>
        <row r="593">
          <cell r="A593" t="str">
            <v xml:space="preserve"> TOTAL COAL EXPENSE</v>
          </cell>
          <cell r="C593">
            <v>0</v>
          </cell>
          <cell r="D593">
            <v>0</v>
          </cell>
          <cell r="E593">
            <v>0</v>
          </cell>
          <cell r="F593">
            <v>0</v>
          </cell>
          <cell r="G593">
            <v>0</v>
          </cell>
          <cell r="H593">
            <v>0</v>
          </cell>
          <cell r="I593">
            <v>0</v>
          </cell>
          <cell r="J593">
            <v>0</v>
          </cell>
          <cell r="K593">
            <v>0</v>
          </cell>
          <cell r="L593">
            <v>0</v>
          </cell>
          <cell r="M593">
            <v>0</v>
          </cell>
          <cell r="N593">
            <v>0</v>
          </cell>
          <cell r="O593">
            <v>0</v>
          </cell>
        </row>
        <row r="595">
          <cell r="A595" t="str">
            <v xml:space="preserve">    Susquehanna 1</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t="str">
            <v xml:space="preserve">    Susquehanna 2</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t="str">
            <v xml:space="preserve">    Susquehanna 1 (Spent Fuel)</v>
          </cell>
          <cell r="C597">
            <v>0</v>
          </cell>
          <cell r="D597">
            <v>0</v>
          </cell>
          <cell r="E597">
            <v>0</v>
          </cell>
          <cell r="F597">
            <v>0</v>
          </cell>
          <cell r="G597">
            <v>0</v>
          </cell>
          <cell r="H597">
            <v>0</v>
          </cell>
          <cell r="I597">
            <v>0</v>
          </cell>
          <cell r="J597">
            <v>0</v>
          </cell>
          <cell r="K597">
            <v>0</v>
          </cell>
          <cell r="L597">
            <v>0</v>
          </cell>
          <cell r="M597">
            <v>0</v>
          </cell>
          <cell r="N597">
            <v>0</v>
          </cell>
          <cell r="O597">
            <v>0</v>
          </cell>
        </row>
        <row r="598">
          <cell r="A598" t="str">
            <v xml:space="preserve">    Susquehanna 2 (Spent Fuel)</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t="str">
            <v xml:space="preserve">    D&amp;D Expense</v>
          </cell>
          <cell r="C599">
            <v>0</v>
          </cell>
          <cell r="D599">
            <v>0</v>
          </cell>
          <cell r="E599">
            <v>0</v>
          </cell>
          <cell r="F599">
            <v>0</v>
          </cell>
          <cell r="G599">
            <v>0</v>
          </cell>
          <cell r="H599">
            <v>0</v>
          </cell>
          <cell r="I599">
            <v>0</v>
          </cell>
          <cell r="J599">
            <v>0</v>
          </cell>
          <cell r="K599">
            <v>0</v>
          </cell>
          <cell r="L599">
            <v>0</v>
          </cell>
          <cell r="M599">
            <v>0</v>
          </cell>
          <cell r="N599">
            <v>0</v>
          </cell>
          <cell r="O599">
            <v>0</v>
          </cell>
        </row>
        <row r="600">
          <cell r="C600" t="str">
            <v xml:space="preserve"> ========</v>
          </cell>
          <cell r="D600" t="str">
            <v xml:space="preserve"> ========</v>
          </cell>
          <cell r="E600" t="str">
            <v xml:space="preserve"> ========</v>
          </cell>
          <cell r="F600" t="str">
            <v xml:space="preserve"> ========</v>
          </cell>
          <cell r="G600" t="str">
            <v xml:space="preserve"> ========</v>
          </cell>
          <cell r="H600" t="str">
            <v xml:space="preserve"> ========</v>
          </cell>
          <cell r="I600" t="str">
            <v xml:space="preserve"> ========</v>
          </cell>
          <cell r="J600" t="str">
            <v xml:space="preserve"> ========</v>
          </cell>
          <cell r="K600" t="str">
            <v xml:space="preserve"> ========</v>
          </cell>
          <cell r="L600" t="str">
            <v xml:space="preserve"> ========</v>
          </cell>
          <cell r="M600" t="str">
            <v xml:space="preserve"> ========</v>
          </cell>
          <cell r="N600" t="str">
            <v xml:space="preserve"> ========</v>
          </cell>
          <cell r="O600" t="str">
            <v xml:space="preserve"> ========</v>
          </cell>
        </row>
        <row r="601">
          <cell r="A601" t="str">
            <v xml:space="preserve"> TOTAL NUCLEAR EXPENSE</v>
          </cell>
          <cell r="C601">
            <v>0</v>
          </cell>
          <cell r="D601">
            <v>0</v>
          </cell>
          <cell r="E601">
            <v>0</v>
          </cell>
          <cell r="F601">
            <v>0</v>
          </cell>
          <cell r="G601">
            <v>0</v>
          </cell>
          <cell r="H601">
            <v>0</v>
          </cell>
          <cell r="I601">
            <v>0</v>
          </cell>
          <cell r="J601">
            <v>0</v>
          </cell>
          <cell r="K601">
            <v>0</v>
          </cell>
          <cell r="L601">
            <v>0</v>
          </cell>
          <cell r="M601">
            <v>0</v>
          </cell>
          <cell r="N601">
            <v>0</v>
          </cell>
          <cell r="O601">
            <v>0</v>
          </cell>
        </row>
        <row r="603">
          <cell r="A603" t="str">
            <v xml:space="preserve"> Martins Creek 3-4</v>
          </cell>
          <cell r="C603">
            <v>0</v>
          </cell>
          <cell r="D603">
            <v>0</v>
          </cell>
          <cell r="E603">
            <v>0</v>
          </cell>
          <cell r="F603">
            <v>0</v>
          </cell>
          <cell r="G603">
            <v>0</v>
          </cell>
          <cell r="H603">
            <v>0</v>
          </cell>
          <cell r="I603">
            <v>0</v>
          </cell>
          <cell r="J603">
            <v>0</v>
          </cell>
          <cell r="K603">
            <v>0</v>
          </cell>
          <cell r="L603">
            <v>0</v>
          </cell>
          <cell r="M603">
            <v>0</v>
          </cell>
          <cell r="N603">
            <v>0</v>
          </cell>
          <cell r="O603">
            <v>0</v>
          </cell>
        </row>
        <row r="604">
          <cell r="A604" t="str">
            <v xml:space="preserve">    Sun Oil Adjustment</v>
          </cell>
          <cell r="C604">
            <v>0</v>
          </cell>
          <cell r="D604">
            <v>0</v>
          </cell>
          <cell r="E604">
            <v>0</v>
          </cell>
          <cell r="F604">
            <v>0</v>
          </cell>
          <cell r="G604">
            <v>0</v>
          </cell>
          <cell r="H604">
            <v>0</v>
          </cell>
          <cell r="I604">
            <v>0</v>
          </cell>
          <cell r="J604">
            <v>0</v>
          </cell>
          <cell r="K604">
            <v>0</v>
          </cell>
          <cell r="L604">
            <v>0</v>
          </cell>
          <cell r="M604">
            <v>0</v>
          </cell>
          <cell r="N604">
            <v>0</v>
          </cell>
          <cell r="O604">
            <v>0</v>
          </cell>
        </row>
        <row r="606">
          <cell r="A606" t="str">
            <v xml:space="preserve"> COMBUSTION TURBINES</v>
          </cell>
          <cell r="C606">
            <v>0</v>
          </cell>
          <cell r="D606">
            <v>0</v>
          </cell>
          <cell r="E606">
            <v>0</v>
          </cell>
          <cell r="F606">
            <v>0</v>
          </cell>
          <cell r="G606">
            <v>0</v>
          </cell>
          <cell r="H606">
            <v>0</v>
          </cell>
          <cell r="I606">
            <v>0</v>
          </cell>
          <cell r="J606">
            <v>0</v>
          </cell>
          <cell r="K606">
            <v>0</v>
          </cell>
          <cell r="L606">
            <v>0</v>
          </cell>
          <cell r="M606">
            <v>0</v>
          </cell>
          <cell r="N606">
            <v>0</v>
          </cell>
          <cell r="O606">
            <v>0</v>
          </cell>
        </row>
        <row r="608">
          <cell r="A608" t="str">
            <v xml:space="preserve"> DIESELS</v>
          </cell>
          <cell r="C608">
            <v>0</v>
          </cell>
          <cell r="D608">
            <v>0</v>
          </cell>
          <cell r="E608">
            <v>0</v>
          </cell>
          <cell r="F608">
            <v>0</v>
          </cell>
          <cell r="G608">
            <v>0</v>
          </cell>
          <cell r="H608">
            <v>0</v>
          </cell>
          <cell r="I608">
            <v>0</v>
          </cell>
          <cell r="J608">
            <v>0</v>
          </cell>
          <cell r="K608">
            <v>0</v>
          </cell>
          <cell r="L608">
            <v>0</v>
          </cell>
          <cell r="M608">
            <v>0</v>
          </cell>
          <cell r="N608">
            <v>0</v>
          </cell>
          <cell r="O608">
            <v>0</v>
          </cell>
        </row>
        <row r="609">
          <cell r="C609" t="str">
            <v xml:space="preserve"> ========</v>
          </cell>
          <cell r="D609" t="str">
            <v xml:space="preserve"> ========</v>
          </cell>
          <cell r="E609" t="str">
            <v xml:space="preserve"> ========</v>
          </cell>
          <cell r="F609" t="str">
            <v xml:space="preserve"> ========</v>
          </cell>
          <cell r="G609" t="str">
            <v xml:space="preserve"> ========</v>
          </cell>
          <cell r="H609" t="str">
            <v xml:space="preserve"> ========</v>
          </cell>
          <cell r="I609" t="str">
            <v xml:space="preserve"> ========</v>
          </cell>
          <cell r="J609" t="str">
            <v xml:space="preserve"> ========</v>
          </cell>
          <cell r="K609" t="str">
            <v xml:space="preserve"> ========</v>
          </cell>
          <cell r="L609" t="str">
            <v xml:space="preserve"> ========</v>
          </cell>
          <cell r="M609" t="str">
            <v xml:space="preserve"> ========</v>
          </cell>
          <cell r="N609" t="str">
            <v xml:space="preserve"> ========</v>
          </cell>
          <cell r="O609" t="str">
            <v xml:space="preserve"> ========</v>
          </cell>
        </row>
        <row r="610">
          <cell r="A610" t="str">
            <v>TOTAL JCP&amp;L FUEL EXPENSE</v>
          </cell>
          <cell r="C610">
            <v>0</v>
          </cell>
          <cell r="D610">
            <v>0</v>
          </cell>
          <cell r="E610">
            <v>0</v>
          </cell>
          <cell r="F610">
            <v>0</v>
          </cell>
          <cell r="G610">
            <v>0</v>
          </cell>
          <cell r="H610">
            <v>0</v>
          </cell>
          <cell r="I610">
            <v>0</v>
          </cell>
          <cell r="J610">
            <v>0</v>
          </cell>
          <cell r="K610">
            <v>0</v>
          </cell>
          <cell r="L610">
            <v>0</v>
          </cell>
          <cell r="M610">
            <v>0</v>
          </cell>
          <cell r="N610">
            <v>0</v>
          </cell>
          <cell r="O610">
            <v>0</v>
          </cell>
        </row>
        <row r="611">
          <cell r="A611" t="str">
            <v>JCP&amp;L SHARE UNLOADED SALES REVENUE</v>
          </cell>
          <cell r="C611">
            <v>0</v>
          </cell>
          <cell r="D611">
            <v>0</v>
          </cell>
          <cell r="E611">
            <v>0</v>
          </cell>
          <cell r="F611">
            <v>0</v>
          </cell>
          <cell r="G611">
            <v>0</v>
          </cell>
          <cell r="H611">
            <v>0</v>
          </cell>
          <cell r="I611">
            <v>0</v>
          </cell>
          <cell r="J611">
            <v>0</v>
          </cell>
          <cell r="K611">
            <v>0</v>
          </cell>
          <cell r="L611">
            <v>0</v>
          </cell>
          <cell r="M611">
            <v>0</v>
          </cell>
          <cell r="N611">
            <v>0</v>
          </cell>
          <cell r="O611">
            <v>0</v>
          </cell>
        </row>
        <row r="612">
          <cell r="A612" t="str">
            <v>JCP&amp;L SHARE OF EHV CHARGES (Page 14)</v>
          </cell>
          <cell r="C612">
            <v>0</v>
          </cell>
          <cell r="D612">
            <v>0</v>
          </cell>
          <cell r="E612">
            <v>0</v>
          </cell>
          <cell r="F612">
            <v>0</v>
          </cell>
          <cell r="G612">
            <v>0</v>
          </cell>
          <cell r="H612">
            <v>0</v>
          </cell>
          <cell r="I612">
            <v>0</v>
          </cell>
          <cell r="J612">
            <v>0</v>
          </cell>
          <cell r="K612">
            <v>0</v>
          </cell>
          <cell r="L612">
            <v>0</v>
          </cell>
          <cell r="M612">
            <v>0</v>
          </cell>
          <cell r="N612">
            <v>0</v>
          </cell>
          <cell r="O612">
            <v>0</v>
          </cell>
        </row>
        <row r="613">
          <cell r="A613" t="str">
            <v>CREDIT FOR COST OF PP&amp;L LOADED SALES</v>
          </cell>
          <cell r="C613">
            <v>0</v>
          </cell>
          <cell r="D613">
            <v>0</v>
          </cell>
          <cell r="E613">
            <v>0</v>
          </cell>
          <cell r="F613">
            <v>0</v>
          </cell>
          <cell r="G613">
            <v>0</v>
          </cell>
          <cell r="H613">
            <v>0</v>
          </cell>
          <cell r="I613">
            <v>0</v>
          </cell>
          <cell r="J613">
            <v>0</v>
          </cell>
          <cell r="K613">
            <v>0</v>
          </cell>
          <cell r="L613">
            <v>0</v>
          </cell>
          <cell r="M613">
            <v>0</v>
          </cell>
          <cell r="N613">
            <v>0</v>
          </cell>
          <cell r="O613">
            <v>0</v>
          </cell>
        </row>
        <row r="614">
          <cell r="C614" t="str">
            <v xml:space="preserve"> ========</v>
          </cell>
          <cell r="D614" t="str">
            <v xml:space="preserve"> ========</v>
          </cell>
          <cell r="E614" t="str">
            <v xml:space="preserve"> ========</v>
          </cell>
          <cell r="F614" t="str">
            <v xml:space="preserve"> ========</v>
          </cell>
          <cell r="G614" t="str">
            <v xml:space="preserve"> ========</v>
          </cell>
          <cell r="H614" t="str">
            <v xml:space="preserve"> ========</v>
          </cell>
          <cell r="I614" t="str">
            <v xml:space="preserve"> ========</v>
          </cell>
          <cell r="J614" t="str">
            <v xml:space="preserve"> ========</v>
          </cell>
          <cell r="K614" t="str">
            <v xml:space="preserve"> ========</v>
          </cell>
          <cell r="L614" t="str">
            <v xml:space="preserve"> ========</v>
          </cell>
          <cell r="M614" t="str">
            <v xml:space="preserve"> ========</v>
          </cell>
          <cell r="N614" t="str">
            <v xml:space="preserve"> ========</v>
          </cell>
          <cell r="O614" t="str">
            <v xml:space="preserve"> ========</v>
          </cell>
        </row>
        <row r="615">
          <cell r="A615" t="str">
            <v>NET COST FOR JCP&amp;L SALE</v>
          </cell>
          <cell r="C615">
            <v>0</v>
          </cell>
          <cell r="D615">
            <v>0</v>
          </cell>
          <cell r="E615">
            <v>0</v>
          </cell>
          <cell r="F615">
            <v>0</v>
          </cell>
          <cell r="G615">
            <v>0</v>
          </cell>
          <cell r="H615">
            <v>0</v>
          </cell>
          <cell r="I615">
            <v>0</v>
          </cell>
          <cell r="J615">
            <v>0</v>
          </cell>
          <cell r="K615">
            <v>0</v>
          </cell>
          <cell r="L615">
            <v>0</v>
          </cell>
          <cell r="M615">
            <v>0</v>
          </cell>
          <cell r="N615">
            <v>0</v>
          </cell>
          <cell r="O615">
            <v>0</v>
          </cell>
        </row>
        <row r="617">
          <cell r="A617" t="str">
            <v>COST FOR 150 MW SALE TO JCP&amp;L</v>
          </cell>
          <cell r="C617">
            <v>2402.857368</v>
          </cell>
          <cell r="D617">
            <v>2194.0551359999999</v>
          </cell>
          <cell r="E617">
            <v>2395.8845999999999</v>
          </cell>
          <cell r="F617">
            <v>2232.5985359999995</v>
          </cell>
          <cell r="G617">
            <v>2345.5507679999996</v>
          </cell>
          <cell r="H617">
            <v>2530.2823200000003</v>
          </cell>
          <cell r="I617">
            <v>2793.4595999999997</v>
          </cell>
          <cell r="J617">
            <v>2789.7544800000001</v>
          </cell>
          <cell r="K617">
            <v>2117.3032800000001</v>
          </cell>
          <cell r="L617">
            <v>1907.4987450000001</v>
          </cell>
          <cell r="M617">
            <v>1962.43776</v>
          </cell>
          <cell r="N617">
            <v>2245.1196960000002</v>
          </cell>
          <cell r="O617">
            <v>27917</v>
          </cell>
        </row>
        <row r="622">
          <cell r="L622" t="str">
            <v>CASE:2001 FORECAST</v>
          </cell>
        </row>
        <row r="623">
          <cell r="C623" t="str">
            <v xml:space="preserve">                    </v>
          </cell>
          <cell r="F623" t="str">
            <v xml:space="preserve">                              SALES OF NON-UTILITY GENERATION TO GPU</v>
          </cell>
          <cell r="L623">
            <v>36851</v>
          </cell>
        </row>
        <row r="626">
          <cell r="C626" t="str">
            <v>JANUARY</v>
          </cell>
          <cell r="D626" t="str">
            <v>FEBRUARY</v>
          </cell>
          <cell r="E626" t="str">
            <v>MARCH</v>
          </cell>
          <cell r="F626" t="str">
            <v>APRIL</v>
          </cell>
          <cell r="G626" t="str">
            <v>MAY</v>
          </cell>
          <cell r="H626" t="str">
            <v>JUNE</v>
          </cell>
          <cell r="I626" t="str">
            <v>JULY</v>
          </cell>
          <cell r="J626" t="str">
            <v>AUGUST</v>
          </cell>
          <cell r="K626" t="str">
            <v>SEPTEMBER</v>
          </cell>
          <cell r="L626" t="str">
            <v>OCTOBER</v>
          </cell>
          <cell r="M626" t="str">
            <v>NOVEMBER</v>
          </cell>
          <cell r="N626" t="str">
            <v>DECEMBER</v>
          </cell>
          <cell r="O626" t="str">
            <v>TOTAL</v>
          </cell>
        </row>
        <row r="627">
          <cell r="A627" t="str">
            <v>Total NUG Energy - GWH</v>
          </cell>
          <cell r="C627">
            <v>0</v>
          </cell>
          <cell r="D627">
            <v>0</v>
          </cell>
          <cell r="E627">
            <v>0</v>
          </cell>
          <cell r="F627">
            <v>0</v>
          </cell>
          <cell r="G627">
            <v>0</v>
          </cell>
          <cell r="H627">
            <v>0</v>
          </cell>
          <cell r="I627">
            <v>0</v>
          </cell>
          <cell r="J627">
            <v>0</v>
          </cell>
          <cell r="K627">
            <v>0</v>
          </cell>
          <cell r="L627">
            <v>0</v>
          </cell>
          <cell r="M627">
            <v>0</v>
          </cell>
          <cell r="N627">
            <v>0</v>
          </cell>
          <cell r="O627">
            <v>0</v>
          </cell>
        </row>
        <row r="628">
          <cell r="A628" t="str">
            <v>Cost Rate - Mills/KWH</v>
          </cell>
          <cell r="C628">
            <v>0</v>
          </cell>
          <cell r="D628">
            <v>0</v>
          </cell>
          <cell r="E628">
            <v>0</v>
          </cell>
          <cell r="F628">
            <v>0</v>
          </cell>
          <cell r="G628">
            <v>0</v>
          </cell>
          <cell r="H628">
            <v>0</v>
          </cell>
          <cell r="I628">
            <v>0</v>
          </cell>
          <cell r="J628">
            <v>0</v>
          </cell>
          <cell r="K628">
            <v>0</v>
          </cell>
          <cell r="L628">
            <v>0</v>
          </cell>
          <cell r="M628">
            <v>0</v>
          </cell>
          <cell r="N628">
            <v>0</v>
          </cell>
          <cell r="O628">
            <v>0</v>
          </cell>
        </row>
        <row r="629">
          <cell r="A629" t="str">
            <v>Transmission Charge - Mills/KWH</v>
          </cell>
          <cell r="C629">
            <v>0</v>
          </cell>
          <cell r="D629">
            <v>0</v>
          </cell>
          <cell r="E629">
            <v>0</v>
          </cell>
          <cell r="F629">
            <v>0</v>
          </cell>
          <cell r="G629">
            <v>0</v>
          </cell>
          <cell r="H629">
            <v>0</v>
          </cell>
          <cell r="I629">
            <v>0</v>
          </cell>
          <cell r="J629">
            <v>0</v>
          </cell>
          <cell r="K629">
            <v>0</v>
          </cell>
          <cell r="L629">
            <v>0</v>
          </cell>
          <cell r="M629">
            <v>0</v>
          </cell>
          <cell r="N629">
            <v>0</v>
          </cell>
          <cell r="O629">
            <v>0</v>
          </cell>
        </row>
        <row r="630">
          <cell r="C630" t="str">
            <v xml:space="preserve"> ========</v>
          </cell>
          <cell r="D630" t="str">
            <v xml:space="preserve"> ========</v>
          </cell>
          <cell r="E630" t="str">
            <v xml:space="preserve"> ========</v>
          </cell>
          <cell r="F630" t="str">
            <v xml:space="preserve"> ========</v>
          </cell>
          <cell r="G630" t="str">
            <v xml:space="preserve"> ========</v>
          </cell>
          <cell r="H630" t="str">
            <v xml:space="preserve"> ========</v>
          </cell>
          <cell r="I630" t="str">
            <v xml:space="preserve"> ========</v>
          </cell>
          <cell r="J630" t="str">
            <v xml:space="preserve"> ========</v>
          </cell>
          <cell r="K630" t="str">
            <v xml:space="preserve"> ========</v>
          </cell>
          <cell r="L630" t="str">
            <v xml:space="preserve"> ========</v>
          </cell>
          <cell r="M630" t="str">
            <v xml:space="preserve"> ========</v>
          </cell>
          <cell r="N630" t="str">
            <v xml:space="preserve"> ========</v>
          </cell>
          <cell r="O630" t="str">
            <v xml:space="preserve"> ========</v>
          </cell>
        </row>
        <row r="631">
          <cell r="A631" t="str">
            <v>Total Cost - Thousands of Dollars</v>
          </cell>
          <cell r="C631">
            <v>0</v>
          </cell>
          <cell r="D631">
            <v>0</v>
          </cell>
          <cell r="E631">
            <v>0</v>
          </cell>
          <cell r="F631">
            <v>0</v>
          </cell>
          <cell r="G631">
            <v>0</v>
          </cell>
          <cell r="H631">
            <v>0</v>
          </cell>
          <cell r="I631">
            <v>0</v>
          </cell>
          <cell r="J631">
            <v>0</v>
          </cell>
          <cell r="K631">
            <v>0</v>
          </cell>
          <cell r="L631">
            <v>0</v>
          </cell>
          <cell r="M631">
            <v>0</v>
          </cell>
          <cell r="N631">
            <v>0</v>
          </cell>
          <cell r="O631">
            <v>0</v>
          </cell>
        </row>
        <row r="658">
          <cell r="F658" t="str">
            <v xml:space="preserve">                         STATION GENERATION COST (FUEL ONLY)              </v>
          </cell>
          <cell r="L658" t="str">
            <v>CASE:2001 FORECAST</v>
          </cell>
          <cell r="P658" t="str">
            <v>12</v>
          </cell>
        </row>
        <row r="659">
          <cell r="F659" t="str">
            <v xml:space="preserve">                  </v>
          </cell>
          <cell r="L659">
            <v>36851</v>
          </cell>
        </row>
        <row r="660">
          <cell r="F660" t="str">
            <v xml:space="preserve">                                   (Mills / Kwh)       </v>
          </cell>
        </row>
        <row r="662">
          <cell r="A662" t="str">
            <v>COST OF GENERATION</v>
          </cell>
          <cell r="C662" t="str">
            <v>JANUARY</v>
          </cell>
          <cell r="D662" t="str">
            <v>FEBRUARY</v>
          </cell>
          <cell r="E662" t="str">
            <v>MARCH</v>
          </cell>
          <cell r="F662" t="str">
            <v>APRIL</v>
          </cell>
          <cell r="G662" t="str">
            <v>MAY</v>
          </cell>
          <cell r="H662" t="str">
            <v>JUNE</v>
          </cell>
          <cell r="I662" t="str">
            <v>JULY</v>
          </cell>
          <cell r="J662" t="str">
            <v>AUGUST</v>
          </cell>
          <cell r="K662" t="str">
            <v>SEPTEMBER</v>
          </cell>
          <cell r="L662" t="str">
            <v>OCTOBER</v>
          </cell>
          <cell r="M662" t="str">
            <v>NOVEMBER</v>
          </cell>
          <cell r="N662" t="str">
            <v>DECEMBER</v>
          </cell>
          <cell r="O662" t="str">
            <v>AVERAGE</v>
          </cell>
        </row>
        <row r="663">
          <cell r="A663" t="str">
            <v xml:space="preserve">                 </v>
          </cell>
        </row>
        <row r="664">
          <cell r="A664" t="str">
            <v xml:space="preserve">    BRUNNER ISLAND STATION</v>
          </cell>
          <cell r="C664">
            <v>14.83958</v>
          </cell>
          <cell r="D664">
            <v>14.853630000000001</v>
          </cell>
          <cell r="E664">
            <v>14.87533</v>
          </cell>
          <cell r="F664">
            <v>14.862679999999999</v>
          </cell>
          <cell r="G664">
            <v>14.92244</v>
          </cell>
          <cell r="H664">
            <v>14.752890000000001</v>
          </cell>
          <cell r="I664">
            <v>14.80805</v>
          </cell>
          <cell r="J664">
            <v>14.781330000000001</v>
          </cell>
          <cell r="K664">
            <v>11.270810000000001</v>
          </cell>
          <cell r="L664">
            <v>10.658580000000001</v>
          </cell>
          <cell r="M664">
            <v>14.93378</v>
          </cell>
          <cell r="N664">
            <v>15.144740000000001</v>
          </cell>
          <cell r="O664">
            <v>14.37467</v>
          </cell>
        </row>
        <row r="665">
          <cell r="A665" t="str">
            <v xml:space="preserve">    MARTINS CREEK 1-2</v>
          </cell>
          <cell r="C665">
            <v>15.722</v>
          </cell>
          <cell r="D665">
            <v>15.68322</v>
          </cell>
          <cell r="E665">
            <v>16.052160000000001</v>
          </cell>
          <cell r="F665">
            <v>15.92895</v>
          </cell>
          <cell r="G665">
            <v>16.1309</v>
          </cell>
          <cell r="H665">
            <v>15.835750000000001</v>
          </cell>
          <cell r="I665">
            <v>15.985200000000001</v>
          </cell>
          <cell r="J665">
            <v>15.77998</v>
          </cell>
          <cell r="K665">
            <v>13.682460000000001</v>
          </cell>
          <cell r="L665">
            <v>15.45926</v>
          </cell>
          <cell r="M665">
            <v>16.301200000000001</v>
          </cell>
          <cell r="N665">
            <v>16.08766</v>
          </cell>
          <cell r="O665">
            <v>15.795500000000001</v>
          </cell>
        </row>
        <row r="666">
          <cell r="A666" t="str">
            <v xml:space="preserve">    SUNBURY STATION</v>
          </cell>
          <cell r="C666">
            <v>0</v>
          </cell>
          <cell r="D666">
            <v>0</v>
          </cell>
          <cell r="E666">
            <v>0</v>
          </cell>
          <cell r="F666">
            <v>0</v>
          </cell>
          <cell r="G666">
            <v>0</v>
          </cell>
          <cell r="H666">
            <v>0</v>
          </cell>
          <cell r="I666">
            <v>0</v>
          </cell>
          <cell r="J666">
            <v>0</v>
          </cell>
          <cell r="K666">
            <v>0</v>
          </cell>
          <cell r="L666">
            <v>0</v>
          </cell>
          <cell r="M666">
            <v>0</v>
          </cell>
          <cell r="N666">
            <v>0</v>
          </cell>
          <cell r="O666">
            <v>0</v>
          </cell>
        </row>
        <row r="667">
          <cell r="A667" t="str">
            <v xml:space="preserve">    HOLTWOOD STATION</v>
          </cell>
          <cell r="C667">
            <v>0</v>
          </cell>
          <cell r="D667">
            <v>0</v>
          </cell>
          <cell r="E667">
            <v>0</v>
          </cell>
          <cell r="F667">
            <v>0</v>
          </cell>
          <cell r="G667">
            <v>0</v>
          </cell>
          <cell r="H667">
            <v>0</v>
          </cell>
          <cell r="I667">
            <v>0</v>
          </cell>
          <cell r="J667">
            <v>0</v>
          </cell>
          <cell r="K667">
            <v>0</v>
          </cell>
          <cell r="L667">
            <v>0</v>
          </cell>
          <cell r="M667">
            <v>0</v>
          </cell>
          <cell r="N667">
            <v>0</v>
          </cell>
          <cell r="O667">
            <v>0</v>
          </cell>
        </row>
        <row r="668">
          <cell r="A668" t="str">
            <v xml:space="preserve">    KEYSTONE STATION</v>
          </cell>
          <cell r="C668">
            <v>9.8110700000000008</v>
          </cell>
          <cell r="D668">
            <v>9.8308499999999999</v>
          </cell>
          <cell r="E668">
            <v>9.4387500000000006</v>
          </cell>
          <cell r="F668">
            <v>11.114140000000001</v>
          </cell>
          <cell r="G668">
            <v>19.26435</v>
          </cell>
          <cell r="H668">
            <v>8.5437200000000004</v>
          </cell>
          <cell r="I668">
            <v>9.0522799999999997</v>
          </cell>
          <cell r="J668">
            <v>10.73733</v>
          </cell>
          <cell r="K668">
            <v>10.334860000000001</v>
          </cell>
          <cell r="L668">
            <v>10.397790000000001</v>
          </cell>
          <cell r="M668">
            <v>10.02957</v>
          </cell>
          <cell r="N668">
            <v>9.5515699999999999</v>
          </cell>
          <cell r="O668">
            <v>10.29857</v>
          </cell>
        </row>
        <row r="669">
          <cell r="A669" t="str">
            <v xml:space="preserve">    CONEMAUGH STATION</v>
          </cell>
          <cell r="C669">
            <v>11.05373</v>
          </cell>
          <cell r="D669">
            <v>12.093999999999999</v>
          </cell>
          <cell r="E669">
            <v>11.177149999999999</v>
          </cell>
          <cell r="F669">
            <v>9.9148899999999998</v>
          </cell>
          <cell r="G669">
            <v>10.0686</v>
          </cell>
          <cell r="H669">
            <v>11.201409999999999</v>
          </cell>
          <cell r="I669">
            <v>10.31317</v>
          </cell>
          <cell r="J669">
            <v>10.314019999999999</v>
          </cell>
          <cell r="K669">
            <v>16.79993</v>
          </cell>
          <cell r="L669">
            <v>16.18515</v>
          </cell>
          <cell r="M669">
            <v>10.83203</v>
          </cell>
          <cell r="N669">
            <v>9.0416699999999999</v>
          </cell>
          <cell r="O669">
            <v>11.23142</v>
          </cell>
        </row>
        <row r="670">
          <cell r="A670" t="str">
            <v xml:space="preserve">    MONTOUR STATION</v>
          </cell>
          <cell r="C670">
            <v>13.14002</v>
          </cell>
          <cell r="D670">
            <v>12.967280000000001</v>
          </cell>
          <cell r="E670">
            <v>12.214779999999999</v>
          </cell>
          <cell r="F670">
            <v>12.83409</v>
          </cell>
          <cell r="G670">
            <v>14.83597</v>
          </cell>
          <cell r="H670">
            <v>13.003920000000001</v>
          </cell>
          <cell r="I670">
            <v>12.75163</v>
          </cell>
          <cell r="J670">
            <v>12.66264</v>
          </cell>
          <cell r="K670">
            <v>12.72326</v>
          </cell>
          <cell r="L670">
            <v>12.918150000000001</v>
          </cell>
          <cell r="M670">
            <v>12.85271</v>
          </cell>
          <cell r="N670">
            <v>12.97015</v>
          </cell>
          <cell r="O670">
            <v>12.93816</v>
          </cell>
        </row>
        <row r="671">
          <cell r="C671" t="str">
            <v xml:space="preserve"> ========</v>
          </cell>
          <cell r="D671" t="str">
            <v xml:space="preserve"> ========</v>
          </cell>
          <cell r="E671" t="str">
            <v xml:space="preserve"> ========</v>
          </cell>
          <cell r="F671" t="str">
            <v xml:space="preserve"> ========</v>
          </cell>
          <cell r="G671" t="str">
            <v xml:space="preserve"> ========</v>
          </cell>
          <cell r="H671" t="str">
            <v xml:space="preserve"> ========</v>
          </cell>
          <cell r="I671" t="str">
            <v xml:space="preserve"> ========</v>
          </cell>
          <cell r="J671" t="str">
            <v xml:space="preserve"> ========</v>
          </cell>
          <cell r="K671" t="str">
            <v xml:space="preserve"> ========</v>
          </cell>
          <cell r="L671" t="str">
            <v xml:space="preserve"> ========</v>
          </cell>
          <cell r="M671" t="str">
            <v xml:space="preserve"> ========</v>
          </cell>
          <cell r="N671" t="str">
            <v xml:space="preserve"> ========</v>
          </cell>
          <cell r="O671" t="str">
            <v xml:space="preserve"> ========</v>
          </cell>
        </row>
        <row r="672">
          <cell r="A672" t="str">
            <v xml:space="preserve"> AVERAGE COAL-FIRED GEN COST</v>
          </cell>
          <cell r="C672">
            <v>13.58005</v>
          </cell>
          <cell r="D672">
            <v>13.61042</v>
          </cell>
          <cell r="E672">
            <v>13.27909</v>
          </cell>
          <cell r="F672">
            <v>13.402850000000001</v>
          </cell>
          <cell r="G672">
            <v>14.577640000000001</v>
          </cell>
          <cell r="H672">
            <v>13.36754</v>
          </cell>
          <cell r="I672">
            <v>13.25836</v>
          </cell>
          <cell r="J672">
            <v>13.33403</v>
          </cell>
          <cell r="K672">
            <v>12.36313</v>
          </cell>
          <cell r="L672">
            <v>12.375679999999999</v>
          </cell>
          <cell r="M672">
            <v>13.35772</v>
          </cell>
          <cell r="N672">
            <v>13.435499999999999</v>
          </cell>
          <cell r="O672">
            <v>13.32531</v>
          </cell>
        </row>
        <row r="674">
          <cell r="A674" t="str">
            <v xml:space="preserve">    SUSQUEHANNA 1</v>
          </cell>
          <cell r="C674">
            <v>3.6198899999999998</v>
          </cell>
          <cell r="D674">
            <v>3.6198700000000001</v>
          </cell>
          <cell r="E674">
            <v>3.6198899999999998</v>
          </cell>
          <cell r="F674">
            <v>3.6198700000000001</v>
          </cell>
          <cell r="G674">
            <v>3.6200800000000002</v>
          </cell>
          <cell r="H674">
            <v>3.6198700000000001</v>
          </cell>
          <cell r="I674">
            <v>3.6198899999999998</v>
          </cell>
          <cell r="J674">
            <v>3.6198899999999998</v>
          </cell>
          <cell r="K674">
            <v>3.6198700000000001</v>
          </cell>
          <cell r="L674">
            <v>3.6198899999999998</v>
          </cell>
          <cell r="M674">
            <v>3.6198700000000001</v>
          </cell>
          <cell r="N674">
            <v>3.6198899999999998</v>
          </cell>
          <cell r="O674">
            <v>3.6200299999999999</v>
          </cell>
        </row>
        <row r="675">
          <cell r="A675" t="str">
            <v xml:space="preserve">    SUSQUEHANNA 2</v>
          </cell>
          <cell r="C675">
            <v>3.7800699999999998</v>
          </cell>
          <cell r="D675">
            <v>3.7801800000000001</v>
          </cell>
          <cell r="E675">
            <v>3.7796599999999998</v>
          </cell>
          <cell r="F675">
            <v>3.5907800000000001</v>
          </cell>
          <cell r="G675">
            <v>3.5900500000000002</v>
          </cell>
          <cell r="H675">
            <v>3.5900300000000001</v>
          </cell>
          <cell r="I675">
            <v>3.5899899999999998</v>
          </cell>
          <cell r="J675">
            <v>3.5899899999999998</v>
          </cell>
          <cell r="K675">
            <v>3.5900300000000001</v>
          </cell>
          <cell r="L675">
            <v>3.5899899999999998</v>
          </cell>
          <cell r="M675">
            <v>3.5900300000000001</v>
          </cell>
          <cell r="N675">
            <v>3.5899899999999998</v>
          </cell>
          <cell r="O675">
            <v>3.6300400000000002</v>
          </cell>
        </row>
        <row r="676">
          <cell r="C676" t="str">
            <v xml:space="preserve"> ========</v>
          </cell>
          <cell r="D676" t="str">
            <v xml:space="preserve"> ========</v>
          </cell>
          <cell r="E676" t="str">
            <v xml:space="preserve"> ========</v>
          </cell>
          <cell r="F676" t="str">
            <v xml:space="preserve"> ========</v>
          </cell>
          <cell r="G676" t="str">
            <v xml:space="preserve"> ========</v>
          </cell>
          <cell r="H676" t="str">
            <v xml:space="preserve"> ========</v>
          </cell>
          <cell r="I676" t="str">
            <v xml:space="preserve"> ========</v>
          </cell>
          <cell r="J676" t="str">
            <v xml:space="preserve"> ========</v>
          </cell>
          <cell r="K676" t="str">
            <v xml:space="preserve"> ========</v>
          </cell>
          <cell r="L676" t="str">
            <v xml:space="preserve"> ========</v>
          </cell>
          <cell r="M676" t="str">
            <v xml:space="preserve"> ========</v>
          </cell>
          <cell r="N676" t="str">
            <v xml:space="preserve"> ========</v>
          </cell>
          <cell r="O676" t="str">
            <v xml:space="preserve"> ========</v>
          </cell>
        </row>
        <row r="677">
          <cell r="A677" t="str">
            <v xml:space="preserve"> AVG NUCLEAR GEN COST(Excluding</v>
          </cell>
          <cell r="C677">
            <v>3.7000899999999999</v>
          </cell>
          <cell r="D677">
            <v>3.6995900000000002</v>
          </cell>
          <cell r="E677">
            <v>3.6515200000000001</v>
          </cell>
          <cell r="F677">
            <v>3.6183200000000002</v>
          </cell>
          <cell r="G677">
            <v>3.60168</v>
          </cell>
          <cell r="H677">
            <v>3.60487</v>
          </cell>
          <cell r="I677">
            <v>3.6047899999999999</v>
          </cell>
          <cell r="J677">
            <v>3.6047899999999999</v>
          </cell>
          <cell r="K677">
            <v>3.60487</v>
          </cell>
          <cell r="L677">
            <v>3.6047899999999999</v>
          </cell>
          <cell r="M677">
            <v>3.60487</v>
          </cell>
          <cell r="N677">
            <v>3.6047899999999999</v>
          </cell>
          <cell r="O677">
            <v>3.6247400000000001</v>
          </cell>
        </row>
        <row r="678">
          <cell r="A678" t="str">
            <v xml:space="preserve">    D&amp;D Expense)</v>
          </cell>
        </row>
        <row r="679">
          <cell r="A679" t="str">
            <v xml:space="preserve"> MARTINS CREEK 3-4(Excl Sun Oil)</v>
          </cell>
          <cell r="C679">
            <v>55.221020000000003</v>
          </cell>
          <cell r="D679">
            <v>50.928350000000002</v>
          </cell>
          <cell r="E679">
            <v>50.325299999999999</v>
          </cell>
          <cell r="F679">
            <v>48.271740000000001</v>
          </cell>
          <cell r="G679">
            <v>44.366709999999998</v>
          </cell>
          <cell r="H679">
            <v>43.411299999999997</v>
          </cell>
          <cell r="I679">
            <v>40.072119999999998</v>
          </cell>
          <cell r="J679">
            <v>39.618119999999998</v>
          </cell>
          <cell r="K679">
            <v>40.587580000000003</v>
          </cell>
          <cell r="L679">
            <v>41.003259999999997</v>
          </cell>
          <cell r="M679">
            <v>44.901820000000001</v>
          </cell>
          <cell r="N679">
            <v>44.376460000000002</v>
          </cell>
          <cell r="O679">
            <v>42.835290000000001</v>
          </cell>
        </row>
        <row r="680">
          <cell r="A680" t="str">
            <v>(Including #6 Oil and Gas)</v>
          </cell>
        </row>
        <row r="681">
          <cell r="A681" t="str">
            <v xml:space="preserve"> COMBUSTION TURBINES</v>
          </cell>
          <cell r="C681">
            <v>64.816050000000004</v>
          </cell>
          <cell r="D681">
            <v>89.778509999999997</v>
          </cell>
          <cell r="E681">
            <v>88.844319999999996</v>
          </cell>
          <cell r="F681">
            <v>92.622380000000007</v>
          </cell>
          <cell r="G681">
            <v>29.760200000000001</v>
          </cell>
          <cell r="H681">
            <v>24.246569999999998</v>
          </cell>
          <cell r="I681">
            <v>41.568109999999997</v>
          </cell>
          <cell r="J681">
            <v>78.268299999999996</v>
          </cell>
          <cell r="K681">
            <v>43.312609999999999</v>
          </cell>
          <cell r="L681">
            <v>49.338380000000001</v>
          </cell>
          <cell r="M681">
            <v>49.984749999999998</v>
          </cell>
          <cell r="N681">
            <v>78.934569999999994</v>
          </cell>
          <cell r="O681">
            <v>52.056910000000002</v>
          </cell>
        </row>
        <row r="683">
          <cell r="A683" t="str">
            <v xml:space="preserve"> DIESELS</v>
          </cell>
          <cell r="C683">
            <v>58.936430000000001</v>
          </cell>
          <cell r="D683">
            <v>58.850349999999999</v>
          </cell>
          <cell r="E683">
            <v>56.676549999999999</v>
          </cell>
          <cell r="F683">
            <v>53.547049999999999</v>
          </cell>
          <cell r="G683">
            <v>51.939819999999997</v>
          </cell>
          <cell r="H683">
            <v>49.292340000000003</v>
          </cell>
          <cell r="I683">
            <v>50.658929999999998</v>
          </cell>
          <cell r="J683">
            <v>51.02908</v>
          </cell>
          <cell r="K683">
            <v>51.764780000000002</v>
          </cell>
          <cell r="L683">
            <v>53.691490000000002</v>
          </cell>
          <cell r="M683">
            <v>56.08381</v>
          </cell>
          <cell r="N683">
            <v>56.71031</v>
          </cell>
          <cell r="O683">
            <v>53.785679999999999</v>
          </cell>
        </row>
        <row r="684">
          <cell r="C684" t="str">
            <v xml:space="preserve"> ========</v>
          </cell>
          <cell r="D684" t="str">
            <v xml:space="preserve"> ========</v>
          </cell>
          <cell r="E684" t="str">
            <v xml:space="preserve"> ========</v>
          </cell>
          <cell r="F684" t="str">
            <v xml:space="preserve"> ========</v>
          </cell>
          <cell r="G684" t="str">
            <v xml:space="preserve"> ========</v>
          </cell>
          <cell r="H684" t="str">
            <v xml:space="preserve"> ========</v>
          </cell>
          <cell r="I684" t="str">
            <v xml:space="preserve"> ========</v>
          </cell>
          <cell r="J684" t="str">
            <v xml:space="preserve"> ========</v>
          </cell>
          <cell r="K684" t="str">
            <v xml:space="preserve"> ========</v>
          </cell>
          <cell r="L684" t="str">
            <v xml:space="preserve"> ========</v>
          </cell>
          <cell r="M684" t="str">
            <v xml:space="preserve"> ========</v>
          </cell>
          <cell r="N684" t="str">
            <v xml:space="preserve"> ========</v>
          </cell>
          <cell r="O684" t="str">
            <v xml:space="preserve"> ========</v>
          </cell>
        </row>
        <row r="685">
          <cell r="A685" t="str">
            <v xml:space="preserve"> AVERAGE COST OF GENERATION</v>
          </cell>
          <cell r="C685">
            <v>10.76549</v>
          </cell>
          <cell r="D685">
            <v>10.88321</v>
          </cell>
          <cell r="E685">
            <v>10.734249999999999</v>
          </cell>
          <cell r="F685">
            <v>10.350479999999999</v>
          </cell>
          <cell r="G685">
            <v>10.50874</v>
          </cell>
          <cell r="H685">
            <v>11.714270000000001</v>
          </cell>
          <cell r="I685">
            <v>12.515499999999999</v>
          </cell>
          <cell r="J685">
            <v>12.498900000000001</v>
          </cell>
          <cell r="K685">
            <v>9.8023299999999995</v>
          </cell>
          <cell r="L685">
            <v>8.5346700000000002</v>
          </cell>
          <cell r="M685">
            <v>9.0853599999999997</v>
          </cell>
          <cell r="N685">
            <v>10.05878</v>
          </cell>
          <cell r="O685">
            <v>10.741720000000001</v>
          </cell>
        </row>
        <row r="686">
          <cell r="A686" t="str">
            <v xml:space="preserve">  (Excl. Sun Oil Adj and</v>
          </cell>
        </row>
        <row r="687">
          <cell r="A687" t="str">
            <v xml:space="preserve">      Nucl. D&amp;D Expense)</v>
          </cell>
        </row>
        <row r="689">
          <cell r="F689" t="str">
            <v xml:space="preserve">                         PJM INTERCHANGE PAYMENTS &amp; REVENUES</v>
          </cell>
          <cell r="L689" t="str">
            <v>CASE:2001 FORECAST</v>
          </cell>
          <cell r="P689" t="str">
            <v>13</v>
          </cell>
        </row>
        <row r="690">
          <cell r="F690" t="str">
            <v xml:space="preserve">                    </v>
          </cell>
          <cell r="L690">
            <v>36851</v>
          </cell>
        </row>
        <row r="692">
          <cell r="A692" t="str">
            <v>PJM INTERCHANGE</v>
          </cell>
          <cell r="C692" t="str">
            <v>JANUARY</v>
          </cell>
          <cell r="D692" t="str">
            <v>FEBRUARY</v>
          </cell>
          <cell r="E692" t="str">
            <v>MARCH</v>
          </cell>
          <cell r="F692" t="str">
            <v>APRIL</v>
          </cell>
          <cell r="G692" t="str">
            <v>MAY</v>
          </cell>
          <cell r="H692" t="str">
            <v>JUNE</v>
          </cell>
          <cell r="I692" t="str">
            <v>JULY</v>
          </cell>
          <cell r="J692" t="str">
            <v>AUGUST</v>
          </cell>
          <cell r="K692" t="str">
            <v>SEPTEMBER</v>
          </cell>
          <cell r="L692" t="str">
            <v>OCTOBER</v>
          </cell>
          <cell r="M692" t="str">
            <v>NOVEMBER</v>
          </cell>
          <cell r="N692" t="str">
            <v>DECEMBER</v>
          </cell>
          <cell r="O692" t="str">
            <v>TOTAL</v>
          </cell>
        </row>
        <row r="694">
          <cell r="A694" t="str">
            <v xml:space="preserve">  PJM PURCHASES</v>
          </cell>
          <cell r="C694" t="str">
            <v>PJM purchase rate comes from worksheet "twoparty by region."</v>
          </cell>
        </row>
        <row r="696">
          <cell r="A696" t="str">
            <v xml:space="preserve">    Purchases (GWH)</v>
          </cell>
          <cell r="C696">
            <v>0</v>
          </cell>
          <cell r="D696">
            <v>0</v>
          </cell>
          <cell r="E696">
            <v>0</v>
          </cell>
          <cell r="F696">
            <v>0</v>
          </cell>
          <cell r="G696">
            <v>0</v>
          </cell>
          <cell r="H696">
            <v>0</v>
          </cell>
          <cell r="I696">
            <v>0</v>
          </cell>
          <cell r="J696">
            <v>0</v>
          </cell>
          <cell r="K696">
            <v>0</v>
          </cell>
          <cell r="L696">
            <v>0</v>
          </cell>
          <cell r="M696">
            <v>0</v>
          </cell>
          <cell r="N696">
            <v>0</v>
          </cell>
          <cell r="O696">
            <v>0</v>
          </cell>
        </row>
        <row r="697">
          <cell r="A697" t="str">
            <v xml:space="preserve">    Average Rate (Mills/KWH)</v>
          </cell>
          <cell r="C697">
            <v>0</v>
          </cell>
          <cell r="D697">
            <v>0</v>
          </cell>
          <cell r="E697">
            <v>0</v>
          </cell>
          <cell r="F697">
            <v>0</v>
          </cell>
          <cell r="G697">
            <v>0</v>
          </cell>
          <cell r="H697">
            <v>0</v>
          </cell>
          <cell r="I697">
            <v>0</v>
          </cell>
          <cell r="J697">
            <v>0</v>
          </cell>
          <cell r="K697">
            <v>0</v>
          </cell>
          <cell r="L697">
            <v>0</v>
          </cell>
          <cell r="M697">
            <v>0</v>
          </cell>
          <cell r="N697">
            <v>0</v>
          </cell>
          <cell r="O697">
            <v>0</v>
          </cell>
        </row>
        <row r="698">
          <cell r="A698" t="str">
            <v xml:space="preserve">    Payments ($1000)</v>
          </cell>
          <cell r="C698">
            <v>0</v>
          </cell>
          <cell r="D698">
            <v>0</v>
          </cell>
          <cell r="E698">
            <v>0</v>
          </cell>
          <cell r="F698">
            <v>0</v>
          </cell>
          <cell r="G698">
            <v>0</v>
          </cell>
          <cell r="H698">
            <v>0</v>
          </cell>
          <cell r="I698">
            <v>0</v>
          </cell>
          <cell r="J698">
            <v>0</v>
          </cell>
          <cell r="K698">
            <v>0</v>
          </cell>
          <cell r="L698">
            <v>0</v>
          </cell>
          <cell r="M698">
            <v>0</v>
          </cell>
          <cell r="N698">
            <v>0</v>
          </cell>
          <cell r="O698">
            <v>0</v>
          </cell>
        </row>
        <row r="700">
          <cell r="A700" t="str">
            <v xml:space="preserve">  PJM INTERCHANGE</v>
          </cell>
          <cell r="C700" t="str">
            <v>PJM interchange rate comes from worksheet "twoparty by region."</v>
          </cell>
        </row>
        <row r="702">
          <cell r="A702" t="str">
            <v xml:space="preserve">    Sales (GWH)</v>
          </cell>
          <cell r="C702">
            <v>883.36962882003309</v>
          </cell>
          <cell r="D702">
            <v>835.9112187694459</v>
          </cell>
          <cell r="E702">
            <v>421.42179687666521</v>
          </cell>
          <cell r="F702">
            <v>0.60756944333479623</v>
          </cell>
          <cell r="G702">
            <v>507.32164569201177</v>
          </cell>
          <cell r="H702">
            <v>1564.4326605833003</v>
          </cell>
          <cell r="I702">
            <v>1618.9069131797551</v>
          </cell>
          <cell r="J702">
            <v>1625.99480175998</v>
          </cell>
          <cell r="K702">
            <v>1005.9915672409397</v>
          </cell>
          <cell r="L702">
            <v>855.98608743401974</v>
          </cell>
          <cell r="M702">
            <v>677.09494464560021</v>
          </cell>
          <cell r="N702">
            <v>844.79549705936051</v>
          </cell>
          <cell r="O702">
            <v>10842</v>
          </cell>
        </row>
        <row r="703">
          <cell r="A703" t="str">
            <v xml:space="preserve">    Average Rate (Mills/KWH)</v>
          </cell>
          <cell r="C703">
            <v>27.450000000000003</v>
          </cell>
          <cell r="D703">
            <v>27.45</v>
          </cell>
          <cell r="E703">
            <v>22.8</v>
          </cell>
          <cell r="F703">
            <v>21.15</v>
          </cell>
          <cell r="G703">
            <v>26.999999999999996</v>
          </cell>
          <cell r="H703">
            <v>30.9</v>
          </cell>
          <cell r="I703">
            <v>40.349999999999994</v>
          </cell>
          <cell r="J703">
            <v>40.35</v>
          </cell>
          <cell r="K703">
            <v>27.65</v>
          </cell>
          <cell r="L703">
            <v>21.799999999999997</v>
          </cell>
          <cell r="M703">
            <v>22.15</v>
          </cell>
          <cell r="N703">
            <v>23.150000000000002</v>
          </cell>
          <cell r="O703">
            <v>30.51</v>
          </cell>
        </row>
        <row r="704">
          <cell r="A704" t="str">
            <v xml:space="preserve">    Net Payments ($1000)</v>
          </cell>
          <cell r="C704">
            <v>24248.5</v>
          </cell>
          <cell r="D704">
            <v>22945.8</v>
          </cell>
          <cell r="E704">
            <v>9608.4</v>
          </cell>
          <cell r="F704">
            <v>12.9</v>
          </cell>
          <cell r="G704">
            <v>13697.7</v>
          </cell>
          <cell r="H704">
            <v>48341</v>
          </cell>
          <cell r="I704">
            <v>65322.9</v>
          </cell>
          <cell r="J704">
            <v>65608.899999999994</v>
          </cell>
          <cell r="K704">
            <v>27815.7</v>
          </cell>
          <cell r="L704">
            <v>18660.5</v>
          </cell>
          <cell r="M704">
            <v>14997.7</v>
          </cell>
          <cell r="N704">
            <v>19557</v>
          </cell>
          <cell r="O704">
            <v>330817</v>
          </cell>
        </row>
        <row r="705">
          <cell r="A705" t="str">
            <v xml:space="preserve">    Misc. Adjustments ($1000)</v>
          </cell>
          <cell r="C705">
            <v>0</v>
          </cell>
          <cell r="D705">
            <v>0</v>
          </cell>
          <cell r="E705">
            <v>0</v>
          </cell>
          <cell r="F705">
            <v>0</v>
          </cell>
          <cell r="G705">
            <v>0</v>
          </cell>
          <cell r="H705">
            <v>0</v>
          </cell>
          <cell r="I705">
            <v>0</v>
          </cell>
          <cell r="J705">
            <v>0</v>
          </cell>
          <cell r="K705">
            <v>0</v>
          </cell>
          <cell r="L705">
            <v>0</v>
          </cell>
          <cell r="M705">
            <v>0</v>
          </cell>
          <cell r="N705">
            <v>0</v>
          </cell>
          <cell r="O705">
            <v>0</v>
          </cell>
        </row>
        <row r="706">
          <cell r="A706" t="str">
            <v xml:space="preserve">    Total Payments ($1000)</v>
          </cell>
          <cell r="C706">
            <v>24248.5</v>
          </cell>
          <cell r="D706">
            <v>22945.8</v>
          </cell>
          <cell r="E706">
            <v>9608.4</v>
          </cell>
          <cell r="F706">
            <v>12.9</v>
          </cell>
          <cell r="G706">
            <v>13697.7</v>
          </cell>
          <cell r="H706">
            <v>48341</v>
          </cell>
          <cell r="I706">
            <v>65322.9</v>
          </cell>
          <cell r="J706">
            <v>65608.899999999994</v>
          </cell>
          <cell r="K706">
            <v>27815.7</v>
          </cell>
          <cell r="L706">
            <v>18660.5</v>
          </cell>
          <cell r="M706">
            <v>14997.7</v>
          </cell>
          <cell r="N706">
            <v>19557</v>
          </cell>
          <cell r="O706">
            <v>330817</v>
          </cell>
        </row>
        <row r="707">
          <cell r="A707" t="str">
            <v xml:space="preserve">    Final Billing Rate (Mills/KWH)</v>
          </cell>
          <cell r="C707">
            <v>27.450003865188414</v>
          </cell>
          <cell r="D707">
            <v>27.450043988257896</v>
          </cell>
          <cell r="E707">
            <v>22.799959193407446</v>
          </cell>
          <cell r="F707">
            <v>21.23179140030858</v>
          </cell>
          <cell r="G707">
            <v>27.000030151119141</v>
          </cell>
          <cell r="H707">
            <v>30.900019482446638</v>
          </cell>
          <cell r="I707">
            <v>40.35000348982193</v>
          </cell>
          <cell r="J707">
            <v>40.35000574754897</v>
          </cell>
          <cell r="K707">
            <v>27.65003269340297</v>
          </cell>
          <cell r="L707">
            <v>21.800003593444309</v>
          </cell>
          <cell r="M707">
            <v>22.15006905176244</v>
          </cell>
          <cell r="N707">
            <v>23.149981074207826</v>
          </cell>
          <cell r="O707">
            <v>30.512543782962052</v>
          </cell>
        </row>
        <row r="710">
          <cell r="F710" t="str">
            <v xml:space="preserve">                      TWO-PARTY ENERGY SALES  </v>
          </cell>
          <cell r="L710" t="str">
            <v>CASE:2001 FORECAST</v>
          </cell>
          <cell r="P710" t="str">
            <v>14</v>
          </cell>
        </row>
        <row r="712">
          <cell r="L712">
            <v>36851</v>
          </cell>
        </row>
        <row r="714">
          <cell r="C714" t="str">
            <v>JANUARY</v>
          </cell>
          <cell r="D714" t="str">
            <v>FEBRUARY</v>
          </cell>
          <cell r="E714" t="str">
            <v>MARCH</v>
          </cell>
          <cell r="F714" t="str">
            <v>APRIL</v>
          </cell>
          <cell r="G714" t="str">
            <v>MAY</v>
          </cell>
          <cell r="H714" t="str">
            <v>JUNE</v>
          </cell>
          <cell r="I714" t="str">
            <v>JULY</v>
          </cell>
          <cell r="J714" t="str">
            <v>AUGUST</v>
          </cell>
          <cell r="K714" t="str">
            <v>SEPTEMBER</v>
          </cell>
          <cell r="L714" t="str">
            <v>OCTOBER</v>
          </cell>
          <cell r="M714" t="str">
            <v>NOVEMBER</v>
          </cell>
          <cell r="N714" t="str">
            <v>DECEMBER</v>
          </cell>
          <cell r="O714" t="str">
            <v>TOTAL</v>
          </cell>
        </row>
        <row r="715">
          <cell r="A715" t="str">
            <v xml:space="preserve">  Unloaded Sales (Including JCP&amp;L)</v>
          </cell>
        </row>
        <row r="716">
          <cell r="A716" t="str">
            <v>====================================</v>
          </cell>
        </row>
        <row r="717">
          <cell r="A717" t="str">
            <v>Billing</v>
          </cell>
        </row>
        <row r="719">
          <cell r="A719" t="str">
            <v xml:space="preserve">  Total Energy Sold (GWH)</v>
          </cell>
          <cell r="C719">
            <v>0</v>
          </cell>
          <cell r="D719">
            <v>0</v>
          </cell>
          <cell r="E719">
            <v>0</v>
          </cell>
          <cell r="F719">
            <v>0</v>
          </cell>
          <cell r="G719">
            <v>0</v>
          </cell>
          <cell r="H719">
            <v>0</v>
          </cell>
          <cell r="I719">
            <v>0</v>
          </cell>
          <cell r="J719">
            <v>0</v>
          </cell>
          <cell r="K719">
            <v>0</v>
          </cell>
          <cell r="L719">
            <v>0</v>
          </cell>
          <cell r="M719">
            <v>0</v>
          </cell>
          <cell r="N719">
            <v>0</v>
          </cell>
          <cell r="O719">
            <v>0</v>
          </cell>
        </row>
        <row r="720">
          <cell r="A720" t="str">
            <v xml:space="preserve">  Total Revenue ($1000)</v>
          </cell>
          <cell r="C720">
            <v>0</v>
          </cell>
          <cell r="D720">
            <v>0</v>
          </cell>
          <cell r="E720">
            <v>0</v>
          </cell>
          <cell r="F720">
            <v>0</v>
          </cell>
          <cell r="G720">
            <v>0</v>
          </cell>
          <cell r="H720">
            <v>0</v>
          </cell>
          <cell r="I720">
            <v>0</v>
          </cell>
          <cell r="J720">
            <v>0</v>
          </cell>
          <cell r="K720">
            <v>0</v>
          </cell>
          <cell r="L720">
            <v>0</v>
          </cell>
          <cell r="M720">
            <v>0</v>
          </cell>
          <cell r="N720">
            <v>0</v>
          </cell>
          <cell r="O720">
            <v>0</v>
          </cell>
        </row>
        <row r="721">
          <cell r="A721" t="str">
            <v xml:space="preserve">  Average Billing Rate (Mills/KWH)</v>
          </cell>
          <cell r="C721">
            <v>0</v>
          </cell>
          <cell r="D721">
            <v>0</v>
          </cell>
          <cell r="E721">
            <v>0</v>
          </cell>
          <cell r="F721">
            <v>0</v>
          </cell>
          <cell r="G721">
            <v>0</v>
          </cell>
          <cell r="H721">
            <v>0</v>
          </cell>
          <cell r="I721">
            <v>0</v>
          </cell>
          <cell r="J721">
            <v>0</v>
          </cell>
          <cell r="K721">
            <v>0</v>
          </cell>
          <cell r="L721">
            <v>0</v>
          </cell>
          <cell r="M721">
            <v>0</v>
          </cell>
          <cell r="N721">
            <v>0</v>
          </cell>
          <cell r="O721">
            <v>0</v>
          </cell>
        </row>
        <row r="723">
          <cell r="A723" t="str">
            <v>Cost(not including EHV$)</v>
          </cell>
          <cell r="C723" t="str">
            <v>Total cost rate comes from worksheet "twoparty by region."</v>
          </cell>
        </row>
        <row r="725">
          <cell r="A725" t="str">
            <v xml:space="preserve">  Total Cost Rate (Mills/KWH)</v>
          </cell>
          <cell r="C725">
            <v>31.070740409556421</v>
          </cell>
          <cell r="D725">
            <v>31.00848005405636</v>
          </cell>
          <cell r="E725">
            <v>26.978400637747388</v>
          </cell>
          <cell r="F725">
            <v>26.101822352543543</v>
          </cell>
          <cell r="G725">
            <v>29.054805483600788</v>
          </cell>
          <cell r="H725">
            <v>40.958116084356007</v>
          </cell>
          <cell r="I725">
            <v>64.533123331060551</v>
          </cell>
          <cell r="J725">
            <v>64.455262138947461</v>
          </cell>
          <cell r="K725">
            <v>33.004884319910779</v>
          </cell>
          <cell r="L725">
            <v>26.505019458174949</v>
          </cell>
          <cell r="M725">
            <v>26.537861062790842</v>
          </cell>
          <cell r="N725">
            <v>27.10093756558895</v>
          </cell>
          <cell r="O725">
            <v>0</v>
          </cell>
        </row>
        <row r="726">
          <cell r="A726" t="str">
            <v xml:space="preserve">  Total Cost ($1000)</v>
          </cell>
          <cell r="C726">
            <v>0</v>
          </cell>
          <cell r="D726">
            <v>0</v>
          </cell>
          <cell r="E726">
            <v>0</v>
          </cell>
          <cell r="F726">
            <v>0</v>
          </cell>
          <cell r="G726">
            <v>0</v>
          </cell>
          <cell r="H726">
            <v>0</v>
          </cell>
          <cell r="I726">
            <v>0</v>
          </cell>
          <cell r="J726">
            <v>0</v>
          </cell>
          <cell r="K726">
            <v>0</v>
          </cell>
          <cell r="L726">
            <v>0</v>
          </cell>
          <cell r="M726">
            <v>0</v>
          </cell>
          <cell r="N726">
            <v>0</v>
          </cell>
          <cell r="O726">
            <v>0</v>
          </cell>
        </row>
        <row r="728">
          <cell r="A728" t="str">
            <v>Savings(Not adj. for EHV$)</v>
          </cell>
        </row>
        <row r="729">
          <cell r="A729" t="str">
            <v xml:space="preserve">    </v>
          </cell>
        </row>
        <row r="730">
          <cell r="A730" t="str">
            <v xml:space="preserve">  Total Savings Rate (Mills/KWH)</v>
          </cell>
          <cell r="C730">
            <v>0</v>
          </cell>
          <cell r="D730">
            <v>0</v>
          </cell>
          <cell r="E730">
            <v>0</v>
          </cell>
          <cell r="F730">
            <v>0</v>
          </cell>
          <cell r="G730">
            <v>0</v>
          </cell>
          <cell r="H730">
            <v>0</v>
          </cell>
          <cell r="I730">
            <v>0</v>
          </cell>
          <cell r="J730">
            <v>0</v>
          </cell>
          <cell r="K730">
            <v>0</v>
          </cell>
          <cell r="L730">
            <v>0</v>
          </cell>
          <cell r="M730">
            <v>0</v>
          </cell>
          <cell r="N730">
            <v>0</v>
          </cell>
          <cell r="O730">
            <v>0</v>
          </cell>
        </row>
        <row r="731">
          <cell r="A731" t="str">
            <v xml:space="preserve">  Total Savings ($1000)</v>
          </cell>
          <cell r="C731">
            <v>0</v>
          </cell>
          <cell r="D731">
            <v>0</v>
          </cell>
          <cell r="E731">
            <v>0</v>
          </cell>
          <cell r="F731">
            <v>0</v>
          </cell>
          <cell r="G731">
            <v>0</v>
          </cell>
          <cell r="H731">
            <v>0</v>
          </cell>
          <cell r="I731">
            <v>0</v>
          </cell>
          <cell r="J731">
            <v>0</v>
          </cell>
          <cell r="K731">
            <v>0</v>
          </cell>
          <cell r="L731">
            <v>0</v>
          </cell>
          <cell r="M731">
            <v>0</v>
          </cell>
          <cell r="N731">
            <v>0</v>
          </cell>
          <cell r="O731">
            <v>0</v>
          </cell>
        </row>
        <row r="733">
          <cell r="A733" t="str">
            <v xml:space="preserve">  Total Savings Excl. JCP&amp;L ($1000)</v>
          </cell>
          <cell r="C733">
            <v>0</v>
          </cell>
          <cell r="D733">
            <v>0</v>
          </cell>
          <cell r="E733">
            <v>0</v>
          </cell>
          <cell r="F733">
            <v>0</v>
          </cell>
          <cell r="G733">
            <v>0</v>
          </cell>
          <cell r="H733">
            <v>0</v>
          </cell>
          <cell r="I733">
            <v>0</v>
          </cell>
          <cell r="J733">
            <v>0</v>
          </cell>
          <cell r="K733">
            <v>0</v>
          </cell>
          <cell r="L733">
            <v>0</v>
          </cell>
          <cell r="M733">
            <v>0</v>
          </cell>
          <cell r="N733">
            <v>0</v>
          </cell>
          <cell r="O733">
            <v>0</v>
          </cell>
        </row>
        <row r="734">
          <cell r="A734" t="str">
            <v xml:space="preserve">  TOTAL SAVINGS FOR PPUC CUST.</v>
          </cell>
          <cell r="B734">
            <v>1</v>
          </cell>
          <cell r="C734">
            <v>0</v>
          </cell>
          <cell r="D734">
            <v>0</v>
          </cell>
          <cell r="E734">
            <v>0</v>
          </cell>
          <cell r="F734">
            <v>0</v>
          </cell>
          <cell r="G734">
            <v>0</v>
          </cell>
          <cell r="H734">
            <v>0</v>
          </cell>
          <cell r="I734">
            <v>0</v>
          </cell>
          <cell r="J734">
            <v>0</v>
          </cell>
          <cell r="K734">
            <v>0</v>
          </cell>
          <cell r="L734">
            <v>0</v>
          </cell>
          <cell r="M734">
            <v>0</v>
          </cell>
          <cell r="N734">
            <v>0</v>
          </cell>
          <cell r="O734">
            <v>0</v>
          </cell>
        </row>
        <row r="735">
          <cell r="A735" t="str">
            <v>PL CO. ONLY COST OF UNLOADED ($1000)</v>
          </cell>
          <cell r="C735">
            <v>0</v>
          </cell>
          <cell r="D735">
            <v>0</v>
          </cell>
          <cell r="E735">
            <v>0</v>
          </cell>
          <cell r="F735">
            <v>0</v>
          </cell>
          <cell r="G735">
            <v>0</v>
          </cell>
          <cell r="H735">
            <v>0</v>
          </cell>
          <cell r="I735">
            <v>0</v>
          </cell>
          <cell r="J735">
            <v>0</v>
          </cell>
          <cell r="K735">
            <v>0</v>
          </cell>
          <cell r="L735">
            <v>0</v>
          </cell>
          <cell r="M735">
            <v>0</v>
          </cell>
          <cell r="N735">
            <v>0</v>
          </cell>
          <cell r="O735">
            <v>0</v>
          </cell>
        </row>
        <row r="737">
          <cell r="A737" t="str">
            <v xml:space="preserve">  Loaded Sales </v>
          </cell>
        </row>
        <row r="738">
          <cell r="A738" t="str">
            <v>====================================</v>
          </cell>
        </row>
        <row r="739">
          <cell r="A739" t="str">
            <v>Billing</v>
          </cell>
        </row>
        <row r="741">
          <cell r="A741" t="str">
            <v xml:space="preserve">  Total Energy Sold (GWH)</v>
          </cell>
          <cell r="C741">
            <v>2777.4303711799671</v>
          </cell>
          <cell r="D741">
            <v>2256.8887812305543</v>
          </cell>
          <cell r="E741">
            <v>2925.6782031233347</v>
          </cell>
          <cell r="F741">
            <v>2759.7924305566653</v>
          </cell>
          <cell r="G741">
            <v>3260.3783543079885</v>
          </cell>
          <cell r="H741">
            <v>4048.867339416699</v>
          </cell>
          <cell r="I741">
            <v>4931.6930868202444</v>
          </cell>
          <cell r="J741">
            <v>4779.7051982400199</v>
          </cell>
          <cell r="K741">
            <v>3448.0084327590603</v>
          </cell>
          <cell r="L741">
            <v>2647.4139125659799</v>
          </cell>
          <cell r="M741">
            <v>2066.3050553543999</v>
          </cell>
          <cell r="N741">
            <v>2937.4045029406398</v>
          </cell>
          <cell r="O741">
            <v>38840</v>
          </cell>
        </row>
        <row r="742">
          <cell r="A742" t="str">
            <v xml:space="preserve">  Total Revenue ($1000)</v>
          </cell>
          <cell r="C742">
            <v>86296.8</v>
          </cell>
          <cell r="D742">
            <v>69982.7</v>
          </cell>
          <cell r="E742">
            <v>78930.100000000006</v>
          </cell>
          <cell r="F742">
            <v>72035.600000000006</v>
          </cell>
          <cell r="G742">
            <v>94729.7</v>
          </cell>
          <cell r="H742">
            <v>165834</v>
          </cell>
          <cell r="I742">
            <v>318257.59999999998</v>
          </cell>
          <cell r="J742">
            <v>308077.2</v>
          </cell>
          <cell r="K742">
            <v>113801.1</v>
          </cell>
          <cell r="L742">
            <v>70169.8</v>
          </cell>
          <cell r="M742">
            <v>54835.3</v>
          </cell>
          <cell r="N742">
            <v>79606.399999999994</v>
          </cell>
          <cell r="O742">
            <v>1512556.3</v>
          </cell>
        </row>
        <row r="743">
          <cell r="A743" t="str">
            <v xml:space="preserve">  Average Billing Rate (Mills/KWH)</v>
          </cell>
          <cell r="C743">
            <v>31.07</v>
          </cell>
          <cell r="D743">
            <v>31.01</v>
          </cell>
          <cell r="E743">
            <v>26.98</v>
          </cell>
          <cell r="F743">
            <v>26.1</v>
          </cell>
          <cell r="G743">
            <v>29.05</v>
          </cell>
          <cell r="H743">
            <v>40.96</v>
          </cell>
          <cell r="I743">
            <v>64.53</v>
          </cell>
          <cell r="J743">
            <v>64.459999999999994</v>
          </cell>
          <cell r="K743">
            <v>33</v>
          </cell>
          <cell r="L743">
            <v>26.51</v>
          </cell>
          <cell r="M743">
            <v>26.54</v>
          </cell>
          <cell r="N743">
            <v>27.1</v>
          </cell>
          <cell r="O743">
            <v>38.94</v>
          </cell>
        </row>
        <row r="745">
          <cell r="A745" t="str">
            <v>Cost(not including EHV$)</v>
          </cell>
        </row>
        <row r="747">
          <cell r="A747" t="str">
            <v xml:space="preserve">  Total Cost Rate (Mills/KWH)</v>
          </cell>
          <cell r="C747">
            <v>31.070740409556421</v>
          </cell>
          <cell r="D747">
            <v>31.00848005405636</v>
          </cell>
          <cell r="E747">
            <v>26.978400637747388</v>
          </cell>
          <cell r="F747">
            <v>26.101822352543543</v>
          </cell>
          <cell r="G747">
            <v>29.054805483600788</v>
          </cell>
          <cell r="H747">
            <v>40.958116084356007</v>
          </cell>
          <cell r="I747">
            <v>64.533123331060551</v>
          </cell>
          <cell r="J747">
            <v>64.455262138947461</v>
          </cell>
          <cell r="K747">
            <v>33.004884319910779</v>
          </cell>
          <cell r="L747">
            <v>26.505019458174949</v>
          </cell>
          <cell r="M747">
            <v>26.537861062790842</v>
          </cell>
          <cell r="N747">
            <v>27.10093756558895</v>
          </cell>
          <cell r="O747">
            <v>38.94</v>
          </cell>
        </row>
        <row r="748">
          <cell r="A748" t="str">
            <v xml:space="preserve">  Total Cost ($1000)</v>
          </cell>
          <cell r="C748">
            <v>86296.8</v>
          </cell>
          <cell r="D748">
            <v>69982.7</v>
          </cell>
          <cell r="E748">
            <v>78930.100000000006</v>
          </cell>
          <cell r="F748">
            <v>72035.600000000006</v>
          </cell>
          <cell r="G748">
            <v>94729.7</v>
          </cell>
          <cell r="H748">
            <v>165834</v>
          </cell>
          <cell r="I748">
            <v>318257.59999999998</v>
          </cell>
          <cell r="J748">
            <v>308077.2</v>
          </cell>
          <cell r="K748">
            <v>113801.1</v>
          </cell>
          <cell r="L748">
            <v>70169.8</v>
          </cell>
          <cell r="M748">
            <v>54835.3</v>
          </cell>
          <cell r="N748">
            <v>79606.399999999994</v>
          </cell>
          <cell r="O748">
            <v>1512556.3</v>
          </cell>
        </row>
        <row r="750">
          <cell r="A750" t="str">
            <v>Savings(Not adj. for EHV$)</v>
          </cell>
        </row>
        <row r="751">
          <cell r="A751" t="str">
            <v xml:space="preserve">    </v>
          </cell>
        </row>
        <row r="752">
          <cell r="A752" t="str">
            <v xml:space="preserve">  Total Savings Rate (Mills/KWH)</v>
          </cell>
          <cell r="C752">
            <v>0</v>
          </cell>
          <cell r="D752">
            <v>0</v>
          </cell>
          <cell r="E752">
            <v>0</v>
          </cell>
          <cell r="F752">
            <v>0</v>
          </cell>
          <cell r="G752">
            <v>0</v>
          </cell>
          <cell r="H752">
            <v>0</v>
          </cell>
          <cell r="I752">
            <v>0</v>
          </cell>
          <cell r="J752">
            <v>0</v>
          </cell>
          <cell r="K752">
            <v>0</v>
          </cell>
          <cell r="L752">
            <v>0</v>
          </cell>
          <cell r="M752">
            <v>0</v>
          </cell>
          <cell r="N752">
            <v>0</v>
          </cell>
          <cell r="O752">
            <v>0</v>
          </cell>
        </row>
        <row r="753">
          <cell r="A753" t="str">
            <v xml:space="preserve">  Total Savings ($1000)</v>
          </cell>
          <cell r="C753">
            <v>0</v>
          </cell>
          <cell r="D753">
            <v>0</v>
          </cell>
          <cell r="E753">
            <v>0</v>
          </cell>
          <cell r="F753">
            <v>0</v>
          </cell>
          <cell r="G753">
            <v>0</v>
          </cell>
          <cell r="H753">
            <v>0</v>
          </cell>
          <cell r="I753">
            <v>0</v>
          </cell>
          <cell r="J753">
            <v>0</v>
          </cell>
          <cell r="K753">
            <v>0</v>
          </cell>
          <cell r="L753">
            <v>0</v>
          </cell>
          <cell r="M753">
            <v>0</v>
          </cell>
          <cell r="N753">
            <v>0</v>
          </cell>
          <cell r="O753">
            <v>0</v>
          </cell>
        </row>
        <row r="754">
          <cell r="A754" t="str">
            <v xml:space="preserve">  TOTAL SAVINGS FOR PPUC CUST.</v>
          </cell>
          <cell r="B754">
            <v>1</v>
          </cell>
          <cell r="C754">
            <v>0</v>
          </cell>
          <cell r="D754">
            <v>0</v>
          </cell>
          <cell r="E754">
            <v>0</v>
          </cell>
          <cell r="F754">
            <v>0</v>
          </cell>
          <cell r="G754">
            <v>0</v>
          </cell>
          <cell r="H754">
            <v>0</v>
          </cell>
          <cell r="I754">
            <v>0</v>
          </cell>
          <cell r="J754">
            <v>0</v>
          </cell>
          <cell r="K754">
            <v>0</v>
          </cell>
          <cell r="L754">
            <v>0</v>
          </cell>
          <cell r="M754">
            <v>0</v>
          </cell>
          <cell r="N754">
            <v>0</v>
          </cell>
          <cell r="O754">
            <v>0</v>
          </cell>
        </row>
        <row r="755">
          <cell r="A755" t="str">
            <v>---------------------------------</v>
          </cell>
          <cell r="B755" t="str">
            <v>---------------------------------</v>
          </cell>
          <cell r="C755" t="str">
            <v>---------------------------------</v>
          </cell>
          <cell r="D755" t="str">
            <v>---------------------------------</v>
          </cell>
          <cell r="E755" t="str">
            <v>---------------------------------</v>
          </cell>
          <cell r="F755" t="str">
            <v>---------------------------------</v>
          </cell>
          <cell r="G755" t="str">
            <v>---------------------------------</v>
          </cell>
          <cell r="H755" t="str">
            <v>---------------------------------</v>
          </cell>
          <cell r="I755" t="str">
            <v>---------------------------------</v>
          </cell>
          <cell r="J755" t="str">
            <v>---------------------------------</v>
          </cell>
          <cell r="K755" t="str">
            <v>---------------------------------</v>
          </cell>
          <cell r="L755" t="str">
            <v>---------------------------------</v>
          </cell>
          <cell r="M755" t="str">
            <v>---------------------------------</v>
          </cell>
          <cell r="N755" t="str">
            <v>---------------------------------</v>
          </cell>
          <cell r="O755" t="str">
            <v>-----------</v>
          </cell>
        </row>
        <row r="757">
          <cell r="F757" t="str">
            <v>TOTAL TWO-PARTY ENERGY SALES (LOADED AND UNLOADED)</v>
          </cell>
        </row>
        <row r="758">
          <cell r="A758" t="str">
            <v xml:space="preserve">  ENERGY (GWH)</v>
          </cell>
          <cell r="C758">
            <v>2777.4303711799671</v>
          </cell>
          <cell r="D758">
            <v>2256.8887812305543</v>
          </cell>
          <cell r="E758">
            <v>2925.6782031233347</v>
          </cell>
          <cell r="F758">
            <v>2759.7924305566653</v>
          </cell>
          <cell r="G758">
            <v>3260.3783543079885</v>
          </cell>
          <cell r="H758">
            <v>4048.867339416699</v>
          </cell>
          <cell r="I758">
            <v>4931.6930868202444</v>
          </cell>
          <cell r="J758">
            <v>4779.7051982400199</v>
          </cell>
          <cell r="K758">
            <v>3448.0084327590603</v>
          </cell>
          <cell r="L758">
            <v>2647.4139125659799</v>
          </cell>
          <cell r="M758">
            <v>2066.3050553543999</v>
          </cell>
          <cell r="N758">
            <v>2937.4045029406398</v>
          </cell>
          <cell r="O758">
            <v>38839.600000000006</v>
          </cell>
        </row>
        <row r="759">
          <cell r="A759" t="str">
            <v xml:space="preserve">  BILLING ($1000)</v>
          </cell>
          <cell r="C759">
            <v>86296.8</v>
          </cell>
          <cell r="D759">
            <v>69982.7</v>
          </cell>
          <cell r="E759">
            <v>78930.100000000006</v>
          </cell>
          <cell r="F759">
            <v>72035.600000000006</v>
          </cell>
          <cell r="G759">
            <v>94729.7</v>
          </cell>
          <cell r="H759">
            <v>165834</v>
          </cell>
          <cell r="I759">
            <v>318257.59999999998</v>
          </cell>
          <cell r="J759">
            <v>308077.2</v>
          </cell>
          <cell r="K759">
            <v>113801.1</v>
          </cell>
          <cell r="L759">
            <v>70169.8</v>
          </cell>
          <cell r="M759">
            <v>54835.3</v>
          </cell>
          <cell r="N759">
            <v>79606.399999999994</v>
          </cell>
          <cell r="O759">
            <v>1512556.3</v>
          </cell>
        </row>
        <row r="760">
          <cell r="A760" t="str">
            <v xml:space="preserve">  BILLING RATE (MILLS/KWH)</v>
          </cell>
          <cell r="C760">
            <v>31.07</v>
          </cell>
          <cell r="D760">
            <v>31.01</v>
          </cell>
          <cell r="E760">
            <v>26.98</v>
          </cell>
          <cell r="F760">
            <v>26.1</v>
          </cell>
          <cell r="G760">
            <v>29.05</v>
          </cell>
          <cell r="H760">
            <v>40.96</v>
          </cell>
          <cell r="I760">
            <v>64.53</v>
          </cell>
          <cell r="J760">
            <v>64.459999999999994</v>
          </cell>
          <cell r="K760">
            <v>33</v>
          </cell>
          <cell r="L760">
            <v>26.51</v>
          </cell>
          <cell r="M760">
            <v>26.54</v>
          </cell>
          <cell r="N760">
            <v>27.1</v>
          </cell>
          <cell r="O760">
            <v>38.94</v>
          </cell>
        </row>
        <row r="762">
          <cell r="A762" t="str">
            <v xml:space="preserve">  TOTAL SAVINGS INCL. JCP&amp;L($1000)</v>
          </cell>
          <cell r="C762">
            <v>0</v>
          </cell>
          <cell r="D762">
            <v>0</v>
          </cell>
          <cell r="E762">
            <v>0</v>
          </cell>
          <cell r="F762">
            <v>0</v>
          </cell>
          <cell r="G762">
            <v>0</v>
          </cell>
          <cell r="H762">
            <v>0</v>
          </cell>
          <cell r="I762">
            <v>0</v>
          </cell>
          <cell r="J762">
            <v>0</v>
          </cell>
          <cell r="K762">
            <v>0</v>
          </cell>
          <cell r="L762">
            <v>0</v>
          </cell>
          <cell r="M762">
            <v>0</v>
          </cell>
          <cell r="N762">
            <v>0</v>
          </cell>
          <cell r="O762">
            <v>0</v>
          </cell>
        </row>
        <row r="763">
          <cell r="A763" t="str">
            <v xml:space="preserve">  TOTAL SAVINGS RATE (MILLS/KWH)</v>
          </cell>
          <cell r="C763">
            <v>0</v>
          </cell>
          <cell r="D763">
            <v>0</v>
          </cell>
          <cell r="E763">
            <v>0</v>
          </cell>
          <cell r="F763">
            <v>0</v>
          </cell>
          <cell r="G763">
            <v>0</v>
          </cell>
          <cell r="H763">
            <v>0</v>
          </cell>
          <cell r="I763">
            <v>0</v>
          </cell>
          <cell r="J763">
            <v>0</v>
          </cell>
          <cell r="K763">
            <v>0</v>
          </cell>
          <cell r="L763">
            <v>0</v>
          </cell>
          <cell r="M763">
            <v>0</v>
          </cell>
          <cell r="N763">
            <v>0</v>
          </cell>
          <cell r="O763">
            <v>0</v>
          </cell>
        </row>
        <row r="765">
          <cell r="A765" t="str">
            <v xml:space="preserve">  TOTAL SAVINGS EXCL JCP&amp;L($1000)</v>
          </cell>
          <cell r="C765">
            <v>0</v>
          </cell>
          <cell r="D765">
            <v>0</v>
          </cell>
          <cell r="E765">
            <v>0</v>
          </cell>
          <cell r="F765">
            <v>0</v>
          </cell>
          <cell r="G765">
            <v>0</v>
          </cell>
          <cell r="H765">
            <v>0</v>
          </cell>
          <cell r="I765">
            <v>0</v>
          </cell>
          <cell r="J765">
            <v>0</v>
          </cell>
          <cell r="K765">
            <v>0</v>
          </cell>
          <cell r="L765">
            <v>0</v>
          </cell>
          <cell r="M765">
            <v>0</v>
          </cell>
          <cell r="N765">
            <v>0</v>
          </cell>
          <cell r="O765">
            <v>0</v>
          </cell>
        </row>
        <row r="766">
          <cell r="A766" t="str">
            <v xml:space="preserve">  TOTAL SAVINGS FOR PPUC CUST.</v>
          </cell>
          <cell r="C766">
            <v>0</v>
          </cell>
          <cell r="D766">
            <v>0</v>
          </cell>
          <cell r="E766">
            <v>0</v>
          </cell>
          <cell r="F766">
            <v>0</v>
          </cell>
          <cell r="G766">
            <v>0</v>
          </cell>
          <cell r="H766">
            <v>0</v>
          </cell>
          <cell r="I766">
            <v>0</v>
          </cell>
          <cell r="J766">
            <v>0</v>
          </cell>
          <cell r="K766">
            <v>0</v>
          </cell>
          <cell r="L766">
            <v>0</v>
          </cell>
          <cell r="M766">
            <v>0</v>
          </cell>
          <cell r="N766">
            <v>0</v>
          </cell>
          <cell r="O766">
            <v>0</v>
          </cell>
        </row>
        <row r="767">
          <cell r="A767" t="str">
            <v>---------------------------------</v>
          </cell>
          <cell r="B767" t="str">
            <v>---------------------------------</v>
          </cell>
          <cell r="C767" t="str">
            <v>---------------------------------</v>
          </cell>
          <cell r="D767" t="str">
            <v>---------------------------------</v>
          </cell>
          <cell r="E767" t="str">
            <v>---------------------------------</v>
          </cell>
          <cell r="F767" t="str">
            <v>---------------------------------</v>
          </cell>
          <cell r="G767" t="str">
            <v>---------------------------------</v>
          </cell>
          <cell r="H767" t="str">
            <v>---------------------------------</v>
          </cell>
          <cell r="I767" t="str">
            <v>---------------------------------</v>
          </cell>
          <cell r="J767" t="str">
            <v>---------------------------------</v>
          </cell>
          <cell r="K767" t="str">
            <v>---------------------------------</v>
          </cell>
          <cell r="L767" t="str">
            <v>---------------------------------</v>
          </cell>
          <cell r="M767" t="str">
            <v>---------------------------------</v>
          </cell>
          <cell r="N767" t="str">
            <v>---------------------------------</v>
          </cell>
          <cell r="O767" t="str">
            <v>-----------</v>
          </cell>
        </row>
        <row r="768">
          <cell r="A768" t="str">
            <v xml:space="preserve">EHV CHARGES </v>
          </cell>
        </row>
        <row r="769">
          <cell r="A769" t="str">
            <v xml:space="preserve"> EHV Charge-Unloaded Sales ($0.60/MWH)</v>
          </cell>
        </row>
        <row r="770">
          <cell r="A770" t="str">
            <v xml:space="preserve">    PP&amp;L Share</v>
          </cell>
          <cell r="C770">
            <v>0</v>
          </cell>
          <cell r="D770">
            <v>0</v>
          </cell>
          <cell r="E770">
            <v>0</v>
          </cell>
          <cell r="F770">
            <v>0</v>
          </cell>
          <cell r="G770">
            <v>0</v>
          </cell>
          <cell r="H770">
            <v>0</v>
          </cell>
          <cell r="I770">
            <v>0</v>
          </cell>
          <cell r="J770">
            <v>0</v>
          </cell>
          <cell r="K770">
            <v>0</v>
          </cell>
          <cell r="L770">
            <v>0</v>
          </cell>
          <cell r="M770">
            <v>0</v>
          </cell>
          <cell r="N770">
            <v>0</v>
          </cell>
          <cell r="O770">
            <v>0</v>
          </cell>
        </row>
        <row r="771">
          <cell r="A771" t="str">
            <v xml:space="preserve">    JCP&amp;L Share</v>
          </cell>
          <cell r="C771">
            <v>0</v>
          </cell>
          <cell r="D771">
            <v>0</v>
          </cell>
          <cell r="E771">
            <v>0</v>
          </cell>
          <cell r="F771">
            <v>0</v>
          </cell>
          <cell r="G771">
            <v>0</v>
          </cell>
          <cell r="H771">
            <v>0</v>
          </cell>
          <cell r="I771">
            <v>0</v>
          </cell>
          <cell r="J771">
            <v>0</v>
          </cell>
          <cell r="K771">
            <v>0</v>
          </cell>
          <cell r="L771">
            <v>0</v>
          </cell>
          <cell r="M771">
            <v>0</v>
          </cell>
          <cell r="N771">
            <v>0</v>
          </cell>
          <cell r="O771">
            <v>0</v>
          </cell>
        </row>
        <row r="772">
          <cell r="A772" t="str">
            <v xml:space="preserve">  Total EHV-Unloaded Sales</v>
          </cell>
          <cell r="C772">
            <v>0</v>
          </cell>
          <cell r="D772">
            <v>0</v>
          </cell>
          <cell r="E772">
            <v>0</v>
          </cell>
          <cell r="F772">
            <v>0</v>
          </cell>
          <cell r="G772">
            <v>0</v>
          </cell>
          <cell r="H772">
            <v>0</v>
          </cell>
          <cell r="I772">
            <v>0</v>
          </cell>
          <cell r="J772">
            <v>0</v>
          </cell>
          <cell r="K772">
            <v>0</v>
          </cell>
          <cell r="L772">
            <v>0</v>
          </cell>
          <cell r="M772">
            <v>0</v>
          </cell>
          <cell r="N772">
            <v>0</v>
          </cell>
          <cell r="O772">
            <v>0</v>
          </cell>
        </row>
        <row r="774">
          <cell r="A774" t="str">
            <v xml:space="preserve"> EHV Charge-Loaded Sales ($0.60/MWH)</v>
          </cell>
        </row>
        <row r="775">
          <cell r="A775" t="str">
            <v xml:space="preserve">    PP&amp;L Only</v>
          </cell>
          <cell r="C775">
            <v>1666.4582227079802</v>
          </cell>
          <cell r="D775">
            <v>1354.1332687383326</v>
          </cell>
          <cell r="E775">
            <v>1755.4069218740008</v>
          </cell>
          <cell r="F775">
            <v>1655.8754583339992</v>
          </cell>
          <cell r="G775">
            <v>1956.2270125847931</v>
          </cell>
          <cell r="H775">
            <v>2429.3204036500192</v>
          </cell>
          <cell r="I775">
            <v>2959.0158520921464</v>
          </cell>
          <cell r="J775">
            <v>2867.8231189440116</v>
          </cell>
          <cell r="K775">
            <v>2068.8050596554363</v>
          </cell>
          <cell r="L775">
            <v>1588.448347539588</v>
          </cell>
          <cell r="M775">
            <v>1239.7830332126398</v>
          </cell>
          <cell r="N775">
            <v>1762.4427017643839</v>
          </cell>
          <cell r="O775">
            <v>23303.600000000002</v>
          </cell>
        </row>
        <row r="777">
          <cell r="A777" t="str">
            <v>TOTAL EHV CHARGES(Loaded and Unloaded)</v>
          </cell>
          <cell r="C777">
            <v>1666.4582227079802</v>
          </cell>
          <cell r="D777">
            <v>1354.1332687383326</v>
          </cell>
          <cell r="E777">
            <v>1755.4069218740008</v>
          </cell>
          <cell r="F777">
            <v>1655.8754583339992</v>
          </cell>
          <cell r="G777">
            <v>1956.2270125847931</v>
          </cell>
          <cell r="H777">
            <v>2429.3204036500192</v>
          </cell>
          <cell r="I777">
            <v>2959.0158520921464</v>
          </cell>
          <cell r="J777">
            <v>2867.8231189440116</v>
          </cell>
          <cell r="K777">
            <v>2068.8050596554363</v>
          </cell>
          <cell r="L777">
            <v>1588.448347539588</v>
          </cell>
          <cell r="M777">
            <v>1239.7830332126398</v>
          </cell>
          <cell r="N777">
            <v>1762.4427017643839</v>
          </cell>
          <cell r="O777">
            <v>23303.600000000002</v>
          </cell>
        </row>
        <row r="778">
          <cell r="A778" t="str">
            <v xml:space="preserve">    PP&amp;L Share</v>
          </cell>
          <cell r="C778">
            <v>1666.4582227079802</v>
          </cell>
          <cell r="D778">
            <v>1354.1332687383326</v>
          </cell>
          <cell r="E778">
            <v>1755.4069218740008</v>
          </cell>
          <cell r="F778">
            <v>1655.8754583339992</v>
          </cell>
          <cell r="G778">
            <v>1956.2270125847931</v>
          </cell>
          <cell r="H778">
            <v>2429.3204036500192</v>
          </cell>
          <cell r="I778">
            <v>2959.0158520921464</v>
          </cell>
          <cell r="J778">
            <v>2867.8231189440116</v>
          </cell>
          <cell r="K778">
            <v>2068.8050596554363</v>
          </cell>
          <cell r="L778">
            <v>1588.448347539588</v>
          </cell>
          <cell r="M778">
            <v>1239.7830332126398</v>
          </cell>
          <cell r="N778">
            <v>1762.4427017643839</v>
          </cell>
          <cell r="O778">
            <v>23303.600000000002</v>
          </cell>
        </row>
        <row r="779">
          <cell r="A779" t="str">
            <v xml:space="preserve">    JCP&amp;L Share</v>
          </cell>
          <cell r="C779">
            <v>0</v>
          </cell>
          <cell r="D779">
            <v>0</v>
          </cell>
          <cell r="E779">
            <v>0</v>
          </cell>
          <cell r="F779">
            <v>0</v>
          </cell>
          <cell r="G779">
            <v>0</v>
          </cell>
          <cell r="H779">
            <v>0</v>
          </cell>
          <cell r="I779">
            <v>0</v>
          </cell>
          <cell r="J779">
            <v>0</v>
          </cell>
          <cell r="K779">
            <v>0</v>
          </cell>
          <cell r="L779">
            <v>0</v>
          </cell>
          <cell r="M779">
            <v>0</v>
          </cell>
          <cell r="N779">
            <v>0</v>
          </cell>
          <cell r="O779">
            <v>0</v>
          </cell>
        </row>
        <row r="781">
          <cell r="A781" t="str">
            <v xml:space="preserve">   (PP&amp;L EHV charges are included in the ECR calculation on Page 10 but not the CSO calculation on Page 9)</v>
          </cell>
        </row>
        <row r="783">
          <cell r="F783" t="str">
            <v xml:space="preserve">                        CALCULATION OF SAVINGS ON PJM SALES</v>
          </cell>
          <cell r="L783" t="str">
            <v>CASE:2001 FORECAST</v>
          </cell>
          <cell r="P783" t="str">
            <v>15</v>
          </cell>
        </row>
        <row r="784">
          <cell r="A784" t="str">
            <v>THIS PAGE IS NO LONGER USED</v>
          </cell>
          <cell r="F784" t="str">
            <v xml:space="preserve">                  </v>
          </cell>
          <cell r="L784">
            <v>36851</v>
          </cell>
        </row>
        <row r="786">
          <cell r="A786" t="str">
            <v>COST OF INTERCHANGE MIX</v>
          </cell>
          <cell r="C786" t="str">
            <v>JANUARY</v>
          </cell>
          <cell r="D786" t="str">
            <v>FEBRUARY</v>
          </cell>
          <cell r="E786" t="str">
            <v>MARCH</v>
          </cell>
          <cell r="F786" t="str">
            <v>APRIL</v>
          </cell>
          <cell r="G786" t="str">
            <v>MAY</v>
          </cell>
          <cell r="H786" t="str">
            <v>JUNE</v>
          </cell>
          <cell r="I786" t="str">
            <v>JULY</v>
          </cell>
          <cell r="J786" t="str">
            <v>AUGUST</v>
          </cell>
          <cell r="K786" t="str">
            <v>SEPTEMBER</v>
          </cell>
          <cell r="L786" t="str">
            <v>OCTOBER</v>
          </cell>
          <cell r="M786" t="str">
            <v>NOVEMBER</v>
          </cell>
          <cell r="N786" t="str">
            <v>DECEMBER</v>
          </cell>
          <cell r="O786" t="str">
            <v>TOTAL</v>
          </cell>
        </row>
        <row r="788">
          <cell r="A788" t="str">
            <v xml:space="preserve">  MARTINS CREEK #3-4</v>
          </cell>
        </row>
        <row r="790">
          <cell r="A790" t="str">
            <v xml:space="preserve">    Output Interchanged (GWH)</v>
          </cell>
          <cell r="B790" t="str">
            <v>.</v>
          </cell>
          <cell r="C790">
            <v>6.5</v>
          </cell>
          <cell r="D790">
            <v>10</v>
          </cell>
          <cell r="E790">
            <v>0.8</v>
          </cell>
          <cell r="F790">
            <v>0</v>
          </cell>
          <cell r="G790">
            <v>5</v>
          </cell>
          <cell r="H790">
            <v>15</v>
          </cell>
          <cell r="I790">
            <v>0</v>
          </cell>
          <cell r="J790">
            <v>50</v>
          </cell>
          <cell r="K790">
            <v>10</v>
          </cell>
          <cell r="L790">
            <v>0.8</v>
          </cell>
          <cell r="M790">
            <v>1.4</v>
          </cell>
          <cell r="N790">
            <v>1.3</v>
          </cell>
          <cell r="O790">
            <v>101</v>
          </cell>
        </row>
        <row r="791">
          <cell r="A791" t="str">
            <v xml:space="preserve">    Fuel Cost Rate (Mills/KWH)</v>
          </cell>
          <cell r="C791">
            <v>55.221020000000003</v>
          </cell>
          <cell r="D791">
            <v>50.928350000000002</v>
          </cell>
          <cell r="E791">
            <v>50.325299999999999</v>
          </cell>
          <cell r="F791">
            <v>48.271740000000001</v>
          </cell>
          <cell r="G791">
            <v>44.366709999999998</v>
          </cell>
          <cell r="H791">
            <v>43.411299999999997</v>
          </cell>
          <cell r="I791">
            <v>40.072119999999998</v>
          </cell>
          <cell r="J791">
            <v>39.618119999999998</v>
          </cell>
          <cell r="K791">
            <v>40.587580000000003</v>
          </cell>
          <cell r="L791">
            <v>41.003259999999997</v>
          </cell>
          <cell r="M791">
            <v>44.901820000000001</v>
          </cell>
          <cell r="N791">
            <v>44.376460000000002</v>
          </cell>
          <cell r="O791">
            <v>42.79</v>
          </cell>
        </row>
        <row r="792">
          <cell r="A792" t="str">
            <v xml:space="preserve">    Cost of Interchange ($1000)</v>
          </cell>
          <cell r="C792">
            <v>358.9</v>
          </cell>
          <cell r="D792">
            <v>509.3</v>
          </cell>
          <cell r="E792">
            <v>40.299999999999997</v>
          </cell>
          <cell r="F792">
            <v>0</v>
          </cell>
          <cell r="G792">
            <v>221.8</v>
          </cell>
          <cell r="H792">
            <v>651.20000000000005</v>
          </cell>
          <cell r="I792">
            <v>0</v>
          </cell>
          <cell r="J792">
            <v>1980.9</v>
          </cell>
          <cell r="K792">
            <v>405.9</v>
          </cell>
          <cell r="L792">
            <v>32.799999999999997</v>
          </cell>
          <cell r="M792">
            <v>62.9</v>
          </cell>
          <cell r="N792">
            <v>57.7</v>
          </cell>
          <cell r="O792">
            <v>4321.7</v>
          </cell>
        </row>
        <row r="794">
          <cell r="A794" t="str">
            <v xml:space="preserve">  COAL</v>
          </cell>
        </row>
        <row r="796">
          <cell r="A796" t="str">
            <v xml:space="preserve">    Output For Interchange (GWH)</v>
          </cell>
          <cell r="C796">
            <v>876.5</v>
          </cell>
          <cell r="D796">
            <v>825</v>
          </cell>
          <cell r="E796">
            <v>420.49999999999994</v>
          </cell>
          <cell r="F796">
            <v>0.6</v>
          </cell>
          <cell r="G796">
            <v>501.8</v>
          </cell>
          <cell r="H796">
            <v>1548.9</v>
          </cell>
          <cell r="I796">
            <v>1616.9</v>
          </cell>
          <cell r="J796">
            <v>1574.4</v>
          </cell>
          <cell r="K796">
            <v>993.6</v>
          </cell>
          <cell r="L796">
            <v>855</v>
          </cell>
          <cell r="M796">
            <v>675.6</v>
          </cell>
          <cell r="N796">
            <v>820.9</v>
          </cell>
          <cell r="O796">
            <v>10710</v>
          </cell>
        </row>
        <row r="797">
          <cell r="A797" t="str">
            <v xml:space="preserve">    Fuel Cost Rate (Mills/KWH)</v>
          </cell>
          <cell r="C797">
            <v>14.11</v>
          </cell>
          <cell r="D797">
            <v>14.04</v>
          </cell>
          <cell r="E797">
            <v>13.81</v>
          </cell>
          <cell r="F797">
            <v>14.19</v>
          </cell>
          <cell r="G797">
            <v>14.95</v>
          </cell>
          <cell r="H797">
            <v>13.93</v>
          </cell>
          <cell r="I797">
            <v>13.83</v>
          </cell>
          <cell r="J797">
            <v>13.78</v>
          </cell>
          <cell r="K797">
            <v>12.18</v>
          </cell>
          <cell r="L797">
            <v>12.29</v>
          </cell>
          <cell r="M797">
            <v>13.89</v>
          </cell>
          <cell r="N797">
            <v>14.15</v>
          </cell>
          <cell r="O797">
            <v>13.68</v>
          </cell>
        </row>
        <row r="798">
          <cell r="A798" t="str">
            <v xml:space="preserve">    Cost of Interchange ($1000)</v>
          </cell>
          <cell r="C798">
            <v>12367.4</v>
          </cell>
          <cell r="D798">
            <v>11583</v>
          </cell>
          <cell r="E798">
            <v>5807.1</v>
          </cell>
          <cell r="F798">
            <v>8.5</v>
          </cell>
          <cell r="G798">
            <v>7501.9</v>
          </cell>
          <cell r="H798">
            <v>21576.2</v>
          </cell>
          <cell r="I798">
            <v>22361.7</v>
          </cell>
          <cell r="J798">
            <v>21695.200000000001</v>
          </cell>
          <cell r="K798">
            <v>12102</v>
          </cell>
          <cell r="L798">
            <v>10508</v>
          </cell>
          <cell r="M798">
            <v>9384.1</v>
          </cell>
          <cell r="N798">
            <v>11615.7</v>
          </cell>
          <cell r="O798">
            <v>146510.80000000002</v>
          </cell>
        </row>
        <row r="800">
          <cell r="A800" t="str">
            <v xml:space="preserve">  POOL PURCHASES RESOLD</v>
          </cell>
        </row>
        <row r="802">
          <cell r="A802" t="str">
            <v xml:space="preserve">    Quantity (GWH)</v>
          </cell>
          <cell r="B802" t="str">
            <v>.</v>
          </cell>
          <cell r="C802">
            <v>0</v>
          </cell>
          <cell r="D802">
            <v>0</v>
          </cell>
          <cell r="E802">
            <v>0</v>
          </cell>
          <cell r="F802">
            <v>0</v>
          </cell>
          <cell r="G802">
            <v>0</v>
          </cell>
          <cell r="H802">
            <v>0</v>
          </cell>
          <cell r="I802">
            <v>0</v>
          </cell>
          <cell r="J802">
            <v>0</v>
          </cell>
          <cell r="K802">
            <v>0</v>
          </cell>
          <cell r="L802">
            <v>0</v>
          </cell>
          <cell r="M802">
            <v>0</v>
          </cell>
          <cell r="N802">
            <v>0</v>
          </cell>
          <cell r="O802">
            <v>0</v>
          </cell>
        </row>
        <row r="803">
          <cell r="A803" t="str">
            <v xml:space="preserve">    Cost Rate (Mills/KWH)</v>
          </cell>
          <cell r="B803" t="str">
            <v>.</v>
          </cell>
          <cell r="C803">
            <v>0</v>
          </cell>
          <cell r="D803">
            <v>0</v>
          </cell>
          <cell r="E803">
            <v>0</v>
          </cell>
          <cell r="F803">
            <v>0</v>
          </cell>
          <cell r="G803">
            <v>0</v>
          </cell>
          <cell r="H803">
            <v>0</v>
          </cell>
          <cell r="I803">
            <v>0</v>
          </cell>
          <cell r="J803">
            <v>0</v>
          </cell>
          <cell r="K803">
            <v>0</v>
          </cell>
          <cell r="L803">
            <v>0</v>
          </cell>
          <cell r="M803">
            <v>0</v>
          </cell>
          <cell r="N803">
            <v>0</v>
          </cell>
          <cell r="O803">
            <v>0</v>
          </cell>
        </row>
        <row r="804">
          <cell r="A804" t="str">
            <v xml:space="preserve">    Cost of Purchases ($1000)</v>
          </cell>
          <cell r="C804">
            <v>0</v>
          </cell>
          <cell r="D804">
            <v>0</v>
          </cell>
          <cell r="E804">
            <v>0</v>
          </cell>
          <cell r="F804">
            <v>0</v>
          </cell>
          <cell r="G804">
            <v>0</v>
          </cell>
          <cell r="H804">
            <v>0</v>
          </cell>
          <cell r="I804">
            <v>0</v>
          </cell>
          <cell r="J804">
            <v>0</v>
          </cell>
          <cell r="K804">
            <v>0</v>
          </cell>
          <cell r="L804">
            <v>0</v>
          </cell>
          <cell r="M804">
            <v>0</v>
          </cell>
          <cell r="N804">
            <v>0</v>
          </cell>
          <cell r="O804">
            <v>0</v>
          </cell>
        </row>
        <row r="806">
          <cell r="A806" t="str">
            <v xml:space="preserve">  OTHER PURCHASES RESOLD</v>
          </cell>
        </row>
        <row r="808">
          <cell r="A808" t="str">
            <v xml:space="preserve">    Quantity (GWH)</v>
          </cell>
          <cell r="B808" t="str">
            <v>.</v>
          </cell>
          <cell r="C808">
            <v>0</v>
          </cell>
          <cell r="D808">
            <v>0</v>
          </cell>
          <cell r="E808">
            <v>0</v>
          </cell>
          <cell r="F808">
            <v>0</v>
          </cell>
          <cell r="G808">
            <v>0</v>
          </cell>
          <cell r="H808">
            <v>0</v>
          </cell>
          <cell r="I808">
            <v>0</v>
          </cell>
          <cell r="J808">
            <v>0</v>
          </cell>
          <cell r="K808">
            <v>0</v>
          </cell>
          <cell r="L808">
            <v>0</v>
          </cell>
          <cell r="M808">
            <v>0</v>
          </cell>
          <cell r="N808">
            <v>22.4</v>
          </cell>
          <cell r="O808">
            <v>22</v>
          </cell>
        </row>
        <row r="809">
          <cell r="A809" t="str">
            <v xml:space="preserve">    Cost Rate (Mills/KWH)</v>
          </cell>
          <cell r="C809">
            <v>30.48</v>
          </cell>
          <cell r="D809">
            <v>30.42</v>
          </cell>
          <cell r="E809">
            <v>26.39</v>
          </cell>
          <cell r="F809">
            <v>25.51</v>
          </cell>
          <cell r="G809">
            <v>28.46</v>
          </cell>
          <cell r="H809">
            <v>40.369999999999997</v>
          </cell>
          <cell r="I809">
            <v>63.94</v>
          </cell>
          <cell r="J809">
            <v>63.86</v>
          </cell>
          <cell r="K809">
            <v>32.409999999999997</v>
          </cell>
          <cell r="L809">
            <v>25.92</v>
          </cell>
          <cell r="M809">
            <v>25.95</v>
          </cell>
          <cell r="N809">
            <v>26.51</v>
          </cell>
          <cell r="O809">
            <v>26.99</v>
          </cell>
        </row>
        <row r="810">
          <cell r="A810" t="str">
            <v xml:space="preserve">    Cost of Purchases ($1000)</v>
          </cell>
          <cell r="C810">
            <v>0</v>
          </cell>
          <cell r="D810">
            <v>0</v>
          </cell>
          <cell r="E810">
            <v>0</v>
          </cell>
          <cell r="F810">
            <v>0</v>
          </cell>
          <cell r="G810">
            <v>0</v>
          </cell>
          <cell r="H810">
            <v>0</v>
          </cell>
          <cell r="I810">
            <v>0</v>
          </cell>
          <cell r="J810">
            <v>0</v>
          </cell>
          <cell r="K810">
            <v>0</v>
          </cell>
          <cell r="L810">
            <v>0</v>
          </cell>
          <cell r="M810">
            <v>0</v>
          </cell>
          <cell r="N810">
            <v>593.79999999999995</v>
          </cell>
          <cell r="O810">
            <v>593.79999999999995</v>
          </cell>
        </row>
        <row r="812">
          <cell r="A812" t="str">
            <v xml:space="preserve">  COMBUSTION TURBINES &amp; DIESELS</v>
          </cell>
        </row>
        <row r="814">
          <cell r="A814" t="str">
            <v xml:space="preserve">    Output Interchanged (GWH)</v>
          </cell>
          <cell r="B814" t="str">
            <v>.</v>
          </cell>
          <cell r="C814">
            <v>0.4</v>
          </cell>
          <cell r="D814">
            <v>0.9</v>
          </cell>
          <cell r="E814">
            <v>0.1</v>
          </cell>
          <cell r="F814">
            <v>0</v>
          </cell>
          <cell r="G814">
            <v>0.5</v>
          </cell>
          <cell r="H814">
            <v>0.5</v>
          </cell>
          <cell r="I814">
            <v>2</v>
          </cell>
          <cell r="J814">
            <v>1.6</v>
          </cell>
          <cell r="K814">
            <v>2.4</v>
          </cell>
          <cell r="L814">
            <v>0.2</v>
          </cell>
          <cell r="M814">
            <v>0.1</v>
          </cell>
          <cell r="N814">
            <v>0.2</v>
          </cell>
          <cell r="O814">
            <v>9</v>
          </cell>
        </row>
        <row r="815">
          <cell r="A815" t="str">
            <v xml:space="preserve">    Fuel Cost Rate (Mills/KWH)</v>
          </cell>
          <cell r="C815">
            <v>64.816050000000004</v>
          </cell>
          <cell r="D815">
            <v>89.778509999999997</v>
          </cell>
          <cell r="E815">
            <v>88.844319999999996</v>
          </cell>
          <cell r="F815">
            <v>92.622380000000007</v>
          </cell>
          <cell r="G815">
            <v>29.760200000000001</v>
          </cell>
          <cell r="H815">
            <v>24.246569999999998</v>
          </cell>
          <cell r="I815">
            <v>41.568109999999997</v>
          </cell>
          <cell r="J815">
            <v>78.268299999999996</v>
          </cell>
          <cell r="K815">
            <v>43.312609999999999</v>
          </cell>
          <cell r="L815">
            <v>49.338380000000001</v>
          </cell>
          <cell r="M815">
            <v>49.984749999999998</v>
          </cell>
          <cell r="N815">
            <v>78.934569999999994</v>
          </cell>
          <cell r="O815">
            <v>53.96</v>
          </cell>
        </row>
        <row r="816">
          <cell r="A816" t="str">
            <v xml:space="preserve">    Cost ($1000)</v>
          </cell>
          <cell r="C816">
            <v>25.9</v>
          </cell>
          <cell r="D816">
            <v>80.8</v>
          </cell>
          <cell r="E816">
            <v>8.9</v>
          </cell>
          <cell r="F816">
            <v>0</v>
          </cell>
          <cell r="G816">
            <v>14.9</v>
          </cell>
          <cell r="H816">
            <v>12.1</v>
          </cell>
          <cell r="I816">
            <v>83.1</v>
          </cell>
          <cell r="J816">
            <v>125.2</v>
          </cell>
          <cell r="K816">
            <v>104</v>
          </cell>
          <cell r="L816">
            <v>9.9</v>
          </cell>
          <cell r="M816">
            <v>5</v>
          </cell>
          <cell r="N816">
            <v>15.8</v>
          </cell>
          <cell r="O816">
            <v>485.59999999999997</v>
          </cell>
        </row>
        <row r="818">
          <cell r="A818" t="str">
            <v xml:space="preserve">  COST OF PJM SALES</v>
          </cell>
        </row>
        <row r="820">
          <cell r="A820" t="str">
            <v xml:space="preserve">    Output For Interchange Sales (GWH)</v>
          </cell>
          <cell r="C820">
            <v>883.4</v>
          </cell>
          <cell r="D820">
            <v>835.9</v>
          </cell>
          <cell r="E820">
            <v>421.4</v>
          </cell>
          <cell r="F820">
            <v>0.6</v>
          </cell>
          <cell r="G820">
            <v>507.3</v>
          </cell>
          <cell r="H820">
            <v>1564.4</v>
          </cell>
          <cell r="I820">
            <v>1618.9</v>
          </cell>
          <cell r="J820">
            <v>1626</v>
          </cell>
          <cell r="K820">
            <v>1006</v>
          </cell>
          <cell r="L820">
            <v>856</v>
          </cell>
          <cell r="M820">
            <v>677.1</v>
          </cell>
          <cell r="N820">
            <v>844.8</v>
          </cell>
          <cell r="O820">
            <v>10842</v>
          </cell>
        </row>
        <row r="821">
          <cell r="A821" t="str">
            <v xml:space="preserve">    Cost Rate (Mills/KWH)</v>
          </cell>
          <cell r="C821">
            <v>14.44</v>
          </cell>
          <cell r="D821">
            <v>14.56</v>
          </cell>
          <cell r="E821">
            <v>13.9</v>
          </cell>
          <cell r="F821">
            <v>14.17</v>
          </cell>
          <cell r="G821">
            <v>15.25</v>
          </cell>
          <cell r="H821">
            <v>14.22</v>
          </cell>
          <cell r="I821">
            <v>13.86</v>
          </cell>
          <cell r="J821">
            <v>14.64</v>
          </cell>
          <cell r="K821">
            <v>12.54</v>
          </cell>
          <cell r="L821">
            <v>12.33</v>
          </cell>
          <cell r="M821">
            <v>13.96</v>
          </cell>
          <cell r="N821">
            <v>14.54</v>
          </cell>
          <cell r="O821">
            <v>14.01</v>
          </cell>
        </row>
        <row r="822">
          <cell r="A822" t="str">
            <v xml:space="preserve">    Cost of Interchange ($1000)</v>
          </cell>
          <cell r="C822">
            <v>12752.2</v>
          </cell>
          <cell r="D822">
            <v>12173.1</v>
          </cell>
          <cell r="E822">
            <v>5856.3</v>
          </cell>
          <cell r="F822">
            <v>8.5</v>
          </cell>
          <cell r="G822">
            <v>7738.6</v>
          </cell>
          <cell r="H822">
            <v>22239.5</v>
          </cell>
          <cell r="I822">
            <v>22444.799999999999</v>
          </cell>
          <cell r="J822">
            <v>23801.3</v>
          </cell>
          <cell r="K822">
            <v>12611.9</v>
          </cell>
          <cell r="L822">
            <v>10550.7</v>
          </cell>
          <cell r="M822">
            <v>9452</v>
          </cell>
          <cell r="N822">
            <v>12283</v>
          </cell>
          <cell r="O822">
            <v>151911.9</v>
          </cell>
        </row>
        <row r="824">
          <cell r="A824" t="str">
            <v xml:space="preserve">  PJM BILLING</v>
          </cell>
        </row>
        <row r="826">
          <cell r="A826" t="str">
            <v xml:space="preserve">    Interchange Sales (GWH)</v>
          </cell>
          <cell r="C826">
            <v>883.4</v>
          </cell>
          <cell r="D826">
            <v>835.9</v>
          </cell>
          <cell r="E826">
            <v>421.4</v>
          </cell>
          <cell r="F826">
            <v>0.6</v>
          </cell>
          <cell r="G826">
            <v>507.3</v>
          </cell>
          <cell r="H826">
            <v>1564.4</v>
          </cell>
          <cell r="I826">
            <v>1618.9</v>
          </cell>
          <cell r="J826">
            <v>1626</v>
          </cell>
          <cell r="K826">
            <v>1006</v>
          </cell>
          <cell r="L826">
            <v>856</v>
          </cell>
          <cell r="M826">
            <v>677.1</v>
          </cell>
          <cell r="N826">
            <v>844.8</v>
          </cell>
          <cell r="O826">
            <v>10842</v>
          </cell>
        </row>
        <row r="827">
          <cell r="A827" t="str">
            <v xml:space="preserve">    Billing Rate (Mills/KWH)</v>
          </cell>
          <cell r="C827">
            <v>27.45</v>
          </cell>
          <cell r="D827">
            <v>27.45</v>
          </cell>
          <cell r="E827">
            <v>22.8</v>
          </cell>
          <cell r="F827">
            <v>21.5</v>
          </cell>
          <cell r="G827">
            <v>27</v>
          </cell>
          <cell r="H827">
            <v>30.9</v>
          </cell>
          <cell r="I827">
            <v>40.35</v>
          </cell>
          <cell r="J827">
            <v>40.35</v>
          </cell>
          <cell r="K827">
            <v>27.65</v>
          </cell>
          <cell r="L827">
            <v>21.8</v>
          </cell>
          <cell r="M827">
            <v>22.15</v>
          </cell>
          <cell r="N827">
            <v>23.15</v>
          </cell>
          <cell r="O827">
            <v>30.51</v>
          </cell>
        </row>
        <row r="828">
          <cell r="A828" t="str">
            <v xml:space="preserve">    Interchange Bill ($1000)</v>
          </cell>
          <cell r="C828">
            <v>24248.5</v>
          </cell>
          <cell r="D828">
            <v>22945.8</v>
          </cell>
          <cell r="E828">
            <v>9608.4</v>
          </cell>
          <cell r="F828">
            <v>12.9</v>
          </cell>
          <cell r="G828">
            <v>13697.7</v>
          </cell>
          <cell r="H828">
            <v>48341</v>
          </cell>
          <cell r="I828">
            <v>65322.9</v>
          </cell>
          <cell r="J828">
            <v>65608.899999999994</v>
          </cell>
          <cell r="K828">
            <v>27815.7</v>
          </cell>
          <cell r="L828">
            <v>18660.5</v>
          </cell>
          <cell r="M828">
            <v>14997.7</v>
          </cell>
          <cell r="N828">
            <v>19557</v>
          </cell>
          <cell r="O828">
            <v>330817</v>
          </cell>
        </row>
        <row r="829">
          <cell r="A829" t="str">
            <v>TOTAL PJM BILLING</v>
          </cell>
          <cell r="C829">
            <v>24248.5</v>
          </cell>
          <cell r="D829">
            <v>22945.8</v>
          </cell>
          <cell r="E829">
            <v>9608.4</v>
          </cell>
          <cell r="F829">
            <v>12.9</v>
          </cell>
          <cell r="G829">
            <v>13697.7</v>
          </cell>
          <cell r="H829">
            <v>48341</v>
          </cell>
          <cell r="I829">
            <v>65322.9</v>
          </cell>
          <cell r="J829">
            <v>65608.899999999994</v>
          </cell>
          <cell r="K829">
            <v>27815.7</v>
          </cell>
          <cell r="L829">
            <v>18660.5</v>
          </cell>
          <cell r="M829">
            <v>14997.7</v>
          </cell>
          <cell r="N829">
            <v>19557</v>
          </cell>
          <cell r="O829">
            <v>330817</v>
          </cell>
        </row>
        <row r="831">
          <cell r="A831" t="str">
            <v xml:space="preserve">  SAVINGS ON PJM SALES</v>
          </cell>
        </row>
        <row r="833">
          <cell r="A833" t="str">
            <v xml:space="preserve">    Interchange Sales (GWH)</v>
          </cell>
          <cell r="C833">
            <v>883.4</v>
          </cell>
          <cell r="D833">
            <v>835.9</v>
          </cell>
          <cell r="E833">
            <v>421.4</v>
          </cell>
          <cell r="F833">
            <v>0.6</v>
          </cell>
          <cell r="G833">
            <v>507.3</v>
          </cell>
          <cell r="H833">
            <v>1564.4</v>
          </cell>
          <cell r="I833">
            <v>1618.9</v>
          </cell>
          <cell r="J833">
            <v>1626</v>
          </cell>
          <cell r="K833">
            <v>1006</v>
          </cell>
          <cell r="L833">
            <v>856</v>
          </cell>
          <cell r="M833">
            <v>677.1</v>
          </cell>
          <cell r="N833">
            <v>844.8</v>
          </cell>
          <cell r="O833">
            <v>10842</v>
          </cell>
        </row>
        <row r="834">
          <cell r="A834" t="str">
            <v xml:space="preserve">    Savings Rate (Mills/KWH)</v>
          </cell>
          <cell r="C834">
            <v>13.01</v>
          </cell>
          <cell r="D834">
            <v>12.89</v>
          </cell>
          <cell r="E834">
            <v>8.9</v>
          </cell>
          <cell r="F834">
            <v>7.33</v>
          </cell>
          <cell r="G834">
            <v>11.75</v>
          </cell>
          <cell r="H834">
            <v>16.68</v>
          </cell>
          <cell r="I834">
            <v>26.49</v>
          </cell>
          <cell r="J834">
            <v>25.71</v>
          </cell>
          <cell r="K834">
            <v>15.11</v>
          </cell>
          <cell r="L834">
            <v>9.4700000000000006</v>
          </cell>
          <cell r="M834">
            <v>8.19</v>
          </cell>
          <cell r="N834">
            <v>8.61</v>
          </cell>
          <cell r="O834">
            <v>16.5</v>
          </cell>
        </row>
        <row r="835">
          <cell r="A835" t="str">
            <v xml:space="preserve">    Interchange Savings ($1000)</v>
          </cell>
          <cell r="C835">
            <v>11496.3</v>
          </cell>
          <cell r="D835">
            <v>10772.699999999999</v>
          </cell>
          <cell r="E835">
            <v>3752.0999999999995</v>
          </cell>
          <cell r="F835">
            <v>4.4000000000000004</v>
          </cell>
          <cell r="G835">
            <v>5959.1</v>
          </cell>
          <cell r="H835">
            <v>26101.5</v>
          </cell>
          <cell r="I835">
            <v>42878.100000000006</v>
          </cell>
          <cell r="J835">
            <v>41807.599999999991</v>
          </cell>
          <cell r="K835">
            <v>15203.800000000001</v>
          </cell>
          <cell r="L835">
            <v>8109.7999999999993</v>
          </cell>
          <cell r="M835">
            <v>5545.7000000000007</v>
          </cell>
          <cell r="N835">
            <v>7274</v>
          </cell>
          <cell r="O835">
            <v>178905.09999999998</v>
          </cell>
        </row>
        <row r="837">
          <cell r="A837" t="str">
            <v xml:space="preserve">  PPUC CUST. SAVINGS ($1000)</v>
          </cell>
          <cell r="B837">
            <v>1</v>
          </cell>
          <cell r="C837">
            <v>11496.3</v>
          </cell>
          <cell r="D837">
            <v>10772.7</v>
          </cell>
          <cell r="E837">
            <v>3752.1</v>
          </cell>
          <cell r="F837">
            <v>4.4000000000000004</v>
          </cell>
          <cell r="G837">
            <v>5959.1</v>
          </cell>
          <cell r="H837">
            <v>26101.5</v>
          </cell>
          <cell r="I837">
            <v>42878.1</v>
          </cell>
          <cell r="J837">
            <v>41807.599999999999</v>
          </cell>
          <cell r="K837">
            <v>15203.8</v>
          </cell>
          <cell r="L837">
            <v>8109.8</v>
          </cell>
          <cell r="M837">
            <v>5545.7</v>
          </cell>
          <cell r="N837">
            <v>7274</v>
          </cell>
          <cell r="O837">
            <v>178905.09999999998</v>
          </cell>
        </row>
        <row r="838">
          <cell r="F838" t="str">
            <v xml:space="preserve">               CALCULATION OF COST TO SUPPLY SYSTEM OUTPUT (INC UGI)</v>
          </cell>
          <cell r="L838" t="str">
            <v>CASE:2001 FORECAST</v>
          </cell>
          <cell r="P838" t="str">
            <v>16</v>
          </cell>
        </row>
        <row r="839">
          <cell r="A839" t="str">
            <v>THIS PAGE IS NO LONGER USED</v>
          </cell>
          <cell r="F839" t="str">
            <v xml:space="preserve">                   (EXCLUDES ENERGY COSTS NOT APPLICABLE TO ECR)</v>
          </cell>
          <cell r="L839">
            <v>36851</v>
          </cell>
        </row>
        <row r="841">
          <cell r="A841" t="str">
            <v>COST TO SUPPLY INTERNAL LOAD</v>
          </cell>
          <cell r="C841" t="str">
            <v>JANUARY</v>
          </cell>
          <cell r="D841" t="str">
            <v>FEBRUARY</v>
          </cell>
          <cell r="E841" t="str">
            <v>MARCH</v>
          </cell>
          <cell r="F841" t="str">
            <v>APRIL</v>
          </cell>
          <cell r="G841" t="str">
            <v>MAY</v>
          </cell>
          <cell r="H841" t="str">
            <v>JUNE</v>
          </cell>
          <cell r="I841" t="str">
            <v>JULY</v>
          </cell>
          <cell r="J841" t="str">
            <v>AUGUST</v>
          </cell>
          <cell r="K841" t="str">
            <v>SEPTEMBER</v>
          </cell>
          <cell r="L841" t="str">
            <v>OCTOBER</v>
          </cell>
          <cell r="M841" t="str">
            <v>NOVEMBER</v>
          </cell>
          <cell r="N841" t="str">
            <v>DECEMBER</v>
          </cell>
          <cell r="O841" t="str">
            <v>TOTAL</v>
          </cell>
        </row>
        <row r="843">
          <cell r="A843" t="str">
            <v xml:space="preserve">  MARTINS CREEK #3-4</v>
          </cell>
        </row>
        <row r="845">
          <cell r="A845" t="str">
            <v xml:space="preserve">    Output For Load (GWH)</v>
          </cell>
          <cell r="C845">
            <v>89.3</v>
          </cell>
          <cell r="D845">
            <v>85.8</v>
          </cell>
          <cell r="E845">
            <v>34</v>
          </cell>
          <cell r="F845">
            <v>23.8</v>
          </cell>
          <cell r="G845">
            <v>68.2</v>
          </cell>
          <cell r="H845">
            <v>235.2</v>
          </cell>
          <cell r="I845">
            <v>400.4</v>
          </cell>
          <cell r="J845">
            <v>350.4</v>
          </cell>
          <cell r="K845">
            <v>136.4</v>
          </cell>
          <cell r="L845">
            <v>31.5</v>
          </cell>
          <cell r="M845">
            <v>33.4</v>
          </cell>
          <cell r="N845">
            <v>79.3</v>
          </cell>
          <cell r="O845">
            <v>1568</v>
          </cell>
        </row>
        <row r="846">
          <cell r="A846" t="str">
            <v xml:space="preserve">    Fuel Cost Rate (Mills/KWH)</v>
          </cell>
          <cell r="C846">
            <v>55.22</v>
          </cell>
          <cell r="D846">
            <v>50.93</v>
          </cell>
          <cell r="E846">
            <v>50.32</v>
          </cell>
          <cell r="F846">
            <v>48.27</v>
          </cell>
          <cell r="G846">
            <v>44.37</v>
          </cell>
          <cell r="H846">
            <v>43.41</v>
          </cell>
          <cell r="I846">
            <v>40.07</v>
          </cell>
          <cell r="J846">
            <v>39.619999999999997</v>
          </cell>
          <cell r="K846">
            <v>40.590000000000003</v>
          </cell>
          <cell r="L846">
            <v>41</v>
          </cell>
          <cell r="M846">
            <v>44.9</v>
          </cell>
          <cell r="N846">
            <v>44.38</v>
          </cell>
          <cell r="O846">
            <v>42.84</v>
          </cell>
        </row>
        <row r="847">
          <cell r="A847" t="str">
            <v xml:space="preserve">    Cost To Carry Load ($1000)</v>
          </cell>
          <cell r="C847">
            <v>4931.2734760000012</v>
          </cell>
          <cell r="D847">
            <v>4369.6363159999992</v>
          </cell>
          <cell r="E847">
            <v>1711.0204700000002</v>
          </cell>
          <cell r="F847">
            <v>1148.8674879999999</v>
          </cell>
          <cell r="G847">
            <v>3025.8430239999998</v>
          </cell>
          <cell r="H847">
            <v>10210.307488</v>
          </cell>
          <cell r="I847">
            <v>16044.875923999998</v>
          </cell>
          <cell r="J847">
            <v>13882.196427999999</v>
          </cell>
          <cell r="K847">
            <v>5536.1212080000005</v>
          </cell>
          <cell r="L847">
            <v>1291.6054240000001</v>
          </cell>
          <cell r="M847">
            <v>1499.6834879999999</v>
          </cell>
          <cell r="N847">
            <v>3519.0427199999999</v>
          </cell>
          <cell r="O847">
            <v>67170.399999999994</v>
          </cell>
        </row>
        <row r="849">
          <cell r="A849" t="str">
            <v xml:space="preserve">  COAL</v>
          </cell>
        </row>
        <row r="851">
          <cell r="A851" t="str">
            <v xml:space="preserve">    Output For Load (GWH)</v>
          </cell>
          <cell r="C851">
            <v>-901.4303711799671</v>
          </cell>
          <cell r="D851">
            <v>-492.68878123055447</v>
          </cell>
          <cell r="E851">
            <v>-821.37820312333452</v>
          </cell>
          <cell r="F851">
            <v>-1152.4924305566651</v>
          </cell>
          <cell r="G851">
            <v>-1975.3783543079885</v>
          </cell>
          <cell r="H851">
            <v>-2818.5673394166993</v>
          </cell>
          <cell r="I851">
            <v>-3540.5930868202445</v>
          </cell>
          <cell r="J851">
            <v>-3384.5051982400196</v>
          </cell>
          <cell r="K851">
            <v>-2135.0084327590598</v>
          </cell>
          <cell r="L851">
            <v>-1384.8139125659795</v>
          </cell>
          <cell r="M851">
            <v>-656.30505535439988</v>
          </cell>
          <cell r="N851">
            <v>-1143.9045029406398</v>
          </cell>
          <cell r="O851">
            <v>-20407</v>
          </cell>
        </row>
        <row r="852">
          <cell r="A852" t="str">
            <v xml:space="preserve">    Fuel Cost Rate (Mills/KWH)</v>
          </cell>
          <cell r="C852">
            <v>78.41</v>
          </cell>
          <cell r="D852">
            <v>111.97</v>
          </cell>
          <cell r="E852">
            <v>71.98</v>
          </cell>
          <cell r="F852">
            <v>47.27</v>
          </cell>
          <cell r="G852">
            <v>41.77</v>
          </cell>
          <cell r="H852">
            <v>56.97</v>
          </cell>
          <cell r="I852">
            <v>88.11</v>
          </cell>
          <cell r="J852">
            <v>88.96</v>
          </cell>
          <cell r="K852">
            <v>49.89</v>
          </cell>
          <cell r="L852">
            <v>44.27</v>
          </cell>
          <cell r="M852">
            <v>67.59</v>
          </cell>
          <cell r="N852">
            <v>57.21</v>
          </cell>
          <cell r="O852">
            <v>67.290000000000006</v>
          </cell>
        </row>
        <row r="853">
          <cell r="A853" t="str">
            <v xml:space="preserve">    Cost To Carry Load ($1000)</v>
          </cell>
          <cell r="C853">
            <v>-70682.5</v>
          </cell>
          <cell r="D853">
            <v>-55168.3</v>
          </cell>
          <cell r="E853">
            <v>-59124.500000000007</v>
          </cell>
          <cell r="F853">
            <v>-54474.30000000001</v>
          </cell>
          <cell r="G853">
            <v>-82516.799999999988</v>
          </cell>
          <cell r="H853">
            <v>-160576.20000000001</v>
          </cell>
          <cell r="I853">
            <v>-311958.7</v>
          </cell>
          <cell r="J853">
            <v>-301078.90000000002</v>
          </cell>
          <cell r="K853">
            <v>-106514</v>
          </cell>
          <cell r="L853">
            <v>-61301.200000000004</v>
          </cell>
          <cell r="M853">
            <v>-44357.799999999996</v>
          </cell>
          <cell r="N853">
            <v>-65446.099999999991</v>
          </cell>
          <cell r="O853">
            <v>-1373199.3000000003</v>
          </cell>
        </row>
        <row r="855">
          <cell r="A855" t="str">
            <v xml:space="preserve">  COST OF PL SHARE NUCLEAR</v>
          </cell>
        </row>
        <row r="856">
          <cell r="A856" t="str">
            <v xml:space="preserve">    (Including D&amp;D Expense)</v>
          </cell>
        </row>
        <row r="857">
          <cell r="A857" t="str">
            <v xml:space="preserve">    Output For Load (GWH)</v>
          </cell>
          <cell r="C857">
            <v>1335.3999999999999</v>
          </cell>
          <cell r="D857">
            <v>1197.8000000000002</v>
          </cell>
          <cell r="E857">
            <v>831.59999999999991</v>
          </cell>
          <cell r="F857">
            <v>684.1</v>
          </cell>
          <cell r="G857">
            <v>1083</v>
          </cell>
          <cell r="H857">
            <v>1388.9</v>
          </cell>
          <cell r="I857">
            <v>1435.2</v>
          </cell>
          <cell r="J857">
            <v>1435.2</v>
          </cell>
          <cell r="K857">
            <v>1388.9</v>
          </cell>
          <cell r="L857">
            <v>1435.2</v>
          </cell>
          <cell r="M857">
            <v>1388.9</v>
          </cell>
          <cell r="N857">
            <v>1435.2</v>
          </cell>
          <cell r="O857">
            <v>15039</v>
          </cell>
        </row>
        <row r="858">
          <cell r="A858" t="str">
            <v xml:space="preserve">    Fuel Cost Rate (Mills/KWH)</v>
          </cell>
          <cell r="C858">
            <v>4.79</v>
          </cell>
          <cell r="D858">
            <v>4.8099999999999996</v>
          </cell>
          <cell r="E858">
            <v>4.83</v>
          </cell>
          <cell r="F858">
            <v>4.8499999999999996</v>
          </cell>
          <cell r="G858">
            <v>4.7300000000000004</v>
          </cell>
          <cell r="H858">
            <v>4.4000000000000004</v>
          </cell>
          <cell r="I858">
            <v>4.3899999999999997</v>
          </cell>
          <cell r="J858">
            <v>4.3899999999999997</v>
          </cell>
          <cell r="K858">
            <v>4.4000000000000004</v>
          </cell>
          <cell r="L858">
            <v>4.3899999999999997</v>
          </cell>
          <cell r="M858">
            <v>4.4000000000000004</v>
          </cell>
          <cell r="N858">
            <v>4.3899999999999997</v>
          </cell>
          <cell r="O858">
            <v>4.53</v>
          </cell>
        </row>
        <row r="859">
          <cell r="A859" t="str">
            <v xml:space="preserve">    Cost To Carry Load ($1000)</v>
          </cell>
          <cell r="C859">
            <v>6398.3262499999992</v>
          </cell>
          <cell r="D859">
            <v>5758.3995499999992</v>
          </cell>
          <cell r="E859">
            <v>4017.8377500000001</v>
          </cell>
          <cell r="F859">
            <v>3316.9476999999997</v>
          </cell>
          <cell r="G859">
            <v>5119.3518999999997</v>
          </cell>
          <cell r="H859">
            <v>6105.0965999999989</v>
          </cell>
          <cell r="I859">
            <v>6301.9778000000006</v>
          </cell>
          <cell r="J859">
            <v>6301.9778000000006</v>
          </cell>
          <cell r="K859">
            <v>6105.0965999999989</v>
          </cell>
          <cell r="L859">
            <v>6301.9778000000006</v>
          </cell>
          <cell r="M859">
            <v>6105.0965999999989</v>
          </cell>
          <cell r="N859">
            <v>6301.9778000000006</v>
          </cell>
          <cell r="O859">
            <v>68134.100000000006</v>
          </cell>
        </row>
        <row r="861">
          <cell r="A861" t="str">
            <v xml:space="preserve">  COMBUSTION TURBINES &amp; DIESELS</v>
          </cell>
        </row>
        <row r="863">
          <cell r="A863" t="str">
            <v xml:space="preserve">    Output For Load (GWH)</v>
          </cell>
          <cell r="C863">
            <v>0.19999999999999996</v>
          </cell>
          <cell r="D863">
            <v>9.9999999999999978E-2</v>
          </cell>
          <cell r="E863">
            <v>0.1</v>
          </cell>
          <cell r="F863">
            <v>0.30000000000000004</v>
          </cell>
          <cell r="G863">
            <v>0.19999999999999996</v>
          </cell>
          <cell r="H863">
            <v>0.19999999999999996</v>
          </cell>
          <cell r="I863">
            <v>3.0999999999999996</v>
          </cell>
          <cell r="J863">
            <v>0.10000000000000009</v>
          </cell>
          <cell r="K863">
            <v>0.10000000000000009</v>
          </cell>
          <cell r="L863">
            <v>0.10000000000000003</v>
          </cell>
          <cell r="M863">
            <v>0.20000000000000004</v>
          </cell>
          <cell r="N863">
            <v>0.10000000000000003</v>
          </cell>
          <cell r="O863">
            <v>5</v>
          </cell>
        </row>
        <row r="864">
          <cell r="A864" t="str">
            <v xml:space="preserve">    Cost Rate (Mills/KWH)</v>
          </cell>
          <cell r="C864">
            <v>62.01</v>
          </cell>
          <cell r="D864">
            <v>58.86</v>
          </cell>
          <cell r="E864">
            <v>56.52</v>
          </cell>
          <cell r="F864">
            <v>79.599999999999994</v>
          </cell>
          <cell r="G864">
            <v>51.84</v>
          </cell>
          <cell r="H864">
            <v>49.41</v>
          </cell>
          <cell r="I864">
            <v>41.87</v>
          </cell>
          <cell r="J864">
            <v>51.32</v>
          </cell>
          <cell r="K864">
            <v>51.27</v>
          </cell>
          <cell r="L864">
            <v>53.37</v>
          </cell>
          <cell r="M864">
            <v>53.03</v>
          </cell>
          <cell r="N864">
            <v>56.58</v>
          </cell>
          <cell r="O864">
            <v>45.96</v>
          </cell>
        </row>
        <row r="865">
          <cell r="A865" t="str">
            <v xml:space="preserve">    Cost To Carry Load ($1000)</v>
          </cell>
          <cell r="C865">
            <v>12.401792000000007</v>
          </cell>
          <cell r="D865">
            <v>5.8858469999999983</v>
          </cell>
          <cell r="E865">
            <v>5.6522329999999972</v>
          </cell>
          <cell r="F865">
            <v>23.879328000000001</v>
          </cell>
          <cell r="G865">
            <v>10.368148</v>
          </cell>
          <cell r="H865">
            <v>9.8818280000000005</v>
          </cell>
          <cell r="I865">
            <v>129.80655699999997</v>
          </cell>
          <cell r="J865">
            <v>5.1323210000000046</v>
          </cell>
          <cell r="K865">
            <v>5.1268359999999973</v>
          </cell>
          <cell r="L865">
            <v>5.3369279999999986</v>
          </cell>
          <cell r="M865">
            <v>10.605435999999999</v>
          </cell>
          <cell r="N865">
            <v>5.6580800000000018</v>
          </cell>
          <cell r="O865">
            <v>229.79999999999998</v>
          </cell>
        </row>
        <row r="867">
          <cell r="A867" t="str">
            <v xml:space="preserve">  HYDRO</v>
          </cell>
        </row>
        <row r="869">
          <cell r="A869" t="str">
            <v xml:space="preserve">    Output For Load (GWH)</v>
          </cell>
          <cell r="C869">
            <v>61.2</v>
          </cell>
          <cell r="D869">
            <v>59.4</v>
          </cell>
          <cell r="E869">
            <v>77.3</v>
          </cell>
          <cell r="F869">
            <v>75.3</v>
          </cell>
          <cell r="G869">
            <v>71.2</v>
          </cell>
          <cell r="H869">
            <v>54.7</v>
          </cell>
          <cell r="I869">
            <v>42.3</v>
          </cell>
          <cell r="J869">
            <v>33.700000000000003</v>
          </cell>
          <cell r="K869">
            <v>31.200000000000003</v>
          </cell>
          <cell r="L869">
            <v>36.1</v>
          </cell>
          <cell r="M869">
            <v>49.7</v>
          </cell>
          <cell r="N869">
            <v>60.6</v>
          </cell>
          <cell r="O869">
            <v>653</v>
          </cell>
        </row>
        <row r="870">
          <cell r="A870" t="str">
            <v xml:space="preserve">    Cost Rate (Mills/KWH)</v>
          </cell>
          <cell r="C870">
            <v>0</v>
          </cell>
          <cell r="D870">
            <v>0</v>
          </cell>
          <cell r="E870">
            <v>0</v>
          </cell>
          <cell r="F870">
            <v>0</v>
          </cell>
          <cell r="G870">
            <v>0</v>
          </cell>
          <cell r="H870">
            <v>0</v>
          </cell>
          <cell r="I870">
            <v>0</v>
          </cell>
          <cell r="J870">
            <v>0</v>
          </cell>
          <cell r="K870">
            <v>0</v>
          </cell>
          <cell r="L870">
            <v>0</v>
          </cell>
          <cell r="M870">
            <v>0</v>
          </cell>
          <cell r="N870">
            <v>0</v>
          </cell>
          <cell r="O870">
            <v>0</v>
          </cell>
        </row>
        <row r="871">
          <cell r="A871" t="str">
            <v xml:space="preserve">    Cost To Carry Load ($1000)</v>
          </cell>
          <cell r="C871">
            <v>0</v>
          </cell>
          <cell r="D871">
            <v>0</v>
          </cell>
          <cell r="E871">
            <v>0</v>
          </cell>
          <cell r="F871">
            <v>0</v>
          </cell>
          <cell r="G871">
            <v>0</v>
          </cell>
          <cell r="H871">
            <v>0</v>
          </cell>
          <cell r="I871">
            <v>0</v>
          </cell>
          <cell r="J871">
            <v>0</v>
          </cell>
          <cell r="K871">
            <v>0</v>
          </cell>
          <cell r="L871">
            <v>0</v>
          </cell>
          <cell r="M871">
            <v>0</v>
          </cell>
          <cell r="N871">
            <v>0</v>
          </cell>
          <cell r="O871">
            <v>0</v>
          </cell>
        </row>
        <row r="873">
          <cell r="A873" t="str">
            <v xml:space="preserve">  COST OF SAFE HARBOR</v>
          </cell>
        </row>
        <row r="875">
          <cell r="A875" t="str">
            <v xml:space="preserve">    Quantity (GWH)</v>
          </cell>
          <cell r="C875">
            <v>31.4</v>
          </cell>
          <cell r="D875">
            <v>32.700000000000003</v>
          </cell>
          <cell r="E875">
            <v>57.5</v>
          </cell>
          <cell r="F875">
            <v>56.9</v>
          </cell>
          <cell r="G875">
            <v>41.8</v>
          </cell>
          <cell r="H875">
            <v>23.5</v>
          </cell>
          <cell r="I875">
            <v>15.6</v>
          </cell>
          <cell r="J875">
            <v>11.2</v>
          </cell>
          <cell r="K875">
            <v>10.3</v>
          </cell>
          <cell r="L875">
            <v>15.8</v>
          </cell>
          <cell r="M875">
            <v>25.4</v>
          </cell>
          <cell r="N875">
            <v>33.200000000000003</v>
          </cell>
          <cell r="O875">
            <v>355.3</v>
          </cell>
        </row>
        <row r="876">
          <cell r="A876" t="str">
            <v xml:space="preserve">    Billing Rate (Mills/KWH)</v>
          </cell>
          <cell r="C876">
            <v>0</v>
          </cell>
          <cell r="D876">
            <v>0</v>
          </cell>
          <cell r="E876">
            <v>0</v>
          </cell>
          <cell r="F876">
            <v>0</v>
          </cell>
          <cell r="G876">
            <v>0</v>
          </cell>
          <cell r="H876">
            <v>0</v>
          </cell>
          <cell r="I876">
            <v>0</v>
          </cell>
          <cell r="J876">
            <v>0</v>
          </cell>
          <cell r="K876">
            <v>0</v>
          </cell>
          <cell r="L876">
            <v>0</v>
          </cell>
          <cell r="M876">
            <v>0</v>
          </cell>
          <cell r="N876">
            <v>0</v>
          </cell>
          <cell r="O876">
            <v>0</v>
          </cell>
        </row>
        <row r="877">
          <cell r="A877" t="str">
            <v xml:space="preserve">    Cost ($1000)</v>
          </cell>
          <cell r="C877">
            <v>0</v>
          </cell>
          <cell r="D877">
            <v>0</v>
          </cell>
          <cell r="E877">
            <v>0</v>
          </cell>
          <cell r="F877">
            <v>0</v>
          </cell>
          <cell r="G877">
            <v>0</v>
          </cell>
          <cell r="H877">
            <v>0</v>
          </cell>
          <cell r="I877">
            <v>0</v>
          </cell>
          <cell r="J877">
            <v>0</v>
          </cell>
          <cell r="K877">
            <v>0</v>
          </cell>
          <cell r="L877">
            <v>0</v>
          </cell>
          <cell r="M877">
            <v>0</v>
          </cell>
          <cell r="N877">
            <v>0</v>
          </cell>
          <cell r="O877">
            <v>0</v>
          </cell>
        </row>
        <row r="879">
          <cell r="A879" t="str">
            <v xml:space="preserve">  INTERCHANGE RETAINED FOR LOAD</v>
          </cell>
        </row>
        <row r="881">
          <cell r="A881" t="str">
            <v xml:space="preserve">    Retained Interchange (GWH)</v>
          </cell>
          <cell r="C881">
            <v>0</v>
          </cell>
          <cell r="D881">
            <v>0</v>
          </cell>
          <cell r="E881">
            <v>0</v>
          </cell>
          <cell r="F881">
            <v>0</v>
          </cell>
          <cell r="G881">
            <v>0</v>
          </cell>
          <cell r="H881">
            <v>0</v>
          </cell>
          <cell r="I881">
            <v>0</v>
          </cell>
          <cell r="J881">
            <v>0</v>
          </cell>
          <cell r="K881">
            <v>0</v>
          </cell>
          <cell r="L881">
            <v>0</v>
          </cell>
          <cell r="M881">
            <v>0</v>
          </cell>
          <cell r="N881">
            <v>0</v>
          </cell>
          <cell r="O881">
            <v>0</v>
          </cell>
        </row>
        <row r="882">
          <cell r="A882" t="str">
            <v xml:space="preserve">    Billing Rate (Mills/KWH)</v>
          </cell>
          <cell r="C882">
            <v>0</v>
          </cell>
          <cell r="D882">
            <v>0</v>
          </cell>
          <cell r="E882">
            <v>0</v>
          </cell>
          <cell r="F882">
            <v>0</v>
          </cell>
          <cell r="G882">
            <v>0</v>
          </cell>
          <cell r="H882">
            <v>0</v>
          </cell>
          <cell r="I882">
            <v>0</v>
          </cell>
          <cell r="J882">
            <v>0</v>
          </cell>
          <cell r="K882">
            <v>0</v>
          </cell>
          <cell r="L882">
            <v>0</v>
          </cell>
          <cell r="M882">
            <v>0</v>
          </cell>
          <cell r="N882">
            <v>0</v>
          </cell>
          <cell r="O882">
            <v>0</v>
          </cell>
        </row>
        <row r="883">
          <cell r="A883" t="str">
            <v xml:space="preserve">    Cost ($1000)</v>
          </cell>
          <cell r="C883">
            <v>0</v>
          </cell>
          <cell r="D883">
            <v>0</v>
          </cell>
          <cell r="E883">
            <v>0</v>
          </cell>
          <cell r="F883">
            <v>0</v>
          </cell>
          <cell r="G883">
            <v>0</v>
          </cell>
          <cell r="H883">
            <v>0</v>
          </cell>
          <cell r="I883">
            <v>0</v>
          </cell>
          <cell r="J883">
            <v>0</v>
          </cell>
          <cell r="K883">
            <v>0</v>
          </cell>
          <cell r="L883">
            <v>0</v>
          </cell>
          <cell r="M883">
            <v>0</v>
          </cell>
          <cell r="N883">
            <v>0</v>
          </cell>
          <cell r="O883">
            <v>0</v>
          </cell>
        </row>
        <row r="885">
          <cell r="A885" t="str">
            <v xml:space="preserve">  OTHER PURCHASES FOR LOAD</v>
          </cell>
        </row>
        <row r="887">
          <cell r="A887" t="str">
            <v xml:space="preserve">    Other Purchases (GWH)</v>
          </cell>
          <cell r="C887">
            <v>2677.4</v>
          </cell>
          <cell r="D887">
            <v>2156.9</v>
          </cell>
          <cell r="E887">
            <v>2825.7</v>
          </cell>
          <cell r="F887">
            <v>2659.8</v>
          </cell>
          <cell r="G887">
            <v>3160.4</v>
          </cell>
          <cell r="H887">
            <v>3948.9</v>
          </cell>
          <cell r="I887">
            <v>4831.7</v>
          </cell>
          <cell r="J887">
            <v>4679.7</v>
          </cell>
          <cell r="K887">
            <v>3348</v>
          </cell>
          <cell r="L887">
            <v>2547.4</v>
          </cell>
          <cell r="M887">
            <v>1966.3</v>
          </cell>
          <cell r="N887">
            <v>2815</v>
          </cell>
          <cell r="O887">
            <v>37617</v>
          </cell>
        </row>
        <row r="888">
          <cell r="A888" t="str">
            <v xml:space="preserve">    Billing Rate (Mills/KWH)</v>
          </cell>
          <cell r="C888">
            <v>30.48</v>
          </cell>
          <cell r="D888">
            <v>30.42</v>
          </cell>
          <cell r="E888">
            <v>26.39</v>
          </cell>
          <cell r="F888">
            <v>25.51</v>
          </cell>
          <cell r="G888">
            <v>28.46</v>
          </cell>
          <cell r="H888">
            <v>40.369999999999997</v>
          </cell>
          <cell r="I888">
            <v>63.94</v>
          </cell>
          <cell r="J888">
            <v>63.86</v>
          </cell>
          <cell r="K888">
            <v>32.409999999999997</v>
          </cell>
          <cell r="L888">
            <v>25.92</v>
          </cell>
          <cell r="M888">
            <v>25.95</v>
          </cell>
          <cell r="N888">
            <v>26.51</v>
          </cell>
          <cell r="O888">
            <v>38.47</v>
          </cell>
        </row>
        <row r="889">
          <cell r="A889" t="str">
            <v xml:space="preserve">    Cost ($1000)</v>
          </cell>
          <cell r="C889">
            <v>81610.716630251016</v>
          </cell>
          <cell r="D889">
            <v>65610.57108425512</v>
          </cell>
          <cell r="E889">
            <v>74565.070185863238</v>
          </cell>
          <cell r="F889">
            <v>67855.519773507651</v>
          </cell>
          <cell r="G889">
            <v>89958.147098652218</v>
          </cell>
          <cell r="H889">
            <v>159406.62244032157</v>
          </cell>
          <cell r="I889">
            <v>308951.61221789679</v>
          </cell>
          <cell r="J889">
            <v>298868.85052939726</v>
          </cell>
          <cell r="K889">
            <v>108524.69422466808</v>
          </cell>
          <cell r="L889">
            <v>66016.368245767633</v>
          </cell>
          <cell r="M889">
            <v>51022.672363820668</v>
          </cell>
          <cell r="N889">
            <v>74628.9593541496</v>
          </cell>
          <cell r="O889">
            <v>1447019.9</v>
          </cell>
        </row>
        <row r="891">
          <cell r="A891" t="str">
            <v xml:space="preserve">  NON-UTILITY GENERATION FOR LOAD</v>
          </cell>
        </row>
        <row r="893">
          <cell r="A893" t="str">
            <v xml:space="preserve">    Quantity (GWH)</v>
          </cell>
          <cell r="C893">
            <v>205.8</v>
          </cell>
          <cell r="D893">
            <v>229.3</v>
          </cell>
          <cell r="E893">
            <v>211.1</v>
          </cell>
          <cell r="F893">
            <v>204.3</v>
          </cell>
          <cell r="G893">
            <v>201.5</v>
          </cell>
          <cell r="H893">
            <v>233.6</v>
          </cell>
          <cell r="I893">
            <v>211.1</v>
          </cell>
          <cell r="J893">
            <v>200.2</v>
          </cell>
          <cell r="K893">
            <v>186.3</v>
          </cell>
          <cell r="L893">
            <v>201.7</v>
          </cell>
          <cell r="M893">
            <v>213.2</v>
          </cell>
          <cell r="N893">
            <v>239.2</v>
          </cell>
          <cell r="O893">
            <v>2537.2999999999993</v>
          </cell>
        </row>
        <row r="894">
          <cell r="A894" t="str">
            <v xml:space="preserve">    Cost Rate (Mills/KWH)</v>
          </cell>
          <cell r="C894">
            <v>65.2</v>
          </cell>
          <cell r="D894">
            <v>65.2</v>
          </cell>
          <cell r="E894">
            <v>65.2</v>
          </cell>
          <cell r="F894">
            <v>65.2</v>
          </cell>
          <cell r="G894">
            <v>65.2</v>
          </cell>
          <cell r="H894">
            <v>65.2</v>
          </cell>
          <cell r="I894">
            <v>65.2</v>
          </cell>
          <cell r="J894">
            <v>65.2</v>
          </cell>
          <cell r="K894">
            <v>65.2</v>
          </cell>
          <cell r="L894">
            <v>65.2</v>
          </cell>
          <cell r="M894">
            <v>65.2</v>
          </cell>
          <cell r="N894">
            <v>65.2</v>
          </cell>
          <cell r="O894">
            <v>65.2</v>
          </cell>
        </row>
        <row r="895">
          <cell r="A895" t="str">
            <v xml:space="preserve">    Cost ($1000)</v>
          </cell>
          <cell r="C895">
            <v>13418.160000000002</v>
          </cell>
          <cell r="D895">
            <v>14950.36</v>
          </cell>
          <cell r="E895">
            <v>13763.72</v>
          </cell>
          <cell r="F895">
            <v>13320.36</v>
          </cell>
          <cell r="G895">
            <v>13137.800000000001</v>
          </cell>
          <cell r="H895">
            <v>15230.720000000001</v>
          </cell>
          <cell r="I895">
            <v>13763.72</v>
          </cell>
          <cell r="J895">
            <v>13053.039999999999</v>
          </cell>
          <cell r="K895">
            <v>12146.760000000002</v>
          </cell>
          <cell r="L895">
            <v>13150.84</v>
          </cell>
          <cell r="M895">
            <v>13900.64</v>
          </cell>
          <cell r="N895">
            <v>15595.84</v>
          </cell>
          <cell r="O895">
            <v>165431.9</v>
          </cell>
        </row>
        <row r="897">
          <cell r="A897" t="str">
            <v xml:space="preserve">  PASNY AND BORDERLINES</v>
          </cell>
        </row>
        <row r="899">
          <cell r="A899" t="str">
            <v xml:space="preserve">    Quantity (GWH)</v>
          </cell>
          <cell r="C899">
            <v>2.5</v>
          </cell>
          <cell r="D899">
            <v>2.5</v>
          </cell>
          <cell r="E899">
            <v>2.5</v>
          </cell>
          <cell r="F899">
            <v>2.5</v>
          </cell>
          <cell r="G899">
            <v>2.5</v>
          </cell>
          <cell r="H899">
            <v>2.5</v>
          </cell>
          <cell r="I899">
            <v>2.5</v>
          </cell>
          <cell r="J899">
            <v>2.5</v>
          </cell>
          <cell r="K899">
            <v>2.5</v>
          </cell>
          <cell r="L899">
            <v>2.5</v>
          </cell>
          <cell r="M899">
            <v>2.5</v>
          </cell>
          <cell r="N899">
            <v>2.5</v>
          </cell>
          <cell r="O899">
            <v>30</v>
          </cell>
        </row>
        <row r="900">
          <cell r="A900" t="str">
            <v xml:space="preserve">    Cost Rate (Mills/KWH)</v>
          </cell>
          <cell r="C900">
            <v>23.36</v>
          </cell>
          <cell r="D900">
            <v>23.36</v>
          </cell>
          <cell r="E900">
            <v>23.36</v>
          </cell>
          <cell r="F900">
            <v>23.36</v>
          </cell>
          <cell r="G900">
            <v>23.36</v>
          </cell>
          <cell r="H900">
            <v>23.36</v>
          </cell>
          <cell r="I900">
            <v>23.36</v>
          </cell>
          <cell r="J900">
            <v>23.36</v>
          </cell>
          <cell r="K900">
            <v>23.36</v>
          </cell>
          <cell r="L900">
            <v>23.36</v>
          </cell>
          <cell r="M900">
            <v>23.36</v>
          </cell>
          <cell r="N900">
            <v>23.36</v>
          </cell>
          <cell r="O900">
            <v>23.36</v>
          </cell>
        </row>
        <row r="901">
          <cell r="A901" t="str">
            <v xml:space="preserve">    Cost ($1000)</v>
          </cell>
          <cell r="C901">
            <v>58.4</v>
          </cell>
          <cell r="D901">
            <v>58.4</v>
          </cell>
          <cell r="E901">
            <v>58.4</v>
          </cell>
          <cell r="F901">
            <v>58.4</v>
          </cell>
          <cell r="G901">
            <v>58.4</v>
          </cell>
          <cell r="H901">
            <v>58.4</v>
          </cell>
          <cell r="I901">
            <v>58.4</v>
          </cell>
          <cell r="J901">
            <v>58.4</v>
          </cell>
          <cell r="K901">
            <v>58.4</v>
          </cell>
          <cell r="L901">
            <v>58.4</v>
          </cell>
          <cell r="M901">
            <v>58.4</v>
          </cell>
          <cell r="N901">
            <v>58.4</v>
          </cell>
          <cell r="O901">
            <v>700.79999999999984</v>
          </cell>
        </row>
        <row r="903">
          <cell r="A903" t="str">
            <v xml:space="preserve">  PP&amp;L SHARE OF EHV CHARGES (Page 14)</v>
          </cell>
          <cell r="C903">
            <v>1666.4582227079802</v>
          </cell>
          <cell r="D903">
            <v>1354.1332687383326</v>
          </cell>
          <cell r="E903">
            <v>1755.4069218740008</v>
          </cell>
          <cell r="F903">
            <v>1655.8754583339992</v>
          </cell>
          <cell r="G903">
            <v>1956.2270125847931</v>
          </cell>
          <cell r="H903">
            <v>2429.3204036500192</v>
          </cell>
          <cell r="I903">
            <v>2959.0158520921464</v>
          </cell>
          <cell r="J903">
            <v>2867.8231189440116</v>
          </cell>
          <cell r="K903">
            <v>2068.8050596554363</v>
          </cell>
          <cell r="L903">
            <v>1588.448347539588</v>
          </cell>
          <cell r="M903">
            <v>1239.7830332126398</v>
          </cell>
          <cell r="N903">
            <v>1762.4427017643839</v>
          </cell>
          <cell r="O903">
            <v>23303.600000000002</v>
          </cell>
        </row>
        <row r="905">
          <cell r="A905" t="str">
            <v xml:space="preserve">  TOTAL COST TO SUPPLY SYSTEM OUTPUT (INC UGI)</v>
          </cell>
        </row>
        <row r="906">
          <cell r="A906" t="str">
            <v xml:space="preserve">    Total To Supply System Output</v>
          </cell>
          <cell r="C906" t="e">
            <v>#REF!</v>
          </cell>
          <cell r="D906" t="e">
            <v>#REF!</v>
          </cell>
          <cell r="E906" t="e">
            <v>#REF!</v>
          </cell>
          <cell r="F906" t="e">
            <v>#REF!</v>
          </cell>
          <cell r="G906" t="e">
            <v>#REF!</v>
          </cell>
          <cell r="H906" t="e">
            <v>#REF!</v>
          </cell>
          <cell r="I906" t="e">
            <v>#REF!</v>
          </cell>
          <cell r="J906" t="e">
            <v>#REF!</v>
          </cell>
          <cell r="K906" t="e">
            <v>#REF!</v>
          </cell>
          <cell r="L906" t="e">
            <v>#REF!</v>
          </cell>
          <cell r="M906" t="e">
            <v>#REF!</v>
          </cell>
          <cell r="N906" t="e">
            <v>#REF!</v>
          </cell>
          <cell r="O906" t="e">
            <v>#REF!</v>
          </cell>
        </row>
        <row r="907">
          <cell r="A907" t="str">
            <v xml:space="preserve">    System Output (inc UGI)</v>
          </cell>
          <cell r="C907">
            <v>2586.6</v>
          </cell>
          <cell r="D907">
            <v>2420.5</v>
          </cell>
          <cell r="E907">
            <v>2399.1999999999998</v>
          </cell>
          <cell r="F907">
            <v>2041.8</v>
          </cell>
          <cell r="G907">
            <v>1995.8</v>
          </cell>
          <cell r="H907">
            <v>2081.1</v>
          </cell>
          <cell r="I907">
            <v>2331.8000000000002</v>
          </cell>
          <cell r="J907">
            <v>2287.6</v>
          </cell>
          <cell r="K907">
            <v>2014.4</v>
          </cell>
          <cell r="L907">
            <v>2110.1</v>
          </cell>
          <cell r="M907">
            <v>2208.6</v>
          </cell>
          <cell r="N907">
            <v>2602.1</v>
          </cell>
          <cell r="O907">
            <v>27080</v>
          </cell>
        </row>
        <row r="908">
          <cell r="A908" t="str">
            <v xml:space="preserve">    Cost Rate (Mills/KWH)</v>
          </cell>
          <cell r="C908">
            <v>14.46</v>
          </cell>
          <cell r="D908">
            <v>15.26</v>
          </cell>
          <cell r="E908">
            <v>15.32</v>
          </cell>
          <cell r="F908">
            <v>16.12</v>
          </cell>
          <cell r="G908">
            <v>15.41</v>
          </cell>
          <cell r="H908">
            <v>15.8</v>
          </cell>
          <cell r="I908">
            <v>15.55</v>
          </cell>
          <cell r="J908">
            <v>14.84</v>
          </cell>
          <cell r="K908">
            <v>13.87</v>
          </cell>
          <cell r="L908">
            <v>12.85</v>
          </cell>
          <cell r="M908">
            <v>13.35</v>
          </cell>
          <cell r="N908">
            <v>14</v>
          </cell>
          <cell r="O908">
            <v>14.73</v>
          </cell>
        </row>
        <row r="909">
          <cell r="A909" t="str">
            <v xml:space="preserve">    Cost ($1000)</v>
          </cell>
          <cell r="C909">
            <v>37413.236370958999</v>
          </cell>
          <cell r="D909">
            <v>36939.086065993448</v>
          </cell>
          <cell r="E909">
            <v>36752.60756073724</v>
          </cell>
          <cell r="F909">
            <v>32905.549747841636</v>
          </cell>
          <cell r="G909">
            <v>30749.337183237018</v>
          </cell>
          <cell r="H909">
            <v>32874.148759971577</v>
          </cell>
          <cell r="I909">
            <v>36250.708350988891</v>
          </cell>
          <cell r="J909">
            <v>33958.520197341219</v>
          </cell>
          <cell r="K909">
            <v>27931.00392832352</v>
          </cell>
          <cell r="L909">
            <v>27111.776745307216</v>
          </cell>
          <cell r="M909">
            <v>29479.08092103331</v>
          </cell>
          <cell r="N909">
            <v>36426.220655913989</v>
          </cell>
          <cell r="O909">
            <v>398791.1</v>
          </cell>
        </row>
        <row r="911">
          <cell r="A911" t="str">
            <v>COST FOR PPUC CUST. ($1000)</v>
          </cell>
          <cell r="B911">
            <v>1</v>
          </cell>
          <cell r="C911">
            <v>37413.199999999997</v>
          </cell>
          <cell r="D911">
            <v>36939.1</v>
          </cell>
          <cell r="E911">
            <v>36752.6</v>
          </cell>
          <cell r="F911">
            <v>32905.5</v>
          </cell>
          <cell r="G911">
            <v>30749.3</v>
          </cell>
          <cell r="H911">
            <v>32874.1</v>
          </cell>
          <cell r="I911">
            <v>36250.699999999997</v>
          </cell>
          <cell r="J911">
            <v>33958.5</v>
          </cell>
          <cell r="K911">
            <v>27931</v>
          </cell>
          <cell r="L911">
            <v>27111.8</v>
          </cell>
          <cell r="M911">
            <v>29479.1</v>
          </cell>
          <cell r="N911">
            <v>36426.199999999997</v>
          </cell>
          <cell r="O911">
            <v>398791.1</v>
          </cell>
        </row>
        <row r="912">
          <cell r="A912" t="str">
            <v xml:space="preserve">    ECR Cost Check ($1000)</v>
          </cell>
          <cell r="C912">
            <v>39765.399999999994</v>
          </cell>
          <cell r="D912">
            <v>39096.100000000006</v>
          </cell>
          <cell r="E912">
            <v>38515.699999999997</v>
          </cell>
          <cell r="F912">
            <v>33632</v>
          </cell>
          <cell r="G912">
            <v>34178.800000000003</v>
          </cell>
          <cell r="H912">
            <v>39221.800000000003</v>
          </cell>
          <cell r="I912">
            <v>43317.299999999996</v>
          </cell>
          <cell r="J912">
            <v>40972.799999999996</v>
          </cell>
          <cell r="K912">
            <v>32682.799999999999</v>
          </cell>
          <cell r="L912">
            <v>28706.3</v>
          </cell>
          <cell r="M912">
            <v>31063.600000000002</v>
          </cell>
          <cell r="N912">
            <v>38617.1</v>
          </cell>
          <cell r="O912">
            <v>439769.7</v>
          </cell>
        </row>
        <row r="915">
          <cell r="F915" t="str">
            <v xml:space="preserve">                                SURPLUS ENERGY BY GENERATING UNIT</v>
          </cell>
        </row>
        <row r="916">
          <cell r="F916" t="str">
            <v xml:space="preserve">                               FOR THE TYPICAL WEEK IN EACH MONTH</v>
          </cell>
          <cell r="L916" t="str">
            <v>CASE:2001 FORECAST</v>
          </cell>
          <cell r="P916" t="str">
            <v>17</v>
          </cell>
        </row>
        <row r="917">
          <cell r="L917">
            <v>36851</v>
          </cell>
        </row>
        <row r="918">
          <cell r="F918" t="str">
            <v xml:space="preserve">         (MILLIONS OF KWH)</v>
          </cell>
        </row>
        <row r="919">
          <cell r="A919" t="str">
            <v xml:space="preserve">                                 </v>
          </cell>
        </row>
        <row r="920">
          <cell r="A920" t="str">
            <v xml:space="preserve">                                    </v>
          </cell>
          <cell r="C920" t="str">
            <v>JANUARY</v>
          </cell>
          <cell r="D920" t="str">
            <v>FEBRUARY</v>
          </cell>
          <cell r="E920" t="str">
            <v>MARCH</v>
          </cell>
          <cell r="F920" t="str">
            <v>APRIL</v>
          </cell>
          <cell r="G920" t="str">
            <v>MAY</v>
          </cell>
          <cell r="H920" t="str">
            <v>JUNE</v>
          </cell>
          <cell r="I920" t="str">
            <v>JULY</v>
          </cell>
          <cell r="J920" t="str">
            <v>AUGUST</v>
          </cell>
          <cell r="K920" t="str">
            <v>SEPTEMBER</v>
          </cell>
          <cell r="L920" t="str">
            <v>OCTOBER</v>
          </cell>
          <cell r="M920" t="str">
            <v>NOVEMBER</v>
          </cell>
          <cell r="N920" t="str">
            <v>DECEMBER</v>
          </cell>
          <cell r="O920" t="str">
            <v>TOTAL</v>
          </cell>
        </row>
        <row r="922">
          <cell r="A922" t="str">
            <v xml:space="preserve">    Brunner Is. #1</v>
          </cell>
          <cell r="C922">
            <v>9.3000000000000007</v>
          </cell>
          <cell r="D922">
            <v>3.9</v>
          </cell>
          <cell r="E922">
            <v>8.6</v>
          </cell>
          <cell r="F922">
            <v>6</v>
          </cell>
          <cell r="G922">
            <v>14.4</v>
          </cell>
          <cell r="H922">
            <v>12</v>
          </cell>
          <cell r="I922">
            <v>9.1</v>
          </cell>
          <cell r="J922">
            <v>8.6</v>
          </cell>
          <cell r="K922">
            <v>9.1</v>
          </cell>
          <cell r="L922">
            <v>5.2</v>
          </cell>
          <cell r="M922">
            <v>9.6999999999999993</v>
          </cell>
          <cell r="N922">
            <v>11</v>
          </cell>
          <cell r="O922">
            <v>107</v>
          </cell>
        </row>
        <row r="923">
          <cell r="A923" t="str">
            <v xml:space="preserve">    Brunner Is. #2</v>
          </cell>
          <cell r="C923">
            <v>10.1</v>
          </cell>
          <cell r="D923">
            <v>4.3</v>
          </cell>
          <cell r="E923">
            <v>9.6</v>
          </cell>
          <cell r="F923">
            <v>6.9</v>
          </cell>
          <cell r="G923">
            <v>16.899999999999999</v>
          </cell>
          <cell r="H923">
            <v>14.3</v>
          </cell>
          <cell r="I923">
            <v>10.7</v>
          </cell>
          <cell r="J923">
            <v>9.9</v>
          </cell>
          <cell r="K923">
            <v>3.4</v>
          </cell>
          <cell r="L923">
            <v>1</v>
          </cell>
          <cell r="M923">
            <v>14.7</v>
          </cell>
          <cell r="N923">
            <v>11</v>
          </cell>
          <cell r="O923">
            <v>113</v>
          </cell>
        </row>
        <row r="924">
          <cell r="A924" t="str">
            <v xml:space="preserve">    Brunner Is. #3</v>
          </cell>
          <cell r="C924">
            <v>13.2</v>
          </cell>
          <cell r="D924">
            <v>5.5</v>
          </cell>
          <cell r="E924">
            <v>12.1</v>
          </cell>
          <cell r="F924">
            <v>8.5</v>
          </cell>
          <cell r="G924">
            <v>36</v>
          </cell>
          <cell r="H924">
            <v>31.8</v>
          </cell>
          <cell r="I924">
            <v>24.1</v>
          </cell>
          <cell r="J924">
            <v>21</v>
          </cell>
          <cell r="K924">
            <v>22.2</v>
          </cell>
          <cell r="L924">
            <v>6</v>
          </cell>
          <cell r="M924">
            <v>19.2</v>
          </cell>
          <cell r="N924">
            <v>15.4</v>
          </cell>
          <cell r="O924">
            <v>215</v>
          </cell>
        </row>
        <row r="925">
          <cell r="C925" t="str">
            <v xml:space="preserve"> --------</v>
          </cell>
          <cell r="D925" t="str">
            <v xml:space="preserve"> --------</v>
          </cell>
          <cell r="E925" t="str">
            <v xml:space="preserve"> --------</v>
          </cell>
          <cell r="F925" t="str">
            <v xml:space="preserve"> --------</v>
          </cell>
          <cell r="G925" t="str">
            <v xml:space="preserve"> --------</v>
          </cell>
          <cell r="H925" t="str">
            <v xml:space="preserve"> --------</v>
          </cell>
          <cell r="I925" t="str">
            <v xml:space="preserve"> --------</v>
          </cell>
          <cell r="J925" t="str">
            <v xml:space="preserve"> --------</v>
          </cell>
          <cell r="K925" t="str">
            <v xml:space="preserve"> --------</v>
          </cell>
          <cell r="L925" t="str">
            <v xml:space="preserve"> --------</v>
          </cell>
          <cell r="M925" t="str">
            <v xml:space="preserve"> --------</v>
          </cell>
          <cell r="N925" t="str">
            <v xml:space="preserve"> --------</v>
          </cell>
          <cell r="O925" t="str">
            <v xml:space="preserve"> --------</v>
          </cell>
        </row>
        <row r="926">
          <cell r="A926" t="str">
            <v xml:space="preserve">        TOTAL</v>
          </cell>
          <cell r="C926">
            <v>32.599999999999994</v>
          </cell>
          <cell r="D926">
            <v>13.7</v>
          </cell>
          <cell r="E926">
            <v>30.299999999999997</v>
          </cell>
          <cell r="F926">
            <v>21.4</v>
          </cell>
          <cell r="G926">
            <v>67.3</v>
          </cell>
          <cell r="H926">
            <v>58.1</v>
          </cell>
          <cell r="I926">
            <v>43.9</v>
          </cell>
          <cell r="J926">
            <v>39.5</v>
          </cell>
          <cell r="K926">
            <v>34.700000000000003</v>
          </cell>
          <cell r="L926">
            <v>12.2</v>
          </cell>
          <cell r="M926">
            <v>43.599999999999994</v>
          </cell>
          <cell r="N926">
            <v>37.4</v>
          </cell>
          <cell r="O926">
            <v>435</v>
          </cell>
        </row>
        <row r="928">
          <cell r="A928" t="str">
            <v xml:space="preserve">    Martins Creek #1</v>
          </cell>
          <cell r="C928">
            <v>0.55042999999999997</v>
          </cell>
          <cell r="D928">
            <v>2.4</v>
          </cell>
          <cell r="E928">
            <v>7.5</v>
          </cell>
          <cell r="F928">
            <v>8.3000000000000007</v>
          </cell>
          <cell r="G928">
            <v>15.2</v>
          </cell>
          <cell r="H928">
            <v>10.1</v>
          </cell>
          <cell r="I928">
            <v>10</v>
          </cell>
          <cell r="J928">
            <v>5.5</v>
          </cell>
          <cell r="K928">
            <v>2.6</v>
          </cell>
          <cell r="L928">
            <v>4.0999999999999996</v>
          </cell>
          <cell r="M928">
            <v>11.8</v>
          </cell>
          <cell r="N928">
            <v>8.1</v>
          </cell>
          <cell r="O928">
            <v>86</v>
          </cell>
        </row>
        <row r="929">
          <cell r="A929" t="str">
            <v xml:space="preserve">    Martins Creek #2</v>
          </cell>
          <cell r="C929">
            <v>6.9</v>
          </cell>
          <cell r="D929">
            <v>2.2000000000000002</v>
          </cell>
          <cell r="E929">
            <v>6.5</v>
          </cell>
          <cell r="F929">
            <v>7.5</v>
          </cell>
          <cell r="G929">
            <v>13.9</v>
          </cell>
          <cell r="H929">
            <v>9.3000000000000007</v>
          </cell>
          <cell r="I929">
            <v>9.3000000000000007</v>
          </cell>
          <cell r="J929">
            <v>5.5</v>
          </cell>
          <cell r="K929">
            <v>7.1</v>
          </cell>
          <cell r="L929">
            <v>4.3</v>
          </cell>
          <cell r="M929">
            <v>10.7</v>
          </cell>
          <cell r="N929">
            <v>7.2</v>
          </cell>
          <cell r="O929">
            <v>90</v>
          </cell>
        </row>
        <row r="930">
          <cell r="C930" t="str">
            <v xml:space="preserve"> --------</v>
          </cell>
          <cell r="D930" t="str">
            <v xml:space="preserve"> --------</v>
          </cell>
          <cell r="E930" t="str">
            <v xml:space="preserve"> --------</v>
          </cell>
          <cell r="F930" t="str">
            <v xml:space="preserve"> --------</v>
          </cell>
          <cell r="G930" t="str">
            <v xml:space="preserve"> --------</v>
          </cell>
          <cell r="H930" t="str">
            <v xml:space="preserve"> --------</v>
          </cell>
          <cell r="I930" t="str">
            <v xml:space="preserve"> --------</v>
          </cell>
          <cell r="J930" t="str">
            <v xml:space="preserve"> --------</v>
          </cell>
          <cell r="K930" t="str">
            <v xml:space="preserve"> --------</v>
          </cell>
          <cell r="L930" t="str">
            <v xml:space="preserve"> --------</v>
          </cell>
          <cell r="M930" t="str">
            <v xml:space="preserve"> --------</v>
          </cell>
          <cell r="N930" t="str">
            <v xml:space="preserve"> --------</v>
          </cell>
          <cell r="O930" t="str">
            <v xml:space="preserve"> --------</v>
          </cell>
        </row>
        <row r="931">
          <cell r="A931" t="str">
            <v xml:space="preserve">        TOTAL</v>
          </cell>
          <cell r="C931">
            <v>7.5</v>
          </cell>
          <cell r="D931">
            <v>4.5999999999999996</v>
          </cell>
          <cell r="E931">
            <v>14</v>
          </cell>
          <cell r="F931">
            <v>15.8</v>
          </cell>
          <cell r="G931">
            <v>29.1</v>
          </cell>
          <cell r="H931">
            <v>19.399999999999999</v>
          </cell>
          <cell r="I931">
            <v>19.3</v>
          </cell>
          <cell r="J931">
            <v>11</v>
          </cell>
          <cell r="K931">
            <v>9.6999999999999993</v>
          </cell>
          <cell r="L931">
            <v>8.3999999999999986</v>
          </cell>
          <cell r="M931">
            <v>22.5</v>
          </cell>
          <cell r="N931">
            <v>15.3</v>
          </cell>
          <cell r="O931">
            <v>177</v>
          </cell>
        </row>
        <row r="933">
          <cell r="A933" t="str">
            <v xml:space="preserve">    Sunbury #1-2</v>
          </cell>
          <cell r="C933">
            <v>0</v>
          </cell>
          <cell r="D933">
            <v>0</v>
          </cell>
          <cell r="E933">
            <v>0</v>
          </cell>
          <cell r="F933">
            <v>0</v>
          </cell>
          <cell r="G933">
            <v>0</v>
          </cell>
          <cell r="H933">
            <v>0</v>
          </cell>
          <cell r="I933">
            <v>0</v>
          </cell>
          <cell r="J933">
            <v>0</v>
          </cell>
          <cell r="K933">
            <v>0</v>
          </cell>
          <cell r="L933">
            <v>0</v>
          </cell>
          <cell r="M933">
            <v>0</v>
          </cell>
          <cell r="N933">
            <v>0</v>
          </cell>
          <cell r="O933">
            <v>0</v>
          </cell>
        </row>
        <row r="934">
          <cell r="A934" t="str">
            <v xml:space="preserve">    Sunbury #3</v>
          </cell>
          <cell r="C934">
            <v>0</v>
          </cell>
          <cell r="D934">
            <v>0</v>
          </cell>
          <cell r="E934">
            <v>0</v>
          </cell>
          <cell r="F934">
            <v>0</v>
          </cell>
          <cell r="G934">
            <v>0</v>
          </cell>
          <cell r="H934">
            <v>0</v>
          </cell>
          <cell r="I934">
            <v>0</v>
          </cell>
          <cell r="J934">
            <v>0</v>
          </cell>
          <cell r="K934">
            <v>0</v>
          </cell>
          <cell r="L934">
            <v>0</v>
          </cell>
          <cell r="M934">
            <v>0</v>
          </cell>
          <cell r="N934">
            <v>0</v>
          </cell>
          <cell r="O934">
            <v>0</v>
          </cell>
        </row>
        <row r="935">
          <cell r="A935" t="str">
            <v xml:space="preserve">    Sunbury #4</v>
          </cell>
          <cell r="C935">
            <v>0</v>
          </cell>
          <cell r="D935">
            <v>0</v>
          </cell>
          <cell r="E935">
            <v>0</v>
          </cell>
          <cell r="F935">
            <v>0</v>
          </cell>
          <cell r="G935">
            <v>0</v>
          </cell>
          <cell r="H935">
            <v>0</v>
          </cell>
          <cell r="I935">
            <v>0</v>
          </cell>
          <cell r="J935">
            <v>0</v>
          </cell>
          <cell r="K935">
            <v>0</v>
          </cell>
          <cell r="L935">
            <v>0</v>
          </cell>
          <cell r="M935">
            <v>0</v>
          </cell>
          <cell r="N935">
            <v>0</v>
          </cell>
          <cell r="O935">
            <v>0</v>
          </cell>
        </row>
        <row r="936">
          <cell r="C936" t="str">
            <v xml:space="preserve"> --------</v>
          </cell>
          <cell r="D936" t="str">
            <v xml:space="preserve"> --------</v>
          </cell>
          <cell r="E936" t="str">
            <v xml:space="preserve"> --------</v>
          </cell>
          <cell r="F936" t="str">
            <v xml:space="preserve"> --------</v>
          </cell>
          <cell r="G936" t="str">
            <v xml:space="preserve"> --------</v>
          </cell>
          <cell r="H936" t="str">
            <v xml:space="preserve"> --------</v>
          </cell>
          <cell r="I936" t="str">
            <v xml:space="preserve"> --------</v>
          </cell>
          <cell r="J936" t="str">
            <v xml:space="preserve"> --------</v>
          </cell>
          <cell r="K936" t="str">
            <v xml:space="preserve"> --------</v>
          </cell>
          <cell r="L936" t="str">
            <v xml:space="preserve"> --------</v>
          </cell>
          <cell r="M936" t="str">
            <v xml:space="preserve"> --------</v>
          </cell>
          <cell r="N936" t="str">
            <v xml:space="preserve"> --------</v>
          </cell>
          <cell r="O936" t="str">
            <v xml:space="preserve"> --------</v>
          </cell>
        </row>
        <row r="937">
          <cell r="A937" t="str">
            <v xml:space="preserve">        TOTAL</v>
          </cell>
          <cell r="C937">
            <v>0</v>
          </cell>
          <cell r="D937">
            <v>0</v>
          </cell>
          <cell r="E937">
            <v>0</v>
          </cell>
          <cell r="F937">
            <v>0</v>
          </cell>
          <cell r="G937">
            <v>0</v>
          </cell>
          <cell r="H937">
            <v>0</v>
          </cell>
          <cell r="I937">
            <v>0</v>
          </cell>
          <cell r="J937">
            <v>0</v>
          </cell>
          <cell r="K937">
            <v>0</v>
          </cell>
          <cell r="L937">
            <v>0</v>
          </cell>
          <cell r="M937">
            <v>0</v>
          </cell>
          <cell r="N937">
            <v>0</v>
          </cell>
          <cell r="O937">
            <v>0</v>
          </cell>
        </row>
        <row r="939">
          <cell r="A939" t="str">
            <v xml:space="preserve">    Holtwood #17</v>
          </cell>
          <cell r="C939">
            <v>0</v>
          </cell>
          <cell r="D939">
            <v>0</v>
          </cell>
          <cell r="E939">
            <v>0</v>
          </cell>
          <cell r="F939">
            <v>0</v>
          </cell>
          <cell r="G939">
            <v>0</v>
          </cell>
          <cell r="H939">
            <v>0</v>
          </cell>
          <cell r="I939">
            <v>0</v>
          </cell>
          <cell r="J939">
            <v>0</v>
          </cell>
          <cell r="K939">
            <v>0</v>
          </cell>
          <cell r="L939">
            <v>0</v>
          </cell>
          <cell r="M939">
            <v>0</v>
          </cell>
          <cell r="N939">
            <v>0</v>
          </cell>
          <cell r="O939">
            <v>0</v>
          </cell>
        </row>
        <row r="941">
          <cell r="A941" t="str">
            <v xml:space="preserve">    Keystone #1 (PL Share)</v>
          </cell>
          <cell r="C941">
            <v>0</v>
          </cell>
          <cell r="D941">
            <v>0</v>
          </cell>
          <cell r="E941">
            <v>0</v>
          </cell>
          <cell r="F941">
            <v>0</v>
          </cell>
          <cell r="G941">
            <v>0</v>
          </cell>
          <cell r="H941">
            <v>0</v>
          </cell>
          <cell r="I941">
            <v>0</v>
          </cell>
          <cell r="J941">
            <v>0</v>
          </cell>
          <cell r="K941">
            <v>0</v>
          </cell>
          <cell r="L941">
            <v>0</v>
          </cell>
          <cell r="M941">
            <v>0</v>
          </cell>
          <cell r="N941">
            <v>0</v>
          </cell>
          <cell r="O941">
            <v>0</v>
          </cell>
        </row>
        <row r="942">
          <cell r="A942" t="str">
            <v xml:space="preserve">    Keystone #2 (PL Share)</v>
          </cell>
          <cell r="C942">
            <v>0</v>
          </cell>
          <cell r="D942">
            <v>0</v>
          </cell>
          <cell r="E942">
            <v>0</v>
          </cell>
          <cell r="F942">
            <v>0</v>
          </cell>
          <cell r="G942">
            <v>0</v>
          </cell>
          <cell r="H942">
            <v>0</v>
          </cell>
          <cell r="I942">
            <v>0</v>
          </cell>
          <cell r="J942">
            <v>0</v>
          </cell>
          <cell r="K942">
            <v>0</v>
          </cell>
          <cell r="L942">
            <v>0</v>
          </cell>
          <cell r="M942">
            <v>0</v>
          </cell>
          <cell r="N942">
            <v>0</v>
          </cell>
          <cell r="O942">
            <v>0</v>
          </cell>
        </row>
        <row r="943">
          <cell r="C943" t="str">
            <v xml:space="preserve"> --------</v>
          </cell>
          <cell r="D943" t="str">
            <v xml:space="preserve"> --------</v>
          </cell>
          <cell r="E943" t="str">
            <v xml:space="preserve"> --------</v>
          </cell>
          <cell r="F943" t="str">
            <v xml:space="preserve"> --------</v>
          </cell>
          <cell r="G943" t="str">
            <v xml:space="preserve"> --------</v>
          </cell>
          <cell r="H943" t="str">
            <v xml:space="preserve"> --------</v>
          </cell>
          <cell r="I943" t="str">
            <v xml:space="preserve"> --------</v>
          </cell>
          <cell r="J943" t="str">
            <v xml:space="preserve"> --------</v>
          </cell>
          <cell r="K943" t="str">
            <v xml:space="preserve"> --------</v>
          </cell>
          <cell r="L943" t="str">
            <v xml:space="preserve"> --------</v>
          </cell>
          <cell r="M943" t="str">
            <v xml:space="preserve"> --------</v>
          </cell>
          <cell r="N943" t="str">
            <v xml:space="preserve"> --------</v>
          </cell>
          <cell r="O943" t="str">
            <v xml:space="preserve"> --------</v>
          </cell>
        </row>
        <row r="944">
          <cell r="A944" t="str">
            <v xml:space="preserve">        TOTAL</v>
          </cell>
          <cell r="C944">
            <v>0</v>
          </cell>
          <cell r="D944">
            <v>0</v>
          </cell>
          <cell r="E944">
            <v>0</v>
          </cell>
          <cell r="F944">
            <v>0</v>
          </cell>
          <cell r="G944">
            <v>0</v>
          </cell>
          <cell r="H944">
            <v>0</v>
          </cell>
          <cell r="I944">
            <v>0</v>
          </cell>
          <cell r="J944">
            <v>0</v>
          </cell>
          <cell r="K944">
            <v>0</v>
          </cell>
          <cell r="L944">
            <v>0</v>
          </cell>
          <cell r="M944">
            <v>0</v>
          </cell>
          <cell r="N944">
            <v>0</v>
          </cell>
          <cell r="O944">
            <v>0</v>
          </cell>
        </row>
        <row r="946">
          <cell r="A946" t="str">
            <v xml:space="preserve">    Conemaugh #1 (PL Share)</v>
          </cell>
          <cell r="C946">
            <v>0</v>
          </cell>
          <cell r="D946">
            <v>0</v>
          </cell>
          <cell r="E946">
            <v>0</v>
          </cell>
          <cell r="F946">
            <v>0</v>
          </cell>
          <cell r="G946">
            <v>0</v>
          </cell>
          <cell r="H946">
            <v>0</v>
          </cell>
          <cell r="I946">
            <v>0</v>
          </cell>
          <cell r="J946">
            <v>0</v>
          </cell>
          <cell r="K946">
            <v>0</v>
          </cell>
          <cell r="L946">
            <v>0</v>
          </cell>
          <cell r="M946">
            <v>0</v>
          </cell>
          <cell r="N946">
            <v>0</v>
          </cell>
          <cell r="O946">
            <v>0</v>
          </cell>
        </row>
        <row r="947">
          <cell r="A947" t="str">
            <v xml:space="preserve">    Conemaugh #2 (PL Share)</v>
          </cell>
          <cell r="C947">
            <v>0</v>
          </cell>
          <cell r="D947">
            <v>0</v>
          </cell>
          <cell r="E947">
            <v>0</v>
          </cell>
          <cell r="F947">
            <v>0</v>
          </cell>
          <cell r="G947">
            <v>0</v>
          </cell>
          <cell r="H947">
            <v>0</v>
          </cell>
          <cell r="I947">
            <v>0</v>
          </cell>
          <cell r="J947">
            <v>0</v>
          </cell>
          <cell r="K947">
            <v>0</v>
          </cell>
          <cell r="L947">
            <v>0</v>
          </cell>
          <cell r="M947">
            <v>0</v>
          </cell>
          <cell r="N947">
            <v>0</v>
          </cell>
          <cell r="O947">
            <v>0</v>
          </cell>
        </row>
        <row r="948">
          <cell r="C948" t="str">
            <v xml:space="preserve"> --------</v>
          </cell>
          <cell r="D948" t="str">
            <v xml:space="preserve"> --------</v>
          </cell>
          <cell r="E948" t="str">
            <v xml:space="preserve"> --------</v>
          </cell>
          <cell r="F948" t="str">
            <v xml:space="preserve"> --------</v>
          </cell>
          <cell r="G948" t="str">
            <v xml:space="preserve"> --------</v>
          </cell>
          <cell r="H948" t="str">
            <v xml:space="preserve"> --------</v>
          </cell>
          <cell r="I948" t="str">
            <v xml:space="preserve"> --------</v>
          </cell>
          <cell r="J948" t="str">
            <v xml:space="preserve"> --------</v>
          </cell>
          <cell r="K948" t="str">
            <v xml:space="preserve"> --------</v>
          </cell>
          <cell r="L948" t="str">
            <v xml:space="preserve"> --------</v>
          </cell>
          <cell r="M948" t="str">
            <v xml:space="preserve"> --------</v>
          </cell>
          <cell r="N948" t="str">
            <v xml:space="preserve"> --------</v>
          </cell>
          <cell r="O948" t="str">
            <v xml:space="preserve"> --------</v>
          </cell>
        </row>
        <row r="949">
          <cell r="A949" t="str">
            <v xml:space="preserve">        TOTAL</v>
          </cell>
          <cell r="C949">
            <v>0</v>
          </cell>
          <cell r="D949">
            <v>0</v>
          </cell>
          <cell r="E949">
            <v>0</v>
          </cell>
          <cell r="F949">
            <v>0</v>
          </cell>
          <cell r="G949">
            <v>0</v>
          </cell>
          <cell r="H949">
            <v>0</v>
          </cell>
          <cell r="I949">
            <v>0</v>
          </cell>
          <cell r="J949">
            <v>0</v>
          </cell>
          <cell r="K949">
            <v>0</v>
          </cell>
          <cell r="L949">
            <v>0</v>
          </cell>
          <cell r="M949">
            <v>0</v>
          </cell>
          <cell r="N949">
            <v>0</v>
          </cell>
          <cell r="O949">
            <v>0</v>
          </cell>
        </row>
        <row r="951">
          <cell r="A951" t="str">
            <v xml:space="preserve">    Montour #1</v>
          </cell>
          <cell r="C951">
            <v>11.1</v>
          </cell>
          <cell r="D951">
            <v>4.0999999999999996</v>
          </cell>
          <cell r="E951">
            <v>9.9</v>
          </cell>
          <cell r="F951">
            <v>4.7</v>
          </cell>
          <cell r="G951">
            <v>0</v>
          </cell>
          <cell r="H951">
            <v>19.8</v>
          </cell>
          <cell r="I951">
            <v>17.399999999999999</v>
          </cell>
          <cell r="J951">
            <v>16.3</v>
          </cell>
          <cell r="K951">
            <v>17.100000000000001</v>
          </cell>
          <cell r="L951">
            <v>5.7</v>
          </cell>
          <cell r="M951">
            <v>15.2</v>
          </cell>
          <cell r="N951">
            <v>14</v>
          </cell>
          <cell r="O951">
            <v>135</v>
          </cell>
        </row>
        <row r="952">
          <cell r="A952" t="str">
            <v xml:space="preserve">    Montour #2</v>
          </cell>
          <cell r="C952">
            <v>12.7</v>
          </cell>
          <cell r="D952">
            <v>5.2</v>
          </cell>
          <cell r="E952">
            <v>8.4</v>
          </cell>
          <cell r="F952">
            <v>10.7</v>
          </cell>
          <cell r="G952">
            <v>21.7</v>
          </cell>
          <cell r="H952">
            <v>18.600000000000001</v>
          </cell>
          <cell r="I952">
            <v>14.4</v>
          </cell>
          <cell r="J952">
            <v>13.5</v>
          </cell>
          <cell r="K952">
            <v>14.4</v>
          </cell>
          <cell r="L952">
            <v>5.0999999999999996</v>
          </cell>
          <cell r="M952">
            <v>20.5</v>
          </cell>
          <cell r="N952">
            <v>15</v>
          </cell>
          <cell r="O952">
            <v>160</v>
          </cell>
        </row>
        <row r="953">
          <cell r="C953" t="str">
            <v xml:space="preserve"> --------</v>
          </cell>
          <cell r="D953" t="str">
            <v xml:space="preserve"> --------</v>
          </cell>
          <cell r="E953" t="str">
            <v xml:space="preserve"> --------</v>
          </cell>
          <cell r="F953" t="str">
            <v xml:space="preserve"> --------</v>
          </cell>
          <cell r="G953" t="str">
            <v xml:space="preserve"> --------</v>
          </cell>
          <cell r="H953" t="str">
            <v xml:space="preserve"> --------</v>
          </cell>
          <cell r="I953" t="str">
            <v xml:space="preserve"> --------</v>
          </cell>
          <cell r="J953" t="str">
            <v xml:space="preserve"> --------</v>
          </cell>
          <cell r="K953" t="str">
            <v xml:space="preserve"> --------</v>
          </cell>
          <cell r="L953" t="str">
            <v xml:space="preserve"> --------</v>
          </cell>
          <cell r="M953" t="str">
            <v xml:space="preserve"> --------</v>
          </cell>
          <cell r="N953" t="str">
            <v xml:space="preserve"> --------</v>
          </cell>
          <cell r="O953" t="str">
            <v xml:space="preserve"> --------</v>
          </cell>
        </row>
        <row r="954">
          <cell r="A954" t="str">
            <v xml:space="preserve">        TOTAL</v>
          </cell>
          <cell r="C954">
            <v>23.799999999999997</v>
          </cell>
          <cell r="D954">
            <v>9.3000000000000007</v>
          </cell>
          <cell r="E954">
            <v>18.3</v>
          </cell>
          <cell r="F954">
            <v>15.399999999999999</v>
          </cell>
          <cell r="G954">
            <v>21.7</v>
          </cell>
          <cell r="H954">
            <v>38.400000000000006</v>
          </cell>
          <cell r="I954">
            <v>31.799999999999997</v>
          </cell>
          <cell r="J954">
            <v>29.8</v>
          </cell>
          <cell r="K954">
            <v>31.5</v>
          </cell>
          <cell r="L954">
            <v>10.8</v>
          </cell>
          <cell r="M954">
            <v>35.700000000000003</v>
          </cell>
          <cell r="N954">
            <v>29</v>
          </cell>
          <cell r="O954">
            <v>296</v>
          </cell>
        </row>
        <row r="955">
          <cell r="C955" t="str">
            <v xml:space="preserve"> =========</v>
          </cell>
          <cell r="D955" t="str">
            <v xml:space="preserve"> =========</v>
          </cell>
          <cell r="E955" t="str">
            <v xml:space="preserve"> =========</v>
          </cell>
          <cell r="F955" t="str">
            <v xml:space="preserve"> =========</v>
          </cell>
          <cell r="G955" t="str">
            <v xml:space="preserve"> =========</v>
          </cell>
          <cell r="H955" t="str">
            <v xml:space="preserve"> =========</v>
          </cell>
          <cell r="I955" t="str">
            <v xml:space="preserve"> =========</v>
          </cell>
          <cell r="J955" t="str">
            <v xml:space="preserve"> =========</v>
          </cell>
          <cell r="K955" t="str">
            <v xml:space="preserve"> =========</v>
          </cell>
          <cell r="L955" t="str">
            <v xml:space="preserve"> =========</v>
          </cell>
          <cell r="M955" t="str">
            <v xml:space="preserve"> =========</v>
          </cell>
          <cell r="N955" t="str">
            <v xml:space="preserve"> =========</v>
          </cell>
          <cell r="O955" t="str">
            <v xml:space="preserve"> =========</v>
          </cell>
        </row>
        <row r="956">
          <cell r="A956" t="str">
            <v xml:space="preserve"> TOTAL SURPLUS ENERGY</v>
          </cell>
          <cell r="C956">
            <v>63.900000000000006</v>
          </cell>
          <cell r="D956">
            <v>27.599999999999998</v>
          </cell>
          <cell r="E956">
            <v>62.599999999999994</v>
          </cell>
          <cell r="F956">
            <v>52.6</v>
          </cell>
          <cell r="G956">
            <v>118.10000000000001</v>
          </cell>
          <cell r="H956">
            <v>115.9</v>
          </cell>
          <cell r="I956">
            <v>95</v>
          </cell>
          <cell r="J956">
            <v>80.3</v>
          </cell>
          <cell r="K956">
            <v>75.900000000000006</v>
          </cell>
          <cell r="L956">
            <v>31.400000000000002</v>
          </cell>
          <cell r="M956">
            <v>101.8</v>
          </cell>
          <cell r="N956">
            <v>81.7</v>
          </cell>
          <cell r="O956">
            <v>907</v>
          </cell>
        </row>
        <row r="962">
          <cell r="F962" t="str">
            <v xml:space="preserve">                  SHORT-TERM PURCHASES FROM OTHER UTILITIES</v>
          </cell>
          <cell r="L962" t="str">
            <v>CASE:2001 FORECAST</v>
          </cell>
          <cell r="P962" t="str">
            <v>18</v>
          </cell>
        </row>
        <row r="963">
          <cell r="C963" t="str">
            <v xml:space="preserve">                  </v>
          </cell>
          <cell r="L963">
            <v>36851</v>
          </cell>
        </row>
        <row r="965">
          <cell r="C965" t="str">
            <v>JANUARY</v>
          </cell>
          <cell r="D965" t="str">
            <v>FEBRUARY</v>
          </cell>
          <cell r="E965" t="str">
            <v>MARCH</v>
          </cell>
          <cell r="F965" t="str">
            <v>APRIL</v>
          </cell>
          <cell r="G965" t="str">
            <v>MAY</v>
          </cell>
          <cell r="H965" t="str">
            <v>JUNE</v>
          </cell>
          <cell r="I965" t="str">
            <v>JULY</v>
          </cell>
          <cell r="J965" t="str">
            <v>AUGUST</v>
          </cell>
          <cell r="K965" t="str">
            <v>SEPTEMBER</v>
          </cell>
          <cell r="L965" t="str">
            <v>OCTOBER</v>
          </cell>
          <cell r="M965" t="str">
            <v>NOVEMBER</v>
          </cell>
          <cell r="N965" t="str">
            <v>DECEMBER</v>
          </cell>
          <cell r="O965" t="str">
            <v>TOTAL</v>
          </cell>
        </row>
        <row r="966">
          <cell r="A966" t="str">
            <v>APS ON-PEAK</v>
          </cell>
        </row>
        <row r="968">
          <cell r="A968" t="str">
            <v xml:space="preserve">   ENERGY (GWH)</v>
          </cell>
          <cell r="C968">
            <v>0</v>
          </cell>
          <cell r="D968">
            <v>0</v>
          </cell>
          <cell r="E968">
            <v>0</v>
          </cell>
          <cell r="F968">
            <v>0</v>
          </cell>
          <cell r="G968">
            <v>0</v>
          </cell>
          <cell r="H968">
            <v>0</v>
          </cell>
          <cell r="I968">
            <v>0</v>
          </cell>
          <cell r="J968">
            <v>0</v>
          </cell>
          <cell r="K968">
            <v>0</v>
          </cell>
          <cell r="L968">
            <v>0</v>
          </cell>
          <cell r="M968">
            <v>0</v>
          </cell>
          <cell r="N968">
            <v>0</v>
          </cell>
          <cell r="O968">
            <v>0</v>
          </cell>
        </row>
        <row r="969">
          <cell r="A969" t="str">
            <v xml:space="preserve">   Energy Cost (mills/kwh)</v>
          </cell>
          <cell r="C969">
            <v>0</v>
          </cell>
          <cell r="D969">
            <v>0</v>
          </cell>
          <cell r="E969">
            <v>0</v>
          </cell>
          <cell r="F969">
            <v>0</v>
          </cell>
          <cell r="G969">
            <v>0</v>
          </cell>
          <cell r="H969">
            <v>0</v>
          </cell>
          <cell r="I969">
            <v>0</v>
          </cell>
          <cell r="J969">
            <v>0</v>
          </cell>
          <cell r="K969">
            <v>0</v>
          </cell>
          <cell r="L969">
            <v>0</v>
          </cell>
          <cell r="M969">
            <v>0</v>
          </cell>
          <cell r="N969">
            <v>0</v>
          </cell>
          <cell r="O969">
            <v>0</v>
          </cell>
        </row>
        <row r="970">
          <cell r="A970" t="str">
            <v xml:space="preserve">   Adder (mills/kwh)</v>
          </cell>
          <cell r="C970">
            <v>0</v>
          </cell>
          <cell r="D970">
            <v>0</v>
          </cell>
          <cell r="E970">
            <v>0</v>
          </cell>
          <cell r="F970">
            <v>0</v>
          </cell>
          <cell r="G970">
            <v>0</v>
          </cell>
          <cell r="H970">
            <v>0</v>
          </cell>
          <cell r="I970">
            <v>0</v>
          </cell>
          <cell r="J970">
            <v>0</v>
          </cell>
          <cell r="K970">
            <v>0</v>
          </cell>
          <cell r="L970">
            <v>0</v>
          </cell>
          <cell r="M970">
            <v>0</v>
          </cell>
          <cell r="N970">
            <v>0</v>
          </cell>
          <cell r="O970">
            <v>0</v>
          </cell>
        </row>
        <row r="971">
          <cell r="A971" t="str">
            <v xml:space="preserve">   Total Cost (mills/kwh)</v>
          </cell>
          <cell r="C971">
            <v>0</v>
          </cell>
          <cell r="D971">
            <v>0</v>
          </cell>
          <cell r="E971">
            <v>0</v>
          </cell>
          <cell r="F971">
            <v>0</v>
          </cell>
          <cell r="G971">
            <v>0</v>
          </cell>
          <cell r="H971">
            <v>0</v>
          </cell>
          <cell r="I971">
            <v>0</v>
          </cell>
          <cell r="J971">
            <v>0</v>
          </cell>
          <cell r="K971">
            <v>0</v>
          </cell>
          <cell r="L971">
            <v>0</v>
          </cell>
          <cell r="M971">
            <v>0</v>
          </cell>
          <cell r="N971">
            <v>0</v>
          </cell>
          <cell r="O971">
            <v>0</v>
          </cell>
        </row>
        <row r="972">
          <cell r="A972" t="str">
            <v xml:space="preserve">   Avg. Opp. Party (mills/kwh)</v>
          </cell>
          <cell r="C972">
            <v>0</v>
          </cell>
          <cell r="D972">
            <v>0</v>
          </cell>
          <cell r="E972">
            <v>0</v>
          </cell>
          <cell r="F972">
            <v>0</v>
          </cell>
          <cell r="G972">
            <v>0</v>
          </cell>
          <cell r="H972">
            <v>0</v>
          </cell>
          <cell r="I972">
            <v>0</v>
          </cell>
          <cell r="J972">
            <v>0</v>
          </cell>
          <cell r="K972">
            <v>0</v>
          </cell>
          <cell r="L972">
            <v>0</v>
          </cell>
          <cell r="M972">
            <v>0</v>
          </cell>
          <cell r="N972">
            <v>0</v>
          </cell>
          <cell r="O972">
            <v>0</v>
          </cell>
        </row>
        <row r="973">
          <cell r="A973" t="str">
            <v xml:space="preserve">   BILLING RATE (mills/kwh)</v>
          </cell>
          <cell r="C973">
            <v>0</v>
          </cell>
          <cell r="D973">
            <v>0</v>
          </cell>
          <cell r="E973">
            <v>0</v>
          </cell>
          <cell r="F973">
            <v>0</v>
          </cell>
          <cell r="G973">
            <v>0</v>
          </cell>
          <cell r="H973">
            <v>0</v>
          </cell>
          <cell r="I973">
            <v>0</v>
          </cell>
          <cell r="J973">
            <v>0</v>
          </cell>
          <cell r="K973">
            <v>0</v>
          </cell>
          <cell r="L973">
            <v>0</v>
          </cell>
          <cell r="M973">
            <v>0</v>
          </cell>
          <cell r="N973">
            <v>0</v>
          </cell>
          <cell r="O973">
            <v>0</v>
          </cell>
        </row>
        <row r="974">
          <cell r="A974" t="str">
            <v xml:space="preserve">   TOTAL BILL ($1,000)</v>
          </cell>
          <cell r="C974">
            <v>0</v>
          </cell>
          <cell r="D974">
            <v>0</v>
          </cell>
          <cell r="E974">
            <v>0</v>
          </cell>
          <cell r="F974">
            <v>0</v>
          </cell>
          <cell r="G974">
            <v>0</v>
          </cell>
          <cell r="H974">
            <v>0</v>
          </cell>
          <cell r="I974">
            <v>0</v>
          </cell>
          <cell r="J974">
            <v>0</v>
          </cell>
          <cell r="K974">
            <v>0</v>
          </cell>
          <cell r="L974">
            <v>0</v>
          </cell>
          <cell r="M974">
            <v>0</v>
          </cell>
          <cell r="N974">
            <v>0</v>
          </cell>
          <cell r="O974">
            <v>0</v>
          </cell>
        </row>
        <row r="976">
          <cell r="A976" t="str">
            <v xml:space="preserve">   SAVINGS ($1,000)</v>
          </cell>
          <cell r="C976">
            <v>0</v>
          </cell>
          <cell r="D976">
            <v>0</v>
          </cell>
          <cell r="E976">
            <v>0</v>
          </cell>
          <cell r="F976">
            <v>0</v>
          </cell>
          <cell r="G976">
            <v>0</v>
          </cell>
          <cell r="H976">
            <v>0</v>
          </cell>
          <cell r="I976">
            <v>0</v>
          </cell>
          <cell r="J976">
            <v>0</v>
          </cell>
          <cell r="K976">
            <v>0</v>
          </cell>
          <cell r="L976">
            <v>0</v>
          </cell>
          <cell r="M976">
            <v>0</v>
          </cell>
          <cell r="N976">
            <v>0</v>
          </cell>
          <cell r="O976">
            <v>0</v>
          </cell>
        </row>
        <row r="977">
          <cell r="A977" t="str">
            <v xml:space="preserve">   SAVINGS RATE (mills/kwh)</v>
          </cell>
          <cell r="C977">
            <v>0</v>
          </cell>
          <cell r="D977">
            <v>0</v>
          </cell>
          <cell r="E977">
            <v>0</v>
          </cell>
          <cell r="F977">
            <v>0</v>
          </cell>
          <cell r="G977">
            <v>0</v>
          </cell>
          <cell r="H977">
            <v>0</v>
          </cell>
          <cell r="I977">
            <v>0</v>
          </cell>
          <cell r="J977">
            <v>0</v>
          </cell>
          <cell r="K977">
            <v>0</v>
          </cell>
          <cell r="L977">
            <v>0</v>
          </cell>
          <cell r="M977">
            <v>0</v>
          </cell>
          <cell r="N977">
            <v>0</v>
          </cell>
          <cell r="O977">
            <v>0</v>
          </cell>
        </row>
        <row r="979">
          <cell r="A979" t="str">
            <v>OTHER</v>
          </cell>
          <cell r="C979" t="str">
            <v>ENERGY PURCHASES AND RATES COME FROM WORKSHEET ":TWOPARTY BY REGION."</v>
          </cell>
        </row>
        <row r="981">
          <cell r="A981" t="str">
            <v xml:space="preserve">   ENERGY (GWH)</v>
          </cell>
          <cell r="C981">
            <v>2677.4303711799671</v>
          </cell>
          <cell r="D981">
            <v>2156.8887812305543</v>
          </cell>
          <cell r="E981">
            <v>2825.6782031233347</v>
          </cell>
          <cell r="F981">
            <v>2659.7924305566653</v>
          </cell>
          <cell r="G981">
            <v>3160.3783543079885</v>
          </cell>
          <cell r="H981">
            <v>3948.8673394166985</v>
          </cell>
          <cell r="I981">
            <v>4831.6930868202444</v>
          </cell>
          <cell r="J981">
            <v>4679.7051982400199</v>
          </cell>
          <cell r="K981">
            <v>3348.0084327590603</v>
          </cell>
          <cell r="L981">
            <v>2547.4139125659799</v>
          </cell>
          <cell r="M981">
            <v>1966.3050553543999</v>
          </cell>
          <cell r="N981">
            <v>2837.4045029406398</v>
          </cell>
          <cell r="O981">
            <v>37639.565668495554</v>
          </cell>
        </row>
        <row r="982">
          <cell r="A982" t="str">
            <v xml:space="preserve">   BILLING RATE (mills/kwh)</v>
          </cell>
          <cell r="C982">
            <v>30.480985615429638</v>
          </cell>
          <cell r="D982">
            <v>30.419079395842932</v>
          </cell>
          <cell r="E982">
            <v>26.38838000146071</v>
          </cell>
          <cell r="F982">
            <v>25.511584661253522</v>
          </cell>
          <cell r="G982">
            <v>28.464359963745508</v>
          </cell>
          <cell r="H982">
            <v>40.367682360245638</v>
          </cell>
          <cell r="I982">
            <v>63.942722906106404</v>
          </cell>
          <cell r="J982">
            <v>63.864888463871232</v>
          </cell>
          <cell r="K982">
            <v>32.414701576851755</v>
          </cell>
          <cell r="L982">
            <v>25.915053662900871</v>
          </cell>
          <cell r="M982">
            <v>25.948502865759313</v>
          </cell>
          <cell r="N982">
            <v>26.511115801849883</v>
          </cell>
          <cell r="O982">
            <v>38.459893835253752</v>
          </cell>
        </row>
        <row r="983">
          <cell r="A983" t="str">
            <v xml:space="preserve">   TOTAL BILL ($1,000)</v>
          </cell>
          <cell r="C983">
            <v>81610.716630251016</v>
          </cell>
          <cell r="D983">
            <v>65610.57108425512</v>
          </cell>
          <cell r="E983">
            <v>74565.070185863238</v>
          </cell>
          <cell r="F983">
            <v>67855.519773507651</v>
          </cell>
          <cell r="G983">
            <v>89958.147098652218</v>
          </cell>
          <cell r="H983">
            <v>159406.62244032157</v>
          </cell>
          <cell r="I983">
            <v>308951.61221789679</v>
          </cell>
          <cell r="J983">
            <v>298868.85052939726</v>
          </cell>
          <cell r="K983">
            <v>108524.69422466808</v>
          </cell>
          <cell r="L983">
            <v>66016.368245767633</v>
          </cell>
          <cell r="M983">
            <v>51022.672363820668</v>
          </cell>
          <cell r="N983">
            <v>75222.759354149603</v>
          </cell>
          <cell r="O983">
            <v>1447613.7</v>
          </cell>
        </row>
        <row r="985">
          <cell r="A985" t="str">
            <v>TOTAL PURCHASES</v>
          </cell>
        </row>
        <row r="987">
          <cell r="A987" t="str">
            <v xml:space="preserve">   TOTAL ENERGY PURCH (GWH)</v>
          </cell>
          <cell r="C987">
            <v>2677.4303711799671</v>
          </cell>
          <cell r="D987">
            <v>2156.8887812305543</v>
          </cell>
          <cell r="E987">
            <v>2825.6782031233347</v>
          </cell>
          <cell r="F987">
            <v>2659.7924305566653</v>
          </cell>
          <cell r="G987">
            <v>3160.3783543079885</v>
          </cell>
          <cell r="H987">
            <v>3948.8673394166985</v>
          </cell>
          <cell r="I987">
            <v>4831.6930868202444</v>
          </cell>
          <cell r="J987">
            <v>4679.7051982400199</v>
          </cell>
          <cell r="K987">
            <v>3348.0084327590603</v>
          </cell>
          <cell r="L987">
            <v>2547.4139125659799</v>
          </cell>
          <cell r="M987">
            <v>1966.3050553543999</v>
          </cell>
          <cell r="N987">
            <v>2837.4045029406398</v>
          </cell>
          <cell r="O987">
            <v>37640</v>
          </cell>
        </row>
        <row r="988">
          <cell r="A988" t="str">
            <v xml:space="preserve">   TOTAL PAYMENTS ($1,000)</v>
          </cell>
          <cell r="C988">
            <v>81610.716630251016</v>
          </cell>
          <cell r="D988">
            <v>65610.57108425512</v>
          </cell>
          <cell r="E988">
            <v>74565.070185863238</v>
          </cell>
          <cell r="F988">
            <v>67855.519773507651</v>
          </cell>
          <cell r="G988">
            <v>89958.147098652218</v>
          </cell>
          <cell r="H988">
            <v>159406.62244032157</v>
          </cell>
          <cell r="I988">
            <v>308951.61221789679</v>
          </cell>
          <cell r="J988">
            <v>298868.85052939726</v>
          </cell>
          <cell r="K988">
            <v>108524.69422466808</v>
          </cell>
          <cell r="L988">
            <v>66016.368245767633</v>
          </cell>
          <cell r="M988">
            <v>51022.672363820668</v>
          </cell>
          <cell r="N988">
            <v>75222.759354149603</v>
          </cell>
          <cell r="O988">
            <v>1447613.6041485511</v>
          </cell>
        </row>
        <row r="989">
          <cell r="A989" t="str">
            <v xml:space="preserve">   AVERAGE BILLING RATE (mills/kwh)</v>
          </cell>
          <cell r="C989">
            <v>30.48</v>
          </cell>
          <cell r="D989">
            <v>30.42</v>
          </cell>
          <cell r="E989">
            <v>26.39</v>
          </cell>
          <cell r="F989">
            <v>25.51</v>
          </cell>
          <cell r="G989">
            <v>28.46</v>
          </cell>
          <cell r="H989">
            <v>40.369999999999997</v>
          </cell>
          <cell r="I989">
            <v>63.94</v>
          </cell>
          <cell r="J989">
            <v>63.86</v>
          </cell>
          <cell r="K989">
            <v>32.409999999999997</v>
          </cell>
          <cell r="L989">
            <v>25.92</v>
          </cell>
          <cell r="M989">
            <v>25.95</v>
          </cell>
          <cell r="N989">
            <v>26.51</v>
          </cell>
          <cell r="O989">
            <v>38.46</v>
          </cell>
        </row>
        <row r="994">
          <cell r="A994" t="str">
            <v>THIS PAGE IS NO LONGER USED</v>
          </cell>
          <cell r="G994" t="str">
            <v>FERC METHOD OF</v>
          </cell>
        </row>
        <row r="995">
          <cell r="G995" t="str">
            <v xml:space="preserve">                        CALCULATION OF THE COST OF INTERCHANGE SALES</v>
          </cell>
          <cell r="L995" t="str">
            <v>CASE:2001 FORECAST</v>
          </cell>
          <cell r="P995" t="str">
            <v>19</v>
          </cell>
        </row>
        <row r="996">
          <cell r="G996" t="str">
            <v xml:space="preserve">                        BASED ON GENERATING UNIT DISPATCH FUEL COSTS</v>
          </cell>
          <cell r="L996">
            <v>36851</v>
          </cell>
        </row>
        <row r="998">
          <cell r="A998" t="str">
            <v>COST OF INTERCHANGE MIX</v>
          </cell>
          <cell r="C998" t="str">
            <v>JANUARY</v>
          </cell>
          <cell r="D998" t="str">
            <v>FEBRUARY</v>
          </cell>
          <cell r="E998" t="str">
            <v>MARCH</v>
          </cell>
          <cell r="F998" t="str">
            <v>APRIL</v>
          </cell>
          <cell r="G998" t="str">
            <v>MAY</v>
          </cell>
          <cell r="H998" t="str">
            <v>JUNE</v>
          </cell>
          <cell r="I998" t="str">
            <v>JULY</v>
          </cell>
          <cell r="J998" t="str">
            <v>AUGUST</v>
          </cell>
          <cell r="K998" t="str">
            <v>SEPTEMBER</v>
          </cell>
          <cell r="L998" t="str">
            <v>OCTOBER</v>
          </cell>
          <cell r="M998" t="str">
            <v>NOVEMBER</v>
          </cell>
          <cell r="N998" t="str">
            <v>DECEMBER</v>
          </cell>
          <cell r="O998" t="str">
            <v>TOTAL</v>
          </cell>
        </row>
        <row r="1000">
          <cell r="A1000" t="str">
            <v xml:space="preserve">  MARTINS CREEK #3-4</v>
          </cell>
        </row>
        <row r="1002">
          <cell r="A1002" t="str">
            <v xml:space="preserve">    Output Interchanged (GWH)</v>
          </cell>
          <cell r="B1002" t="str">
            <v xml:space="preserve">  </v>
          </cell>
          <cell r="C1002">
            <v>6.5</v>
          </cell>
          <cell r="D1002">
            <v>10</v>
          </cell>
          <cell r="E1002">
            <v>0.8</v>
          </cell>
          <cell r="F1002">
            <v>0</v>
          </cell>
          <cell r="G1002">
            <v>5</v>
          </cell>
          <cell r="H1002">
            <v>15</v>
          </cell>
          <cell r="I1002">
            <v>0</v>
          </cell>
          <cell r="J1002">
            <v>50</v>
          </cell>
          <cell r="K1002">
            <v>10</v>
          </cell>
          <cell r="L1002">
            <v>0.8</v>
          </cell>
          <cell r="M1002">
            <v>1.4</v>
          </cell>
          <cell r="N1002">
            <v>1.3</v>
          </cell>
          <cell r="O1002">
            <v>101</v>
          </cell>
        </row>
        <row r="1003">
          <cell r="A1003" t="str">
            <v xml:space="preserve">    Dispatch Fuel Cost (Mills/KWH)</v>
          </cell>
          <cell r="C1003">
            <v>39.020000000000003</v>
          </cell>
          <cell r="D1003">
            <v>36.06</v>
          </cell>
          <cell r="E1003">
            <v>33.68</v>
          </cell>
          <cell r="F1003">
            <v>32.93</v>
          </cell>
          <cell r="G1003">
            <v>30.42</v>
          </cell>
          <cell r="H1003">
            <v>28.86</v>
          </cell>
          <cell r="I1003">
            <v>27.27</v>
          </cell>
          <cell r="J1003">
            <v>29.79</v>
          </cell>
          <cell r="K1003">
            <v>31.69</v>
          </cell>
          <cell r="L1003">
            <v>31.63</v>
          </cell>
          <cell r="M1003">
            <v>38.86</v>
          </cell>
          <cell r="N1003">
            <v>39.19</v>
          </cell>
          <cell r="O1003">
            <v>31.32</v>
          </cell>
        </row>
        <row r="1004">
          <cell r="A1004" t="str">
            <v xml:space="preserve">    Cost of Interchange ($1000)</v>
          </cell>
          <cell r="C1004">
            <v>253.6</v>
          </cell>
          <cell r="D1004">
            <v>360.6</v>
          </cell>
          <cell r="E1004">
            <v>26.9</v>
          </cell>
          <cell r="F1004">
            <v>0</v>
          </cell>
          <cell r="G1004">
            <v>152.1</v>
          </cell>
          <cell r="H1004">
            <v>432.9</v>
          </cell>
          <cell r="I1004">
            <v>0</v>
          </cell>
          <cell r="J1004">
            <v>1489.5</v>
          </cell>
          <cell r="K1004">
            <v>316.89999999999998</v>
          </cell>
          <cell r="L1004">
            <v>25.3</v>
          </cell>
          <cell r="M1004">
            <v>54.4</v>
          </cell>
          <cell r="N1004">
            <v>50.9</v>
          </cell>
          <cell r="O1004">
            <v>3163.1000000000004</v>
          </cell>
        </row>
        <row r="1006">
          <cell r="A1006" t="str">
            <v xml:space="preserve">  COAL</v>
          </cell>
        </row>
        <row r="1008">
          <cell r="A1008" t="str">
            <v xml:space="preserve">    Output For Interchange (GWH)</v>
          </cell>
          <cell r="C1008">
            <v>876.5</v>
          </cell>
          <cell r="D1008">
            <v>825</v>
          </cell>
          <cell r="E1008">
            <v>420.49999999999994</v>
          </cell>
          <cell r="F1008">
            <v>0.6</v>
          </cell>
          <cell r="G1008">
            <v>501.8</v>
          </cell>
          <cell r="H1008">
            <v>1548.9</v>
          </cell>
          <cell r="I1008">
            <v>1616.9</v>
          </cell>
          <cell r="J1008">
            <v>1574.4</v>
          </cell>
          <cell r="K1008">
            <v>993.6</v>
          </cell>
          <cell r="L1008">
            <v>855</v>
          </cell>
          <cell r="M1008">
            <v>675.6</v>
          </cell>
          <cell r="N1008">
            <v>820.9</v>
          </cell>
          <cell r="O1008">
            <v>10710</v>
          </cell>
        </row>
        <row r="1009">
          <cell r="A1009" t="str">
            <v xml:space="preserve">    Dispatch Fuel Cost (Mills/KWH)</v>
          </cell>
          <cell r="C1009">
            <v>14.8</v>
          </cell>
          <cell r="D1009">
            <v>14.36</v>
          </cell>
          <cell r="E1009">
            <v>14.25</v>
          </cell>
          <cell r="F1009">
            <v>15.03</v>
          </cell>
          <cell r="G1009">
            <v>15.1</v>
          </cell>
          <cell r="H1009">
            <v>15.02</v>
          </cell>
          <cell r="I1009">
            <v>14.77</v>
          </cell>
          <cell r="J1009">
            <v>14.76</v>
          </cell>
          <cell r="K1009">
            <v>14.89</v>
          </cell>
          <cell r="L1009">
            <v>14.84</v>
          </cell>
          <cell r="M1009">
            <v>15.16</v>
          </cell>
          <cell r="N1009">
            <v>14.81</v>
          </cell>
          <cell r="O1009">
            <v>14.81</v>
          </cell>
        </row>
        <row r="1010">
          <cell r="A1010" t="str">
            <v xml:space="preserve">    Cost of Interchange ($1000)</v>
          </cell>
          <cell r="C1010">
            <v>12972.2</v>
          </cell>
          <cell r="D1010">
            <v>11847</v>
          </cell>
          <cell r="E1010">
            <v>5992.1</v>
          </cell>
          <cell r="F1010">
            <v>9</v>
          </cell>
          <cell r="G1010">
            <v>7577.2</v>
          </cell>
          <cell r="H1010">
            <v>23264.5</v>
          </cell>
          <cell r="I1010">
            <v>23881.599999999999</v>
          </cell>
          <cell r="J1010">
            <v>23238.1</v>
          </cell>
          <cell r="K1010">
            <v>14794.7</v>
          </cell>
          <cell r="L1010">
            <v>12688.2</v>
          </cell>
          <cell r="M1010">
            <v>10242.1</v>
          </cell>
          <cell r="N1010">
            <v>12157.5</v>
          </cell>
          <cell r="O1010">
            <v>158664.20000000001</v>
          </cell>
        </row>
        <row r="1012">
          <cell r="A1012" t="str">
            <v xml:space="preserve">  POOL PURCHASES RESOLD</v>
          </cell>
        </row>
        <row r="1014">
          <cell r="A1014" t="str">
            <v xml:space="preserve">    Quantity (GWH)</v>
          </cell>
          <cell r="B1014" t="str">
            <v>.</v>
          </cell>
          <cell r="C1014">
            <v>0</v>
          </cell>
          <cell r="D1014">
            <v>0</v>
          </cell>
          <cell r="E1014">
            <v>0</v>
          </cell>
          <cell r="F1014">
            <v>0</v>
          </cell>
          <cell r="G1014">
            <v>0</v>
          </cell>
          <cell r="H1014">
            <v>0</v>
          </cell>
          <cell r="I1014">
            <v>0</v>
          </cell>
          <cell r="J1014">
            <v>0</v>
          </cell>
          <cell r="K1014">
            <v>0</v>
          </cell>
          <cell r="L1014">
            <v>0</v>
          </cell>
          <cell r="M1014">
            <v>0</v>
          </cell>
          <cell r="N1014">
            <v>0</v>
          </cell>
          <cell r="O1014">
            <v>0</v>
          </cell>
        </row>
        <row r="1015">
          <cell r="A1015" t="str">
            <v xml:space="preserve">    Cost Rate (Mills/KWH)</v>
          </cell>
          <cell r="B1015" t="str">
            <v>.</v>
          </cell>
          <cell r="C1015">
            <v>0</v>
          </cell>
          <cell r="D1015">
            <v>0</v>
          </cell>
          <cell r="E1015">
            <v>0</v>
          </cell>
          <cell r="F1015">
            <v>0</v>
          </cell>
          <cell r="G1015">
            <v>0</v>
          </cell>
          <cell r="H1015">
            <v>0</v>
          </cell>
          <cell r="I1015">
            <v>0</v>
          </cell>
          <cell r="J1015">
            <v>0</v>
          </cell>
          <cell r="K1015">
            <v>0</v>
          </cell>
          <cell r="L1015">
            <v>0</v>
          </cell>
          <cell r="M1015">
            <v>0</v>
          </cell>
          <cell r="N1015">
            <v>0</v>
          </cell>
          <cell r="O1015">
            <v>0</v>
          </cell>
        </row>
        <row r="1016">
          <cell r="A1016" t="str">
            <v xml:space="preserve">    Cost of Purchases ($1000)</v>
          </cell>
          <cell r="C1016">
            <v>0</v>
          </cell>
          <cell r="D1016">
            <v>0</v>
          </cell>
          <cell r="E1016">
            <v>0</v>
          </cell>
          <cell r="F1016">
            <v>0</v>
          </cell>
          <cell r="G1016">
            <v>0</v>
          </cell>
          <cell r="H1016">
            <v>0</v>
          </cell>
          <cell r="I1016">
            <v>0</v>
          </cell>
          <cell r="J1016">
            <v>0</v>
          </cell>
          <cell r="K1016">
            <v>0</v>
          </cell>
          <cell r="L1016">
            <v>0</v>
          </cell>
          <cell r="M1016">
            <v>0</v>
          </cell>
          <cell r="N1016">
            <v>0</v>
          </cell>
          <cell r="O1016">
            <v>0</v>
          </cell>
        </row>
        <row r="1018">
          <cell r="A1018" t="str">
            <v xml:space="preserve">  OTHER PURCHASES RESOLD</v>
          </cell>
        </row>
        <row r="1020">
          <cell r="A1020" t="str">
            <v xml:space="preserve">    Quantity (GWH)</v>
          </cell>
          <cell r="B1020" t="str">
            <v>.</v>
          </cell>
          <cell r="C1020">
            <v>0</v>
          </cell>
          <cell r="D1020">
            <v>0</v>
          </cell>
          <cell r="E1020">
            <v>0</v>
          </cell>
          <cell r="F1020">
            <v>0</v>
          </cell>
          <cell r="G1020">
            <v>0</v>
          </cell>
          <cell r="H1020">
            <v>0</v>
          </cell>
          <cell r="I1020">
            <v>0</v>
          </cell>
          <cell r="J1020">
            <v>0</v>
          </cell>
          <cell r="K1020">
            <v>0</v>
          </cell>
          <cell r="L1020">
            <v>0</v>
          </cell>
          <cell r="M1020">
            <v>0</v>
          </cell>
          <cell r="N1020">
            <v>22.4</v>
          </cell>
          <cell r="O1020">
            <v>22</v>
          </cell>
        </row>
        <row r="1021">
          <cell r="A1021" t="str">
            <v xml:space="preserve">    Cost Rate (Mills/KWH)</v>
          </cell>
          <cell r="C1021">
            <v>30.48</v>
          </cell>
          <cell r="D1021">
            <v>30.42</v>
          </cell>
          <cell r="E1021">
            <v>26.39</v>
          </cell>
          <cell r="F1021">
            <v>25.51</v>
          </cell>
          <cell r="G1021">
            <v>28.46</v>
          </cell>
          <cell r="H1021">
            <v>40.369999999999997</v>
          </cell>
          <cell r="I1021">
            <v>63.94</v>
          </cell>
          <cell r="J1021">
            <v>63.86</v>
          </cell>
          <cell r="K1021">
            <v>32.409999999999997</v>
          </cell>
          <cell r="L1021">
            <v>25.92</v>
          </cell>
          <cell r="M1021">
            <v>25.95</v>
          </cell>
          <cell r="N1021">
            <v>26.51</v>
          </cell>
          <cell r="O1021">
            <v>26.99</v>
          </cell>
        </row>
        <row r="1022">
          <cell r="A1022" t="str">
            <v xml:space="preserve">    Cost of Purchases ($1000)</v>
          </cell>
          <cell r="C1022">
            <v>0</v>
          </cell>
          <cell r="D1022">
            <v>0</v>
          </cell>
          <cell r="E1022">
            <v>0</v>
          </cell>
          <cell r="F1022">
            <v>0</v>
          </cell>
          <cell r="G1022">
            <v>0</v>
          </cell>
          <cell r="H1022">
            <v>0</v>
          </cell>
          <cell r="I1022">
            <v>0</v>
          </cell>
          <cell r="J1022">
            <v>0</v>
          </cell>
          <cell r="K1022">
            <v>0</v>
          </cell>
          <cell r="L1022">
            <v>0</v>
          </cell>
          <cell r="M1022">
            <v>0</v>
          </cell>
          <cell r="N1022">
            <v>593.79999999999995</v>
          </cell>
          <cell r="O1022">
            <v>593.79999999999995</v>
          </cell>
        </row>
        <row r="1024">
          <cell r="A1024" t="str">
            <v xml:space="preserve">  COMBUSTION TURBINES &amp; DIESELS</v>
          </cell>
        </row>
        <row r="1026">
          <cell r="A1026" t="str">
            <v xml:space="preserve">    Output Interchanged (GWH)</v>
          </cell>
          <cell r="B1026" t="str">
            <v>.</v>
          </cell>
          <cell r="C1026">
            <v>0.4</v>
          </cell>
          <cell r="D1026">
            <v>0.9</v>
          </cell>
          <cell r="E1026">
            <v>0.1</v>
          </cell>
          <cell r="F1026">
            <v>0</v>
          </cell>
          <cell r="G1026">
            <v>0.5</v>
          </cell>
          <cell r="H1026">
            <v>0.5</v>
          </cell>
          <cell r="I1026">
            <v>2</v>
          </cell>
          <cell r="J1026">
            <v>1.6</v>
          </cell>
          <cell r="K1026">
            <v>2.4</v>
          </cell>
          <cell r="L1026">
            <v>0.2</v>
          </cell>
          <cell r="M1026">
            <v>0.1</v>
          </cell>
          <cell r="N1026">
            <v>0.2</v>
          </cell>
          <cell r="O1026">
            <v>9</v>
          </cell>
        </row>
        <row r="1027">
          <cell r="A1027" t="str">
            <v xml:space="preserve">    Dispatch Fuel Cost (Mills/KWH)</v>
          </cell>
          <cell r="C1027">
            <v>64.816050000000004</v>
          </cell>
          <cell r="D1027">
            <v>89.778509999999997</v>
          </cell>
          <cell r="E1027">
            <v>88.844319999999996</v>
          </cell>
          <cell r="F1027">
            <v>92.622380000000007</v>
          </cell>
          <cell r="G1027">
            <v>29.760200000000001</v>
          </cell>
          <cell r="H1027">
            <v>24.246569999999998</v>
          </cell>
          <cell r="I1027">
            <v>41.568109999999997</v>
          </cell>
          <cell r="J1027">
            <v>78.268299999999996</v>
          </cell>
          <cell r="K1027">
            <v>43.312609999999999</v>
          </cell>
          <cell r="L1027">
            <v>49.338380000000001</v>
          </cell>
          <cell r="M1027">
            <v>49.984749999999998</v>
          </cell>
          <cell r="N1027">
            <v>78.934569999999994</v>
          </cell>
          <cell r="O1027">
            <v>53.96</v>
          </cell>
        </row>
        <row r="1028">
          <cell r="A1028" t="str">
            <v xml:space="preserve">    Cost ($1000)</v>
          </cell>
          <cell r="C1028">
            <v>25.9</v>
          </cell>
          <cell r="D1028">
            <v>80.8</v>
          </cell>
          <cell r="E1028">
            <v>8.9</v>
          </cell>
          <cell r="F1028">
            <v>0</v>
          </cell>
          <cell r="G1028">
            <v>14.9</v>
          </cell>
          <cell r="H1028">
            <v>12.1</v>
          </cell>
          <cell r="I1028">
            <v>83.1</v>
          </cell>
          <cell r="J1028">
            <v>125.2</v>
          </cell>
          <cell r="K1028">
            <v>104</v>
          </cell>
          <cell r="L1028">
            <v>9.9</v>
          </cell>
          <cell r="M1028">
            <v>5</v>
          </cell>
          <cell r="N1028">
            <v>15.8</v>
          </cell>
          <cell r="O1028">
            <v>485.59999999999997</v>
          </cell>
        </row>
        <row r="1030">
          <cell r="A1030" t="str">
            <v xml:space="preserve">  COST OF PJM SALES</v>
          </cell>
        </row>
        <row r="1032">
          <cell r="A1032" t="str">
            <v xml:space="preserve">    Output For Interchange Sales (GWH)</v>
          </cell>
          <cell r="C1032">
            <v>883.4</v>
          </cell>
          <cell r="D1032">
            <v>835.9</v>
          </cell>
          <cell r="E1032">
            <v>421.4</v>
          </cell>
          <cell r="F1032">
            <v>0.6</v>
          </cell>
          <cell r="G1032">
            <v>507.3</v>
          </cell>
          <cell r="H1032">
            <v>1564.4</v>
          </cell>
          <cell r="I1032">
            <v>1618.9</v>
          </cell>
          <cell r="J1032">
            <v>1626</v>
          </cell>
          <cell r="K1032">
            <v>1006</v>
          </cell>
          <cell r="L1032">
            <v>856</v>
          </cell>
          <cell r="M1032">
            <v>677.1</v>
          </cell>
          <cell r="N1032">
            <v>844.8</v>
          </cell>
          <cell r="O1032">
            <v>10842</v>
          </cell>
        </row>
        <row r="1033">
          <cell r="A1033" t="str">
            <v xml:space="preserve">    Cost Rate (Mills/KWH)</v>
          </cell>
          <cell r="C1033">
            <v>15</v>
          </cell>
          <cell r="D1033">
            <v>14.7</v>
          </cell>
          <cell r="E1033">
            <v>14.3</v>
          </cell>
          <cell r="F1033">
            <v>15</v>
          </cell>
          <cell r="G1033">
            <v>15.27</v>
          </cell>
          <cell r="H1033">
            <v>15.16</v>
          </cell>
          <cell r="I1033">
            <v>14.8</v>
          </cell>
          <cell r="J1033">
            <v>15.28</v>
          </cell>
          <cell r="K1033">
            <v>15.12</v>
          </cell>
          <cell r="L1033">
            <v>14.86</v>
          </cell>
          <cell r="M1033">
            <v>15.21</v>
          </cell>
          <cell r="N1033">
            <v>15.17</v>
          </cell>
          <cell r="O1033">
            <v>15.03</v>
          </cell>
        </row>
        <row r="1034">
          <cell r="A1034" t="str">
            <v xml:space="preserve">    Cost of Interchange ($1000)</v>
          </cell>
          <cell r="C1034">
            <v>13251.7</v>
          </cell>
          <cell r="D1034">
            <v>12288.4</v>
          </cell>
          <cell r="E1034">
            <v>6027.9</v>
          </cell>
          <cell r="F1034">
            <v>9</v>
          </cell>
          <cell r="G1034">
            <v>7744.2</v>
          </cell>
          <cell r="H1034">
            <v>23709.5</v>
          </cell>
          <cell r="I1034">
            <v>23964.7</v>
          </cell>
          <cell r="J1034">
            <v>24852.799999999999</v>
          </cell>
          <cell r="K1034">
            <v>15215.6</v>
          </cell>
          <cell r="L1034">
            <v>12723.4</v>
          </cell>
          <cell r="M1034">
            <v>10301.5</v>
          </cell>
          <cell r="N1034">
            <v>12818</v>
          </cell>
          <cell r="O1034">
            <v>162906.70000000001</v>
          </cell>
        </row>
        <row r="1039">
          <cell r="F1039" t="str">
            <v xml:space="preserve">                                SALES TO BG&amp;E BY UNIT</v>
          </cell>
          <cell r="L1039" t="str">
            <v>CASE:2001 FORECAST</v>
          </cell>
          <cell r="P1039" t="str">
            <v>20</v>
          </cell>
        </row>
        <row r="1040">
          <cell r="F1040" t="str">
            <v xml:space="preserve">                 </v>
          </cell>
          <cell r="L1040">
            <v>36851</v>
          </cell>
        </row>
        <row r="1041">
          <cell r="F1041" t="str">
            <v xml:space="preserve">                                  (Millions of KWH)</v>
          </cell>
        </row>
        <row r="1043">
          <cell r="A1043" t="str">
            <v xml:space="preserve">BG&amp;E ENTITLEMENT (Sales after </v>
          </cell>
          <cell r="B1043" t="str">
            <v>% SHARE</v>
          </cell>
          <cell r="C1043" t="str">
            <v>JANUARY</v>
          </cell>
          <cell r="D1043" t="str">
            <v>FEBRUARY</v>
          </cell>
          <cell r="E1043" t="str">
            <v>MARCH</v>
          </cell>
          <cell r="F1043" t="str">
            <v>APRIL</v>
          </cell>
          <cell r="G1043" t="str">
            <v>MAY</v>
          </cell>
          <cell r="H1043" t="str">
            <v>JUNE</v>
          </cell>
          <cell r="I1043" t="str">
            <v>JULY</v>
          </cell>
          <cell r="J1043" t="str">
            <v>AUGUST</v>
          </cell>
          <cell r="K1043" t="str">
            <v>SEPTEMBER</v>
          </cell>
          <cell r="L1043" t="str">
            <v>OCTOBER</v>
          </cell>
          <cell r="M1043" t="str">
            <v>NOVEMBER</v>
          </cell>
          <cell r="N1043" t="str">
            <v>DECEMBER</v>
          </cell>
          <cell r="O1043" t="str">
            <v>TOTAL</v>
          </cell>
        </row>
        <row r="1044">
          <cell r="A1044" t="str">
            <v xml:space="preserve">            loss adjustment)</v>
          </cell>
        </row>
        <row r="1045">
          <cell r="A1045" t="str">
            <v xml:space="preserve">     Susquehanna #1</v>
          </cell>
          <cell r="C1045">
            <v>46.3</v>
          </cell>
          <cell r="D1045">
            <v>41.8</v>
          </cell>
          <cell r="E1045">
            <v>46.3</v>
          </cell>
          <cell r="F1045">
            <v>44.7</v>
          </cell>
          <cell r="G1045">
            <v>29</v>
          </cell>
          <cell r="H1045">
            <v>0</v>
          </cell>
          <cell r="I1045">
            <v>0</v>
          </cell>
          <cell r="J1045">
            <v>0</v>
          </cell>
          <cell r="K1045">
            <v>0</v>
          </cell>
          <cell r="L1045">
            <v>0</v>
          </cell>
          <cell r="M1045">
            <v>0</v>
          </cell>
          <cell r="N1045">
            <v>0</v>
          </cell>
          <cell r="O1045">
            <v>208</v>
          </cell>
        </row>
        <row r="1046">
          <cell r="A1046" t="str">
            <v xml:space="preserve">     Susquehanna #2</v>
          </cell>
          <cell r="C1046">
            <v>46.4</v>
          </cell>
          <cell r="D1046">
            <v>41.3</v>
          </cell>
          <cell r="E1046">
            <v>11.4</v>
          </cell>
          <cell r="F1046">
            <v>2.7</v>
          </cell>
          <cell r="G1046">
            <v>46.1</v>
          </cell>
          <cell r="H1046">
            <v>0</v>
          </cell>
          <cell r="I1046">
            <v>0</v>
          </cell>
          <cell r="J1046">
            <v>0</v>
          </cell>
          <cell r="K1046">
            <v>0</v>
          </cell>
          <cell r="L1046">
            <v>0</v>
          </cell>
          <cell r="M1046">
            <v>0</v>
          </cell>
          <cell r="N1046">
            <v>0</v>
          </cell>
          <cell r="O1046">
            <v>148</v>
          </cell>
        </row>
        <row r="1048">
          <cell r="A1048" t="str">
            <v xml:space="preserve"> TOTAL</v>
          </cell>
          <cell r="C1048">
            <v>92.699999999999989</v>
          </cell>
          <cell r="D1048">
            <v>83.1</v>
          </cell>
          <cell r="E1048">
            <v>57.699999999999996</v>
          </cell>
          <cell r="F1048">
            <v>47.400000000000006</v>
          </cell>
          <cell r="G1048">
            <v>75.099999999999994</v>
          </cell>
          <cell r="H1048">
            <v>0</v>
          </cell>
          <cell r="I1048">
            <v>0</v>
          </cell>
          <cell r="J1048">
            <v>0</v>
          </cell>
          <cell r="K1048">
            <v>0</v>
          </cell>
          <cell r="L1048">
            <v>0</v>
          </cell>
          <cell r="M1048">
            <v>0</v>
          </cell>
          <cell r="N1048">
            <v>0</v>
          </cell>
          <cell r="O1048">
            <v>356</v>
          </cell>
        </row>
        <row r="1054">
          <cell r="G1054" t="str">
            <v xml:space="preserve">BG&amp;E LOSSES              </v>
          </cell>
        </row>
        <row r="1055">
          <cell r="F1055" t="str">
            <v xml:space="preserve">                                 SALES TO ACE BY UNIT</v>
          </cell>
          <cell r="L1055" t="str">
            <v xml:space="preserve">                         </v>
          </cell>
        </row>
        <row r="1056">
          <cell r="F1056" t="str">
            <v xml:space="preserve">                 </v>
          </cell>
          <cell r="L1056" t="str">
            <v xml:space="preserve">                        </v>
          </cell>
        </row>
        <row r="1057">
          <cell r="F1057" t="str">
            <v xml:space="preserve">                                  (Millions of KWH)</v>
          </cell>
        </row>
        <row r="1059">
          <cell r="A1059" t="str">
            <v>BG&amp;E LOSSES (1.7% of 6.6%)</v>
          </cell>
          <cell r="B1059" t="str">
            <v>LOSS %</v>
          </cell>
          <cell r="C1059" t="str">
            <v>JANUARY</v>
          </cell>
          <cell r="D1059" t="str">
            <v>FEBRUARY</v>
          </cell>
          <cell r="E1059" t="str">
            <v>MARCH</v>
          </cell>
          <cell r="F1059" t="str">
            <v>APRIL</v>
          </cell>
          <cell r="G1059" t="str">
            <v>MAY</v>
          </cell>
          <cell r="H1059" t="str">
            <v>JUNE</v>
          </cell>
          <cell r="I1059" t="str">
            <v>JULY</v>
          </cell>
          <cell r="J1059" t="str">
            <v>AUGUST</v>
          </cell>
          <cell r="K1059" t="str">
            <v>SEPTEMBER</v>
          </cell>
          <cell r="L1059" t="str">
            <v>OCTOBER</v>
          </cell>
          <cell r="M1059" t="str">
            <v>NOVEMBER</v>
          </cell>
          <cell r="N1059" t="str">
            <v>DECEMBER</v>
          </cell>
          <cell r="O1059" t="str">
            <v>TOTAL</v>
          </cell>
        </row>
        <row r="1061">
          <cell r="A1061" t="str">
            <v xml:space="preserve">     Susquehanna #1</v>
          </cell>
          <cell r="B1061">
            <v>1.7000000000000001E-2</v>
          </cell>
          <cell r="C1061">
            <v>0.8</v>
          </cell>
          <cell r="D1061">
            <v>0.7</v>
          </cell>
          <cell r="E1061">
            <v>0.8</v>
          </cell>
          <cell r="F1061">
            <v>0.8</v>
          </cell>
          <cell r="G1061">
            <v>0.5</v>
          </cell>
          <cell r="H1061">
            <v>0</v>
          </cell>
          <cell r="I1061">
            <v>0</v>
          </cell>
          <cell r="J1061">
            <v>0</v>
          </cell>
          <cell r="K1061">
            <v>0</v>
          </cell>
          <cell r="L1061">
            <v>0</v>
          </cell>
          <cell r="M1061">
            <v>0</v>
          </cell>
          <cell r="N1061">
            <v>0</v>
          </cell>
          <cell r="O1061">
            <v>4</v>
          </cell>
        </row>
        <row r="1062">
          <cell r="A1062" t="str">
            <v xml:space="preserve">     Susquehanna #2</v>
          </cell>
          <cell r="B1062">
            <v>1.7000000000000001E-2</v>
          </cell>
          <cell r="C1062">
            <v>0.8</v>
          </cell>
          <cell r="D1062">
            <v>0.7</v>
          </cell>
          <cell r="E1062">
            <v>0.2</v>
          </cell>
          <cell r="F1062">
            <v>0</v>
          </cell>
          <cell r="G1062">
            <v>0.8</v>
          </cell>
          <cell r="H1062">
            <v>0</v>
          </cell>
          <cell r="I1062">
            <v>0</v>
          </cell>
          <cell r="J1062">
            <v>0</v>
          </cell>
          <cell r="K1062">
            <v>0</v>
          </cell>
          <cell r="L1062">
            <v>0</v>
          </cell>
          <cell r="M1062">
            <v>0</v>
          </cell>
          <cell r="N1062">
            <v>0</v>
          </cell>
          <cell r="O1062">
            <v>3</v>
          </cell>
        </row>
        <row r="1064">
          <cell r="A1064" t="str">
            <v xml:space="preserve"> TOTAL</v>
          </cell>
          <cell r="C1064">
            <v>1.6</v>
          </cell>
          <cell r="D1064">
            <v>1.4</v>
          </cell>
          <cell r="E1064">
            <v>1</v>
          </cell>
          <cell r="F1064">
            <v>0.8</v>
          </cell>
          <cell r="G1064">
            <v>1.3</v>
          </cell>
          <cell r="H1064">
            <v>0</v>
          </cell>
          <cell r="I1064">
            <v>0</v>
          </cell>
          <cell r="J1064">
            <v>0</v>
          </cell>
          <cell r="K1064">
            <v>0</v>
          </cell>
          <cell r="L1064">
            <v>0</v>
          </cell>
          <cell r="M1064">
            <v>0</v>
          </cell>
          <cell r="N1064">
            <v>0</v>
          </cell>
          <cell r="O1064">
            <v>6</v>
          </cell>
        </row>
        <row r="1073">
          <cell r="F1073" t="str">
            <v xml:space="preserve">                          FUEL COST OF SALES TO BG&amp;E BY UNIT</v>
          </cell>
        </row>
        <row r="1074">
          <cell r="F1074" t="str">
            <v xml:space="preserve">                   </v>
          </cell>
        </row>
        <row r="1075">
          <cell r="F1075" t="str">
            <v xml:space="preserve">                                (Thousands of Dollars)</v>
          </cell>
        </row>
        <row r="1077">
          <cell r="A1077" t="str">
            <v>BG&amp;E ENTITLEMENT</v>
          </cell>
          <cell r="B1077" t="str">
            <v>% SHARE</v>
          </cell>
          <cell r="C1077" t="str">
            <v>JANUARY</v>
          </cell>
          <cell r="D1077" t="str">
            <v>FEBRUARY</v>
          </cell>
          <cell r="E1077" t="str">
            <v>MARCH</v>
          </cell>
          <cell r="F1077" t="str">
            <v>APRIL</v>
          </cell>
          <cell r="G1077" t="str">
            <v>MAY</v>
          </cell>
          <cell r="H1077" t="str">
            <v>JUNE</v>
          </cell>
          <cell r="I1077" t="str">
            <v>JULY</v>
          </cell>
          <cell r="J1077" t="str">
            <v>AUGUST</v>
          </cell>
          <cell r="K1077" t="str">
            <v>SEPTEMBER</v>
          </cell>
          <cell r="L1077" t="str">
            <v>OCTOBER</v>
          </cell>
          <cell r="M1077" t="str">
            <v>NOVEMBER</v>
          </cell>
          <cell r="N1077" t="str">
            <v>DECEMBER</v>
          </cell>
          <cell r="O1077" t="str">
            <v>TOTAL</v>
          </cell>
        </row>
        <row r="1079">
          <cell r="A1079" t="str">
            <v xml:space="preserve">     Susquehanna #1</v>
          </cell>
          <cell r="B1079">
            <v>6.6000000000000003E-2</v>
          </cell>
          <cell r="C1079">
            <v>170.4</v>
          </cell>
          <cell r="D1079">
            <v>153.9</v>
          </cell>
          <cell r="E1079">
            <v>170.4</v>
          </cell>
          <cell r="F1079">
            <v>164.9</v>
          </cell>
          <cell r="G1079">
            <v>106.8</v>
          </cell>
          <cell r="H1079">
            <v>164.9</v>
          </cell>
          <cell r="I1079">
            <v>170.4</v>
          </cell>
          <cell r="J1079">
            <v>170.4</v>
          </cell>
          <cell r="K1079">
            <v>164.9</v>
          </cell>
          <cell r="L1079">
            <v>170.4</v>
          </cell>
          <cell r="M1079">
            <v>164.9</v>
          </cell>
          <cell r="N1079">
            <v>170.4</v>
          </cell>
          <cell r="O1079">
            <v>1943</v>
          </cell>
        </row>
        <row r="1080">
          <cell r="A1080" t="str">
            <v xml:space="preserve">     Susquehanna #2</v>
          </cell>
          <cell r="B1080">
            <v>6.6000000000000003E-2</v>
          </cell>
          <cell r="C1080">
            <v>178.4</v>
          </cell>
          <cell r="D1080">
            <v>158.9</v>
          </cell>
          <cell r="E1080">
            <v>44</v>
          </cell>
          <cell r="F1080">
            <v>9.8000000000000007</v>
          </cell>
          <cell r="G1080">
            <v>168.4</v>
          </cell>
          <cell r="H1080">
            <v>165.6</v>
          </cell>
          <cell r="I1080">
            <v>171.1</v>
          </cell>
          <cell r="J1080">
            <v>171.1</v>
          </cell>
          <cell r="K1080">
            <v>165.6</v>
          </cell>
          <cell r="L1080">
            <v>171.1</v>
          </cell>
          <cell r="M1080">
            <v>165.6</v>
          </cell>
          <cell r="N1080">
            <v>171.1</v>
          </cell>
          <cell r="O1080">
            <v>1741</v>
          </cell>
        </row>
        <row r="1081">
          <cell r="A1081" t="str">
            <v xml:space="preserve">     Susquehanna #1 (Spent Fuel)</v>
          </cell>
          <cell r="B1081">
            <v>6.6000000000000003E-2</v>
          </cell>
          <cell r="C1081">
            <v>44.7</v>
          </cell>
          <cell r="D1081">
            <v>40.4</v>
          </cell>
          <cell r="E1081">
            <v>44.7</v>
          </cell>
          <cell r="F1081">
            <v>43.3</v>
          </cell>
          <cell r="G1081">
            <v>28</v>
          </cell>
          <cell r="H1081">
            <v>43.3</v>
          </cell>
          <cell r="I1081">
            <v>44.7</v>
          </cell>
          <cell r="J1081">
            <v>44.7</v>
          </cell>
          <cell r="K1081">
            <v>43.3</v>
          </cell>
          <cell r="L1081">
            <v>44.7</v>
          </cell>
          <cell r="M1081">
            <v>43.3</v>
          </cell>
          <cell r="N1081">
            <v>44.7</v>
          </cell>
          <cell r="O1081">
            <v>510</v>
          </cell>
        </row>
        <row r="1082">
          <cell r="A1082" t="str">
            <v xml:space="preserve">     Susquehanna #2 (Spent Fuel)</v>
          </cell>
          <cell r="B1082">
            <v>6.6000000000000003E-2</v>
          </cell>
          <cell r="C1082">
            <v>44.8</v>
          </cell>
          <cell r="D1082">
            <v>39.9</v>
          </cell>
          <cell r="E1082">
            <v>11</v>
          </cell>
          <cell r="F1082">
            <v>2.6</v>
          </cell>
          <cell r="G1082">
            <v>44.6</v>
          </cell>
          <cell r="H1082">
            <v>43.8</v>
          </cell>
          <cell r="I1082">
            <v>45.3</v>
          </cell>
          <cell r="J1082">
            <v>45.3</v>
          </cell>
          <cell r="K1082">
            <v>43.8</v>
          </cell>
          <cell r="L1082">
            <v>45.3</v>
          </cell>
          <cell r="M1082">
            <v>43.8</v>
          </cell>
          <cell r="N1082">
            <v>45.3</v>
          </cell>
          <cell r="O1082">
            <v>456</v>
          </cell>
        </row>
        <row r="1083">
          <cell r="A1083" t="str">
            <v xml:space="preserve">     D&amp;D Expense</v>
          </cell>
          <cell r="B1083">
            <v>6.6000000000000003E-2</v>
          </cell>
          <cell r="C1083">
            <v>13.8</v>
          </cell>
          <cell r="D1083">
            <v>13.8</v>
          </cell>
          <cell r="E1083">
            <v>13.8</v>
          </cell>
          <cell r="F1083">
            <v>13.8</v>
          </cell>
          <cell r="G1083">
            <v>13.8</v>
          </cell>
          <cell r="H1083">
            <v>13.9</v>
          </cell>
          <cell r="I1083">
            <v>13.9</v>
          </cell>
          <cell r="J1083">
            <v>13.9</v>
          </cell>
          <cell r="K1083">
            <v>13.9</v>
          </cell>
          <cell r="L1083">
            <v>13.9</v>
          </cell>
          <cell r="M1083">
            <v>13.9</v>
          </cell>
          <cell r="N1083">
            <v>13.9</v>
          </cell>
          <cell r="O1083">
            <v>166</v>
          </cell>
        </row>
        <row r="1085">
          <cell r="A1085" t="str">
            <v xml:space="preserve"> TOTAL</v>
          </cell>
          <cell r="C1085">
            <v>452.1</v>
          </cell>
          <cell r="D1085">
            <v>406.9</v>
          </cell>
          <cell r="E1085">
            <v>283.90000000000003</v>
          </cell>
          <cell r="F1085">
            <v>234.4</v>
          </cell>
          <cell r="G1085">
            <v>361.6</v>
          </cell>
          <cell r="H1085">
            <v>431.5</v>
          </cell>
          <cell r="I1085">
            <v>445.4</v>
          </cell>
          <cell r="J1085">
            <v>445.4</v>
          </cell>
          <cell r="K1085">
            <v>431.5</v>
          </cell>
          <cell r="L1085">
            <v>445.4</v>
          </cell>
          <cell r="M1085">
            <v>431.5</v>
          </cell>
          <cell r="N1085">
            <v>445.4</v>
          </cell>
          <cell r="O1085">
            <v>4815</v>
          </cell>
        </row>
        <row r="1087">
          <cell r="A1087" t="str">
            <v>* BG&amp;E gets 5.84% of 100% Susq.  This equates to 6.6% of 90% Susq.</v>
          </cell>
        </row>
        <row r="1091">
          <cell r="F1091" t="str">
            <v xml:space="preserve">                              COAL SALES TO ACE BY UNIT</v>
          </cell>
          <cell r="L1091" t="str">
            <v>CASE:2001 FORECAST</v>
          </cell>
          <cell r="P1091" t="str">
            <v>21</v>
          </cell>
        </row>
        <row r="1092">
          <cell r="F1092" t="str">
            <v xml:space="preserve">                </v>
          </cell>
          <cell r="L1092">
            <v>36851</v>
          </cell>
        </row>
        <row r="1093">
          <cell r="F1093" t="str">
            <v xml:space="preserve">                                  (Millions of KWH)</v>
          </cell>
        </row>
        <row r="1095">
          <cell r="A1095" t="str">
            <v>ACE ENTITLEMENT (Sales after</v>
          </cell>
          <cell r="C1095" t="str">
            <v>JANUARY</v>
          </cell>
          <cell r="D1095" t="str">
            <v>FEBRUARY</v>
          </cell>
          <cell r="E1095" t="str">
            <v>MARCH</v>
          </cell>
          <cell r="F1095" t="str">
            <v>APRIL</v>
          </cell>
          <cell r="G1095" t="str">
            <v>MAY</v>
          </cell>
          <cell r="H1095" t="str">
            <v>JUNE</v>
          </cell>
          <cell r="I1095" t="str">
            <v>JULY</v>
          </cell>
          <cell r="J1095" t="str">
            <v>AUGUST</v>
          </cell>
          <cell r="K1095" t="str">
            <v>SEPTEMBER</v>
          </cell>
          <cell r="L1095" t="str">
            <v>OCTOBER</v>
          </cell>
          <cell r="M1095" t="str">
            <v>NOVEMBER</v>
          </cell>
          <cell r="N1095" t="str">
            <v>DECEMBER</v>
          </cell>
          <cell r="O1095" t="str">
            <v>TOTAL</v>
          </cell>
        </row>
        <row r="1096">
          <cell r="A1096" t="str">
            <v xml:space="preserve">            loss adjustment)</v>
          </cell>
          <cell r="B1096">
            <v>0</v>
          </cell>
        </row>
        <row r="1097">
          <cell r="A1097" t="str">
            <v xml:space="preserve">    Brunner Is. #1</v>
          </cell>
          <cell r="B1097">
            <v>0</v>
          </cell>
          <cell r="C1097">
            <v>0</v>
          </cell>
          <cell r="D1097">
            <v>0</v>
          </cell>
          <cell r="E1097">
            <v>0</v>
          </cell>
          <cell r="F1097">
            <v>0</v>
          </cell>
          <cell r="G1097">
            <v>0</v>
          </cell>
          <cell r="H1097">
            <v>0</v>
          </cell>
          <cell r="I1097">
            <v>0</v>
          </cell>
          <cell r="J1097">
            <v>0</v>
          </cell>
          <cell r="K1097">
            <v>0</v>
          </cell>
          <cell r="L1097">
            <v>0</v>
          </cell>
          <cell r="M1097">
            <v>0</v>
          </cell>
          <cell r="N1097">
            <v>0</v>
          </cell>
          <cell r="O1097">
            <v>0</v>
          </cell>
        </row>
        <row r="1098">
          <cell r="A1098" t="str">
            <v xml:space="preserve">    Brunner Is. #2</v>
          </cell>
          <cell r="C1098">
            <v>0</v>
          </cell>
          <cell r="D1098">
            <v>0</v>
          </cell>
          <cell r="E1098">
            <v>0</v>
          </cell>
          <cell r="F1098">
            <v>0</v>
          </cell>
          <cell r="G1098">
            <v>0</v>
          </cell>
          <cell r="H1098">
            <v>0</v>
          </cell>
          <cell r="I1098">
            <v>0</v>
          </cell>
          <cell r="J1098">
            <v>0</v>
          </cell>
          <cell r="K1098">
            <v>0</v>
          </cell>
          <cell r="L1098">
            <v>0</v>
          </cell>
          <cell r="M1098">
            <v>0</v>
          </cell>
          <cell r="N1098">
            <v>0</v>
          </cell>
          <cell r="O1098">
            <v>0</v>
          </cell>
        </row>
        <row r="1099">
          <cell r="A1099" t="str">
            <v xml:space="preserve">    Brunner Is. #3</v>
          </cell>
          <cell r="C1099">
            <v>0</v>
          </cell>
          <cell r="D1099">
            <v>0</v>
          </cell>
          <cell r="E1099">
            <v>0</v>
          </cell>
          <cell r="F1099">
            <v>0</v>
          </cell>
          <cell r="G1099">
            <v>0</v>
          </cell>
          <cell r="H1099">
            <v>0</v>
          </cell>
          <cell r="I1099">
            <v>0</v>
          </cell>
          <cell r="J1099">
            <v>0</v>
          </cell>
          <cell r="K1099">
            <v>0</v>
          </cell>
          <cell r="L1099">
            <v>0</v>
          </cell>
          <cell r="M1099">
            <v>0</v>
          </cell>
          <cell r="N1099">
            <v>0</v>
          </cell>
          <cell r="O1099">
            <v>0</v>
          </cell>
        </row>
        <row r="1101">
          <cell r="A1101" t="str">
            <v xml:space="preserve">        TOTAL</v>
          </cell>
          <cell r="C1101">
            <v>0</v>
          </cell>
          <cell r="D1101">
            <v>0</v>
          </cell>
          <cell r="E1101">
            <v>0</v>
          </cell>
          <cell r="F1101">
            <v>0</v>
          </cell>
          <cell r="G1101">
            <v>0</v>
          </cell>
          <cell r="H1101">
            <v>0</v>
          </cell>
          <cell r="I1101">
            <v>0</v>
          </cell>
          <cell r="J1101">
            <v>0</v>
          </cell>
          <cell r="K1101">
            <v>0</v>
          </cell>
          <cell r="L1101">
            <v>0</v>
          </cell>
          <cell r="M1101">
            <v>0</v>
          </cell>
          <cell r="N1101">
            <v>0</v>
          </cell>
          <cell r="O1101">
            <v>0</v>
          </cell>
        </row>
        <row r="1103">
          <cell r="A1103" t="str">
            <v xml:space="preserve">    Martins Creek #1</v>
          </cell>
          <cell r="C1103">
            <v>0</v>
          </cell>
          <cell r="D1103">
            <v>0</v>
          </cell>
          <cell r="E1103">
            <v>0</v>
          </cell>
          <cell r="F1103">
            <v>0</v>
          </cell>
          <cell r="G1103">
            <v>0</v>
          </cell>
          <cell r="H1103">
            <v>0</v>
          </cell>
          <cell r="I1103">
            <v>0</v>
          </cell>
          <cell r="J1103">
            <v>0</v>
          </cell>
          <cell r="K1103">
            <v>0</v>
          </cell>
          <cell r="L1103">
            <v>0</v>
          </cell>
          <cell r="M1103">
            <v>0</v>
          </cell>
          <cell r="N1103">
            <v>0</v>
          </cell>
          <cell r="O1103">
            <v>0</v>
          </cell>
        </row>
        <row r="1104">
          <cell r="A1104" t="str">
            <v xml:space="preserve">    Martins Creek #2</v>
          </cell>
          <cell r="C1104">
            <v>0</v>
          </cell>
          <cell r="D1104">
            <v>0</v>
          </cell>
          <cell r="E1104">
            <v>0</v>
          </cell>
          <cell r="F1104">
            <v>0</v>
          </cell>
          <cell r="G1104">
            <v>0</v>
          </cell>
          <cell r="H1104">
            <v>0</v>
          </cell>
          <cell r="I1104">
            <v>0</v>
          </cell>
          <cell r="J1104">
            <v>0</v>
          </cell>
          <cell r="K1104">
            <v>0</v>
          </cell>
          <cell r="L1104">
            <v>0</v>
          </cell>
          <cell r="M1104">
            <v>0</v>
          </cell>
          <cell r="N1104">
            <v>0</v>
          </cell>
          <cell r="O1104">
            <v>0</v>
          </cell>
        </row>
        <row r="1106">
          <cell r="A1106" t="str">
            <v xml:space="preserve">        TOTAL</v>
          </cell>
          <cell r="C1106">
            <v>0</v>
          </cell>
          <cell r="D1106">
            <v>0</v>
          </cell>
          <cell r="E1106">
            <v>0</v>
          </cell>
          <cell r="F1106">
            <v>0</v>
          </cell>
          <cell r="G1106">
            <v>0</v>
          </cell>
          <cell r="H1106">
            <v>0</v>
          </cell>
          <cell r="I1106">
            <v>0</v>
          </cell>
          <cell r="J1106">
            <v>0</v>
          </cell>
          <cell r="K1106">
            <v>0</v>
          </cell>
          <cell r="L1106">
            <v>0</v>
          </cell>
          <cell r="M1106">
            <v>0</v>
          </cell>
          <cell r="N1106">
            <v>0</v>
          </cell>
          <cell r="O1106">
            <v>0</v>
          </cell>
        </row>
        <row r="1108">
          <cell r="A1108" t="str">
            <v xml:space="preserve">    Sunbury #1-2</v>
          </cell>
          <cell r="C1108">
            <v>0</v>
          </cell>
          <cell r="D1108">
            <v>0</v>
          </cell>
          <cell r="E1108">
            <v>0</v>
          </cell>
          <cell r="F1108">
            <v>0</v>
          </cell>
          <cell r="G1108">
            <v>0</v>
          </cell>
          <cell r="H1108">
            <v>0</v>
          </cell>
          <cell r="I1108">
            <v>0</v>
          </cell>
          <cell r="J1108">
            <v>0</v>
          </cell>
          <cell r="K1108">
            <v>0</v>
          </cell>
          <cell r="L1108">
            <v>0</v>
          </cell>
          <cell r="M1108">
            <v>0</v>
          </cell>
          <cell r="N1108">
            <v>0</v>
          </cell>
          <cell r="O1108">
            <v>0</v>
          </cell>
        </row>
        <row r="1109">
          <cell r="A1109" t="str">
            <v xml:space="preserve">    Sunbury #3</v>
          </cell>
          <cell r="C1109">
            <v>0</v>
          </cell>
          <cell r="D1109">
            <v>0</v>
          </cell>
          <cell r="E1109">
            <v>0</v>
          </cell>
          <cell r="F1109">
            <v>0</v>
          </cell>
          <cell r="G1109">
            <v>0</v>
          </cell>
          <cell r="H1109">
            <v>0</v>
          </cell>
          <cell r="I1109">
            <v>0</v>
          </cell>
          <cell r="J1109">
            <v>0</v>
          </cell>
          <cell r="K1109">
            <v>0</v>
          </cell>
          <cell r="L1109">
            <v>0</v>
          </cell>
          <cell r="M1109">
            <v>0</v>
          </cell>
          <cell r="N1109">
            <v>0</v>
          </cell>
          <cell r="O1109">
            <v>0</v>
          </cell>
        </row>
        <row r="1110">
          <cell r="A1110" t="str">
            <v xml:space="preserve">    Sunbury #4</v>
          </cell>
          <cell r="C1110">
            <v>0</v>
          </cell>
          <cell r="D1110">
            <v>0</v>
          </cell>
          <cell r="E1110">
            <v>0</v>
          </cell>
          <cell r="F1110">
            <v>0</v>
          </cell>
          <cell r="G1110">
            <v>0</v>
          </cell>
          <cell r="H1110">
            <v>0</v>
          </cell>
          <cell r="I1110">
            <v>0</v>
          </cell>
          <cell r="J1110">
            <v>0</v>
          </cell>
          <cell r="K1110">
            <v>0</v>
          </cell>
          <cell r="L1110">
            <v>0</v>
          </cell>
          <cell r="M1110">
            <v>0</v>
          </cell>
          <cell r="N1110">
            <v>0</v>
          </cell>
          <cell r="O1110">
            <v>0</v>
          </cell>
        </row>
        <row r="1112">
          <cell r="A1112" t="str">
            <v xml:space="preserve">        TOTAL</v>
          </cell>
          <cell r="C1112">
            <v>0</v>
          </cell>
          <cell r="D1112">
            <v>0</v>
          </cell>
          <cell r="E1112">
            <v>0</v>
          </cell>
          <cell r="F1112">
            <v>0</v>
          </cell>
          <cell r="G1112">
            <v>0</v>
          </cell>
          <cell r="H1112">
            <v>0</v>
          </cell>
          <cell r="I1112">
            <v>0</v>
          </cell>
          <cell r="J1112">
            <v>0</v>
          </cell>
          <cell r="K1112">
            <v>0</v>
          </cell>
          <cell r="L1112">
            <v>0</v>
          </cell>
          <cell r="M1112">
            <v>0</v>
          </cell>
          <cell r="N1112">
            <v>0</v>
          </cell>
          <cell r="O1112">
            <v>0</v>
          </cell>
        </row>
        <row r="1114">
          <cell r="A1114" t="str">
            <v xml:space="preserve">    Holtwood #17</v>
          </cell>
          <cell r="C1114">
            <v>0</v>
          </cell>
          <cell r="D1114">
            <v>0</v>
          </cell>
          <cell r="E1114">
            <v>0</v>
          </cell>
          <cell r="F1114">
            <v>0</v>
          </cell>
          <cell r="G1114">
            <v>0</v>
          </cell>
          <cell r="H1114">
            <v>0</v>
          </cell>
          <cell r="I1114">
            <v>0</v>
          </cell>
          <cell r="J1114">
            <v>0</v>
          </cell>
          <cell r="K1114">
            <v>0</v>
          </cell>
          <cell r="L1114">
            <v>0</v>
          </cell>
          <cell r="M1114">
            <v>0</v>
          </cell>
          <cell r="N1114">
            <v>0</v>
          </cell>
          <cell r="O1114">
            <v>0</v>
          </cell>
        </row>
        <row r="1116">
          <cell r="A1116" t="str">
            <v xml:space="preserve">    Montour #1</v>
          </cell>
          <cell r="C1116">
            <v>0</v>
          </cell>
          <cell r="D1116">
            <v>0</v>
          </cell>
          <cell r="E1116">
            <v>0</v>
          </cell>
          <cell r="F1116">
            <v>0</v>
          </cell>
          <cell r="G1116">
            <v>0</v>
          </cell>
          <cell r="H1116">
            <v>0</v>
          </cell>
          <cell r="I1116">
            <v>0</v>
          </cell>
          <cell r="J1116">
            <v>0</v>
          </cell>
          <cell r="K1116">
            <v>0</v>
          </cell>
          <cell r="L1116">
            <v>0</v>
          </cell>
          <cell r="M1116">
            <v>0</v>
          </cell>
          <cell r="N1116">
            <v>0</v>
          </cell>
          <cell r="O1116">
            <v>0</v>
          </cell>
        </row>
        <row r="1117">
          <cell r="A1117" t="str">
            <v xml:space="preserve">    Montour #2</v>
          </cell>
          <cell r="C1117">
            <v>0</v>
          </cell>
          <cell r="D1117">
            <v>0</v>
          </cell>
          <cell r="E1117">
            <v>0</v>
          </cell>
          <cell r="F1117">
            <v>0</v>
          </cell>
          <cell r="G1117">
            <v>0</v>
          </cell>
          <cell r="H1117">
            <v>0</v>
          </cell>
          <cell r="I1117">
            <v>0</v>
          </cell>
          <cell r="J1117">
            <v>0</v>
          </cell>
          <cell r="K1117">
            <v>0</v>
          </cell>
          <cell r="L1117">
            <v>0</v>
          </cell>
          <cell r="M1117">
            <v>0</v>
          </cell>
          <cell r="N1117">
            <v>0</v>
          </cell>
          <cell r="O1117">
            <v>0</v>
          </cell>
        </row>
        <row r="1119">
          <cell r="A1119" t="str">
            <v xml:space="preserve">        TOTAL</v>
          </cell>
          <cell r="C1119">
            <v>0</v>
          </cell>
          <cell r="D1119">
            <v>0</v>
          </cell>
          <cell r="E1119">
            <v>0</v>
          </cell>
          <cell r="F1119">
            <v>0</v>
          </cell>
          <cell r="G1119">
            <v>0</v>
          </cell>
          <cell r="H1119">
            <v>0</v>
          </cell>
          <cell r="I1119">
            <v>0</v>
          </cell>
          <cell r="J1119">
            <v>0</v>
          </cell>
          <cell r="K1119">
            <v>0</v>
          </cell>
          <cell r="L1119">
            <v>0</v>
          </cell>
          <cell r="M1119">
            <v>0</v>
          </cell>
          <cell r="N1119">
            <v>0</v>
          </cell>
          <cell r="O1119">
            <v>0</v>
          </cell>
        </row>
        <row r="1120">
          <cell r="C1120" t="str">
            <v xml:space="preserve"> =========</v>
          </cell>
          <cell r="D1120" t="str">
            <v xml:space="preserve"> =========</v>
          </cell>
          <cell r="E1120" t="str">
            <v xml:space="preserve"> =========</v>
          </cell>
          <cell r="F1120" t="str">
            <v xml:space="preserve"> =========</v>
          </cell>
          <cell r="G1120" t="str">
            <v xml:space="preserve"> =========</v>
          </cell>
          <cell r="H1120" t="str">
            <v xml:space="preserve"> =========</v>
          </cell>
          <cell r="I1120" t="str">
            <v xml:space="preserve"> =========</v>
          </cell>
          <cell r="J1120" t="str">
            <v xml:space="preserve"> =========</v>
          </cell>
          <cell r="K1120" t="str">
            <v xml:space="preserve"> =========</v>
          </cell>
          <cell r="L1120" t="str">
            <v xml:space="preserve"> =========</v>
          </cell>
          <cell r="M1120" t="str">
            <v xml:space="preserve"> =========</v>
          </cell>
          <cell r="N1120" t="str">
            <v xml:space="preserve"> =========</v>
          </cell>
          <cell r="O1120" t="str">
            <v xml:space="preserve"> =========</v>
          </cell>
        </row>
        <row r="1121">
          <cell r="A1121" t="str">
            <v xml:space="preserve"> TOTAL COAL FIRED SALES TO ACE</v>
          </cell>
          <cell r="C1121">
            <v>0</v>
          </cell>
          <cell r="D1121">
            <v>0</v>
          </cell>
          <cell r="E1121">
            <v>0</v>
          </cell>
          <cell r="F1121">
            <v>0</v>
          </cell>
          <cell r="G1121">
            <v>0</v>
          </cell>
          <cell r="H1121">
            <v>0</v>
          </cell>
          <cell r="I1121">
            <v>0</v>
          </cell>
          <cell r="J1121">
            <v>0</v>
          </cell>
          <cell r="K1121">
            <v>0</v>
          </cell>
          <cell r="L1121">
            <v>0</v>
          </cell>
          <cell r="M1121">
            <v>0</v>
          </cell>
          <cell r="N1121">
            <v>0</v>
          </cell>
          <cell r="O1121">
            <v>0</v>
          </cell>
        </row>
        <row r="1123">
          <cell r="F1123" t="str">
            <v xml:space="preserve">                 ACE LOSSES              </v>
          </cell>
        </row>
        <row r="1124">
          <cell r="F1124" t="str">
            <v xml:space="preserve">                                 SALES TO ACE BY UNIT</v>
          </cell>
          <cell r="L1124" t="str">
            <v xml:space="preserve">                         </v>
          </cell>
        </row>
        <row r="1125">
          <cell r="F1125" t="str">
            <v xml:space="preserve">                 </v>
          </cell>
          <cell r="L1125" t="str">
            <v xml:space="preserve">                        </v>
          </cell>
        </row>
        <row r="1126">
          <cell r="F1126" t="str">
            <v xml:space="preserve">                                  (Millions of KWH)</v>
          </cell>
        </row>
        <row r="1128">
          <cell r="B1128" t="str">
            <v>LOSS %</v>
          </cell>
          <cell r="C1128" t="str">
            <v>JANUARY</v>
          </cell>
          <cell r="D1128" t="str">
            <v>FEBRUARY</v>
          </cell>
          <cell r="E1128" t="str">
            <v>MARCH</v>
          </cell>
          <cell r="F1128" t="str">
            <v>APRIL</v>
          </cell>
          <cell r="G1128" t="str">
            <v>MAY</v>
          </cell>
          <cell r="H1128" t="str">
            <v>JUNE</v>
          </cell>
          <cell r="I1128" t="str">
            <v>JULY</v>
          </cell>
          <cell r="J1128" t="str">
            <v>AUGUST</v>
          </cell>
          <cell r="K1128" t="str">
            <v>SEPTEMBER</v>
          </cell>
          <cell r="L1128" t="str">
            <v>OCTOBER</v>
          </cell>
          <cell r="M1128" t="str">
            <v>NOVEMBER</v>
          </cell>
          <cell r="N1128" t="str">
            <v>DECEMBER</v>
          </cell>
          <cell r="O1128" t="str">
            <v>TOTAL</v>
          </cell>
        </row>
        <row r="1130">
          <cell r="A1130" t="str">
            <v>ACE LOSSES (1.7% of 3.42%)</v>
          </cell>
          <cell r="B1130">
            <v>1.7000000000000001E-2</v>
          </cell>
          <cell r="C1130">
            <v>0</v>
          </cell>
          <cell r="D1130">
            <v>0</v>
          </cell>
          <cell r="E1130">
            <v>0</v>
          </cell>
          <cell r="F1130">
            <v>0</v>
          </cell>
          <cell r="G1130">
            <v>0</v>
          </cell>
          <cell r="H1130">
            <v>0</v>
          </cell>
          <cell r="I1130">
            <v>0</v>
          </cell>
          <cell r="J1130">
            <v>0</v>
          </cell>
          <cell r="K1130">
            <v>0</v>
          </cell>
          <cell r="L1130">
            <v>0</v>
          </cell>
          <cell r="M1130">
            <v>0</v>
          </cell>
          <cell r="N1130">
            <v>0</v>
          </cell>
          <cell r="O1130">
            <v>0</v>
          </cell>
        </row>
        <row r="1132">
          <cell r="F1132" t="str">
            <v xml:space="preserve">                             COST FOR COAL SALES TO ACE</v>
          </cell>
        </row>
        <row r="1133">
          <cell r="F1133" t="str">
            <v xml:space="preserve">                    </v>
          </cell>
        </row>
        <row r="1134">
          <cell r="F1134" t="str">
            <v xml:space="preserve">                               (Thousands of Dollars)     </v>
          </cell>
        </row>
        <row r="1136">
          <cell r="A1136" t="str">
            <v>ACE FUEL EXPENSE</v>
          </cell>
          <cell r="B1136" t="str">
            <v>% SHARE</v>
          </cell>
          <cell r="C1136" t="str">
            <v>JANUARY</v>
          </cell>
          <cell r="D1136" t="str">
            <v>FEBRUARY</v>
          </cell>
          <cell r="E1136" t="str">
            <v>MARCH</v>
          </cell>
          <cell r="F1136" t="str">
            <v>APRIL</v>
          </cell>
          <cell r="G1136" t="str">
            <v>MAY</v>
          </cell>
          <cell r="H1136" t="str">
            <v>JUNE</v>
          </cell>
          <cell r="I1136" t="str">
            <v>JULY</v>
          </cell>
          <cell r="J1136" t="str">
            <v>AUGUST</v>
          </cell>
          <cell r="K1136" t="str">
            <v>SEPTEMBER</v>
          </cell>
          <cell r="L1136" t="str">
            <v>OCTOBER</v>
          </cell>
          <cell r="M1136" t="str">
            <v>NOVEMBER</v>
          </cell>
          <cell r="N1136" t="str">
            <v>DECEMBER</v>
          </cell>
          <cell r="O1136" t="str">
            <v>TOTAL</v>
          </cell>
        </row>
        <row r="1137">
          <cell r="A1137" t="str">
            <v xml:space="preserve">                 </v>
          </cell>
          <cell r="B1137">
            <v>0</v>
          </cell>
        </row>
        <row r="1138">
          <cell r="A1138" t="str">
            <v xml:space="preserve">    Brunner Island</v>
          </cell>
          <cell r="B1138">
            <v>0</v>
          </cell>
          <cell r="C1138">
            <v>0</v>
          </cell>
          <cell r="D1138">
            <v>0</v>
          </cell>
          <cell r="E1138">
            <v>0</v>
          </cell>
          <cell r="F1138">
            <v>0</v>
          </cell>
          <cell r="G1138">
            <v>0</v>
          </cell>
          <cell r="H1138">
            <v>0</v>
          </cell>
          <cell r="I1138">
            <v>0</v>
          </cell>
          <cell r="J1138">
            <v>0</v>
          </cell>
          <cell r="K1138">
            <v>0</v>
          </cell>
          <cell r="L1138">
            <v>0</v>
          </cell>
          <cell r="M1138">
            <v>0</v>
          </cell>
          <cell r="N1138">
            <v>0</v>
          </cell>
          <cell r="O1138">
            <v>0</v>
          </cell>
        </row>
        <row r="1139">
          <cell r="A1139" t="str">
            <v xml:space="preserve">    Martins Creek 1-2</v>
          </cell>
          <cell r="C1139">
            <v>0</v>
          </cell>
          <cell r="D1139">
            <v>0</v>
          </cell>
          <cell r="E1139">
            <v>0</v>
          </cell>
          <cell r="F1139">
            <v>0</v>
          </cell>
          <cell r="G1139">
            <v>0</v>
          </cell>
          <cell r="H1139">
            <v>0</v>
          </cell>
          <cell r="I1139">
            <v>0</v>
          </cell>
          <cell r="J1139">
            <v>0</v>
          </cell>
          <cell r="K1139">
            <v>0</v>
          </cell>
          <cell r="L1139">
            <v>0</v>
          </cell>
          <cell r="M1139">
            <v>0</v>
          </cell>
          <cell r="N1139">
            <v>0</v>
          </cell>
          <cell r="O1139">
            <v>0</v>
          </cell>
        </row>
        <row r="1140">
          <cell r="A1140" t="str">
            <v xml:space="preserve">    Sunbury</v>
          </cell>
          <cell r="C1140">
            <v>0</v>
          </cell>
          <cell r="D1140">
            <v>0</v>
          </cell>
          <cell r="E1140">
            <v>0</v>
          </cell>
          <cell r="F1140">
            <v>0</v>
          </cell>
          <cell r="G1140">
            <v>0</v>
          </cell>
          <cell r="H1140">
            <v>0</v>
          </cell>
          <cell r="I1140">
            <v>0</v>
          </cell>
          <cell r="J1140">
            <v>0</v>
          </cell>
          <cell r="K1140">
            <v>0</v>
          </cell>
          <cell r="L1140">
            <v>0</v>
          </cell>
          <cell r="M1140">
            <v>0</v>
          </cell>
          <cell r="N1140">
            <v>0</v>
          </cell>
          <cell r="O1140">
            <v>0</v>
          </cell>
        </row>
        <row r="1141">
          <cell r="A1141" t="str">
            <v xml:space="preserve">    Holtwood</v>
          </cell>
          <cell r="C1141">
            <v>0</v>
          </cell>
          <cell r="D1141">
            <v>0</v>
          </cell>
          <cell r="E1141">
            <v>0</v>
          </cell>
          <cell r="F1141">
            <v>0</v>
          </cell>
          <cell r="G1141">
            <v>0</v>
          </cell>
          <cell r="H1141">
            <v>0</v>
          </cell>
          <cell r="I1141">
            <v>0</v>
          </cell>
          <cell r="J1141">
            <v>0</v>
          </cell>
          <cell r="K1141">
            <v>0</v>
          </cell>
          <cell r="L1141">
            <v>0</v>
          </cell>
          <cell r="M1141">
            <v>0</v>
          </cell>
          <cell r="N1141">
            <v>0</v>
          </cell>
          <cell r="O1141">
            <v>0</v>
          </cell>
        </row>
        <row r="1142">
          <cell r="A1142" t="str">
            <v xml:space="preserve">    Montour</v>
          </cell>
          <cell r="C1142">
            <v>0</v>
          </cell>
          <cell r="D1142">
            <v>0</v>
          </cell>
          <cell r="E1142">
            <v>0</v>
          </cell>
          <cell r="F1142">
            <v>0</v>
          </cell>
          <cell r="G1142">
            <v>0</v>
          </cell>
          <cell r="H1142">
            <v>0</v>
          </cell>
          <cell r="I1142">
            <v>0</v>
          </cell>
          <cell r="J1142">
            <v>0</v>
          </cell>
          <cell r="K1142">
            <v>0</v>
          </cell>
          <cell r="L1142">
            <v>0</v>
          </cell>
          <cell r="M1142">
            <v>0</v>
          </cell>
          <cell r="N1142">
            <v>0</v>
          </cell>
          <cell r="O1142">
            <v>0</v>
          </cell>
        </row>
        <row r="1143">
          <cell r="A1143" t="str">
            <v xml:space="preserve">    Retired Miner's Health Care Costs</v>
          </cell>
          <cell r="C1143">
            <v>0</v>
          </cell>
          <cell r="D1143">
            <v>0</v>
          </cell>
          <cell r="E1143">
            <v>0</v>
          </cell>
          <cell r="F1143">
            <v>0</v>
          </cell>
          <cell r="G1143">
            <v>0</v>
          </cell>
          <cell r="H1143">
            <v>0</v>
          </cell>
          <cell r="I1143">
            <v>0</v>
          </cell>
          <cell r="J1143">
            <v>0</v>
          </cell>
          <cell r="K1143">
            <v>0</v>
          </cell>
          <cell r="L1143">
            <v>0</v>
          </cell>
          <cell r="M1143">
            <v>0</v>
          </cell>
          <cell r="N1143">
            <v>0</v>
          </cell>
          <cell r="O1143">
            <v>0</v>
          </cell>
        </row>
        <row r="1144">
          <cell r="A1144" t="str">
            <v xml:space="preserve">    Conemaugh Scrubber Cost</v>
          </cell>
          <cell r="C1144">
            <v>0</v>
          </cell>
          <cell r="D1144">
            <v>0</v>
          </cell>
          <cell r="E1144">
            <v>0</v>
          </cell>
          <cell r="F1144">
            <v>0</v>
          </cell>
          <cell r="G1144">
            <v>0</v>
          </cell>
          <cell r="H1144">
            <v>0</v>
          </cell>
          <cell r="I1144">
            <v>0</v>
          </cell>
          <cell r="J1144">
            <v>0</v>
          </cell>
          <cell r="K1144">
            <v>0</v>
          </cell>
          <cell r="L1144">
            <v>0</v>
          </cell>
          <cell r="M1144">
            <v>0</v>
          </cell>
          <cell r="N1144">
            <v>0</v>
          </cell>
          <cell r="O1144">
            <v>0</v>
          </cell>
        </row>
        <row r="1145">
          <cell r="C1145" t="str">
            <v xml:space="preserve"> ========</v>
          </cell>
          <cell r="D1145" t="str">
            <v xml:space="preserve"> ========</v>
          </cell>
          <cell r="E1145" t="str">
            <v xml:space="preserve"> ========</v>
          </cell>
          <cell r="F1145" t="str">
            <v xml:space="preserve"> ========</v>
          </cell>
          <cell r="G1145" t="str">
            <v xml:space="preserve"> ========</v>
          </cell>
          <cell r="H1145" t="str">
            <v xml:space="preserve"> ========</v>
          </cell>
          <cell r="I1145" t="str">
            <v xml:space="preserve"> ========</v>
          </cell>
          <cell r="J1145" t="str">
            <v xml:space="preserve"> ========</v>
          </cell>
          <cell r="K1145" t="str">
            <v xml:space="preserve"> ========</v>
          </cell>
          <cell r="L1145" t="str">
            <v xml:space="preserve"> ========</v>
          </cell>
          <cell r="M1145" t="str">
            <v xml:space="preserve"> ========</v>
          </cell>
          <cell r="N1145" t="str">
            <v xml:space="preserve"> ========</v>
          </cell>
          <cell r="O1145" t="str">
            <v xml:space="preserve"> ========</v>
          </cell>
        </row>
        <row r="1146">
          <cell r="A1146" t="str">
            <v xml:space="preserve"> TOTAL COAL EXPENSE FOR ACE SALE</v>
          </cell>
          <cell r="C1146">
            <v>0</v>
          </cell>
          <cell r="D1146">
            <v>0</v>
          </cell>
          <cell r="E1146">
            <v>0</v>
          </cell>
          <cell r="F1146">
            <v>0</v>
          </cell>
          <cell r="G1146">
            <v>0</v>
          </cell>
          <cell r="H1146">
            <v>0</v>
          </cell>
          <cell r="I1146">
            <v>0</v>
          </cell>
          <cell r="J1146">
            <v>0</v>
          </cell>
          <cell r="K1146">
            <v>0</v>
          </cell>
          <cell r="L1146">
            <v>0</v>
          </cell>
          <cell r="M1146">
            <v>0</v>
          </cell>
          <cell r="N1146">
            <v>0</v>
          </cell>
          <cell r="O1146">
            <v>0</v>
          </cell>
        </row>
        <row r="1148">
          <cell r="C1148" t="str">
            <v xml:space="preserve">                   </v>
          </cell>
          <cell r="F1148" t="str">
            <v xml:space="preserve">   CAPACITY FACTORS - %</v>
          </cell>
          <cell r="L1148" t="str">
            <v>CASE:2001 FORECAST</v>
          </cell>
          <cell r="P1148" t="str">
            <v>22</v>
          </cell>
        </row>
        <row r="1149">
          <cell r="C1149" t="str">
            <v xml:space="preserve">                 </v>
          </cell>
          <cell r="L1149">
            <v>36851</v>
          </cell>
        </row>
        <row r="1150">
          <cell r="B1150" t="str">
            <v>Winter</v>
          </cell>
        </row>
        <row r="1151">
          <cell r="B1151" t="str">
            <v>Rating</v>
          </cell>
        </row>
        <row r="1152">
          <cell r="A1152" t="str">
            <v>PP&amp;L GENERATING UNITS</v>
          </cell>
          <cell r="B1152" t="str">
            <v>(MW)</v>
          </cell>
          <cell r="C1152" t="str">
            <v>JANUARY</v>
          </cell>
          <cell r="D1152" t="str">
            <v>FEBRUARY</v>
          </cell>
          <cell r="E1152" t="str">
            <v>MARCH</v>
          </cell>
          <cell r="F1152" t="str">
            <v>APRIL</v>
          </cell>
          <cell r="G1152" t="str">
            <v>MAY</v>
          </cell>
          <cell r="H1152" t="str">
            <v>JUNE</v>
          </cell>
          <cell r="I1152" t="str">
            <v>JULY</v>
          </cell>
          <cell r="J1152" t="str">
            <v>AUGUST</v>
          </cell>
          <cell r="K1152" t="str">
            <v>SEPTEMBER</v>
          </cell>
          <cell r="L1152" t="str">
            <v>OCTOBER</v>
          </cell>
          <cell r="M1152" t="str">
            <v>NOVEMBER</v>
          </cell>
          <cell r="N1152" t="str">
            <v>DECEMBER</v>
          </cell>
          <cell r="O1152" t="str">
            <v>TOTAL</v>
          </cell>
        </row>
        <row r="1154">
          <cell r="A1154" t="str">
            <v xml:space="preserve">    Brunner Is. #1</v>
          </cell>
          <cell r="B1154">
            <v>334</v>
          </cell>
          <cell r="C1154">
            <v>74.44787843667504</v>
          </cell>
          <cell r="D1154">
            <v>75.741374394068998</v>
          </cell>
          <cell r="E1154">
            <v>72.435773614062199</v>
          </cell>
          <cell r="F1154">
            <v>66.533599467731207</v>
          </cell>
          <cell r="G1154">
            <v>51.50988345888868</v>
          </cell>
          <cell r="H1154">
            <v>69.860279441117768</v>
          </cell>
          <cell r="I1154">
            <v>74.44787843667504</v>
          </cell>
          <cell r="J1154">
            <v>76.459983259287881</v>
          </cell>
          <cell r="K1154">
            <v>64.87025948103792</v>
          </cell>
          <cell r="L1154">
            <v>73.119889253750557</v>
          </cell>
          <cell r="M1154">
            <v>40.460745176314035</v>
          </cell>
          <cell r="N1154">
            <v>66.359217049771431</v>
          </cell>
          <cell r="O1154">
            <v>67.19437836655456</v>
          </cell>
        </row>
        <row r="1155">
          <cell r="A1155" t="str">
            <v xml:space="preserve">    Brunner Is. #2</v>
          </cell>
          <cell r="B1155">
            <v>390</v>
          </cell>
          <cell r="C1155">
            <v>75.475599669148068</v>
          </cell>
          <cell r="D1155">
            <v>76.312576312576311</v>
          </cell>
          <cell r="E1155">
            <v>68.927488282326991</v>
          </cell>
          <cell r="F1155">
            <v>60.541310541310537</v>
          </cell>
          <cell r="G1155">
            <v>41.011855527984558</v>
          </cell>
          <cell r="H1155">
            <v>66.239316239316238</v>
          </cell>
          <cell r="I1155">
            <v>72.718500137854988</v>
          </cell>
          <cell r="J1155">
            <v>75.820237110559688</v>
          </cell>
          <cell r="K1155">
            <v>13.817663817663815</v>
          </cell>
          <cell r="L1155">
            <v>5.8933002481389583</v>
          </cell>
          <cell r="M1155">
            <v>57.90598290598291</v>
          </cell>
          <cell r="N1155">
            <v>66.066997518610421</v>
          </cell>
          <cell r="O1155">
            <v>56.638566912539517</v>
          </cell>
        </row>
        <row r="1156">
          <cell r="A1156" t="str">
            <v xml:space="preserve">    Brunner Is. #3</v>
          </cell>
          <cell r="B1156">
            <v>745</v>
          </cell>
          <cell r="C1156">
            <v>73.969834740564337</v>
          </cell>
          <cell r="D1156">
            <v>79.897730904442312</v>
          </cell>
          <cell r="E1156">
            <v>82.99054629429169</v>
          </cell>
          <cell r="F1156">
            <v>39.149888143176739</v>
          </cell>
          <cell r="G1156">
            <v>55.928411633109619</v>
          </cell>
          <cell r="H1156">
            <v>76.435495898583142</v>
          </cell>
          <cell r="I1156">
            <v>77.578119362055276</v>
          </cell>
          <cell r="J1156">
            <v>75.773977051309814</v>
          </cell>
          <cell r="K1156">
            <v>61.521252796420583</v>
          </cell>
          <cell r="L1156">
            <v>58.526376560583095</v>
          </cell>
          <cell r="M1156">
            <v>44.239373601789708</v>
          </cell>
          <cell r="N1156">
            <v>70.560005773255398</v>
          </cell>
          <cell r="O1156">
            <v>66.393919892127116</v>
          </cell>
        </row>
        <row r="1158">
          <cell r="A1158" t="str">
            <v xml:space="preserve">        TOTAL</v>
          </cell>
          <cell r="B1158">
            <v>1469</v>
          </cell>
          <cell r="C1158">
            <v>74.478286011257751</v>
          </cell>
          <cell r="D1158">
            <v>78.000907646925342</v>
          </cell>
          <cell r="E1158">
            <v>76.857199323656644</v>
          </cell>
          <cell r="F1158">
            <v>51.05513955071477</v>
          </cell>
          <cell r="G1158">
            <v>50.963642884853279</v>
          </cell>
          <cell r="H1158">
            <v>72.233567808789047</v>
          </cell>
          <cell r="I1158">
            <v>75.576246001595706</v>
          </cell>
          <cell r="J1158">
            <v>75.942232665041686</v>
          </cell>
          <cell r="K1158">
            <v>49.61803191891687</v>
          </cell>
          <cell r="L1158">
            <v>47.871055578734705</v>
          </cell>
          <cell r="M1158">
            <v>47.008547008547005</v>
          </cell>
          <cell r="N1158">
            <v>68.412057064640564</v>
          </cell>
          <cell r="O1158">
            <v>63.985999857014534</v>
          </cell>
        </row>
        <row r="1160">
          <cell r="A1160" t="str">
            <v xml:space="preserve">    Martins Creek #1</v>
          </cell>
          <cell r="B1160">
            <v>150</v>
          </cell>
          <cell r="C1160">
            <v>358.2437275985663</v>
          </cell>
          <cell r="D1160">
            <v>378.67063492063488</v>
          </cell>
          <cell r="E1160">
            <v>344.98207885304657</v>
          </cell>
          <cell r="F1160">
            <v>0</v>
          </cell>
          <cell r="G1160">
            <v>108.42293906810035</v>
          </cell>
          <cell r="H1160">
            <v>398.14814814814815</v>
          </cell>
          <cell r="I1160">
            <v>418.27956989247309</v>
          </cell>
          <cell r="J1160">
            <v>409.31899641577064</v>
          </cell>
          <cell r="K1160">
            <v>356.7592592592593</v>
          </cell>
          <cell r="L1160">
            <v>347.67025089605738</v>
          </cell>
          <cell r="M1160">
            <v>267.40740740740745</v>
          </cell>
          <cell r="N1160">
            <v>345.34050179211471</v>
          </cell>
          <cell r="O1160">
            <v>311.18721461187215</v>
          </cell>
        </row>
        <row r="1161">
          <cell r="A1161" t="str">
            <v xml:space="preserve">    Martins Creek #2</v>
          </cell>
          <cell r="B1161">
            <v>150</v>
          </cell>
          <cell r="C1161">
            <v>372.93906810035844</v>
          </cell>
          <cell r="D1161">
            <v>381.94444444444446</v>
          </cell>
          <cell r="E1161">
            <v>272.40143369175627</v>
          </cell>
          <cell r="F1161">
            <v>365.74074074074076</v>
          </cell>
          <cell r="G1161">
            <v>336.02150537634407</v>
          </cell>
          <cell r="H1161">
            <v>398.14814814814815</v>
          </cell>
          <cell r="I1161">
            <v>421.86379928315415</v>
          </cell>
          <cell r="J1161">
            <v>411.82795698924735</v>
          </cell>
          <cell r="K1161">
            <v>359.16666666666669</v>
          </cell>
          <cell r="L1161">
            <v>267.02508960573476</v>
          </cell>
          <cell r="M1161">
            <v>356.48148148148147</v>
          </cell>
          <cell r="N1161">
            <v>362.45519713261649</v>
          </cell>
          <cell r="O1161">
            <v>358.52359208523592</v>
          </cell>
        </row>
        <row r="1163">
          <cell r="A1163" t="str">
            <v xml:space="preserve">        TOTAL</v>
          </cell>
          <cell r="B1163">
            <v>300</v>
          </cell>
          <cell r="C1163">
            <v>55.555555555555557</v>
          </cell>
          <cell r="D1163">
            <v>58.035714285714285</v>
          </cell>
          <cell r="E1163">
            <v>41.666666666666671</v>
          </cell>
          <cell r="F1163">
            <v>45.370370370370374</v>
          </cell>
          <cell r="G1163">
            <v>27.598566308243729</v>
          </cell>
          <cell r="H1163">
            <v>40.833333333333336</v>
          </cell>
          <cell r="I1163">
            <v>40.90501792114695</v>
          </cell>
          <cell r="J1163">
            <v>44.220430107526887</v>
          </cell>
          <cell r="K1163">
            <v>16.168981481481481</v>
          </cell>
          <cell r="L1163">
            <v>60.08064516129032</v>
          </cell>
          <cell r="M1163">
            <v>34.768518518518512</v>
          </cell>
          <cell r="N1163">
            <v>42.11469534050179</v>
          </cell>
          <cell r="O1163">
            <v>334.85540334855403</v>
          </cell>
        </row>
        <row r="1165">
          <cell r="A1165" t="str">
            <v xml:space="preserve">    Sunbury #1,2,&amp;3</v>
          </cell>
          <cell r="B1165">
            <v>264</v>
          </cell>
          <cell r="C1165">
            <v>0</v>
          </cell>
          <cell r="D1165">
            <v>0</v>
          </cell>
          <cell r="E1165">
            <v>0</v>
          </cell>
          <cell r="F1165">
            <v>0</v>
          </cell>
          <cell r="G1165">
            <v>0</v>
          </cell>
          <cell r="H1165">
            <v>0</v>
          </cell>
          <cell r="I1165">
            <v>0</v>
          </cell>
          <cell r="J1165">
            <v>0</v>
          </cell>
          <cell r="K1165">
            <v>0</v>
          </cell>
          <cell r="L1165">
            <v>0</v>
          </cell>
          <cell r="M1165">
            <v>0</v>
          </cell>
          <cell r="N1165">
            <v>0</v>
          </cell>
          <cell r="O1165">
            <v>0</v>
          </cell>
        </row>
        <row r="1166">
          <cell r="A1166" t="str">
            <v xml:space="preserve">    Sunbury #4</v>
          </cell>
          <cell r="B1166">
            <v>134</v>
          </cell>
          <cell r="C1166">
            <v>0</v>
          </cell>
          <cell r="D1166">
            <v>0</v>
          </cell>
          <cell r="E1166">
            <v>0</v>
          </cell>
          <cell r="F1166">
            <v>0</v>
          </cell>
          <cell r="G1166">
            <v>0</v>
          </cell>
          <cell r="H1166">
            <v>0</v>
          </cell>
          <cell r="I1166">
            <v>0</v>
          </cell>
          <cell r="J1166">
            <v>0</v>
          </cell>
          <cell r="K1166">
            <v>0</v>
          </cell>
          <cell r="L1166">
            <v>0</v>
          </cell>
          <cell r="M1166">
            <v>0</v>
          </cell>
          <cell r="N1166">
            <v>0</v>
          </cell>
          <cell r="O1166">
            <v>0</v>
          </cell>
        </row>
        <row r="1168">
          <cell r="A1168" t="str">
            <v xml:space="preserve">        TOTAL</v>
          </cell>
          <cell r="B1168">
            <v>398</v>
          </cell>
          <cell r="C1168">
            <v>0</v>
          </cell>
          <cell r="D1168">
            <v>0</v>
          </cell>
          <cell r="E1168">
            <v>0</v>
          </cell>
          <cell r="F1168">
            <v>0</v>
          </cell>
          <cell r="G1168">
            <v>0</v>
          </cell>
          <cell r="H1168">
            <v>0</v>
          </cell>
          <cell r="I1168">
            <v>0</v>
          </cell>
          <cell r="J1168">
            <v>0</v>
          </cell>
          <cell r="K1168">
            <v>0</v>
          </cell>
          <cell r="L1168">
            <v>0</v>
          </cell>
          <cell r="M1168">
            <v>0</v>
          </cell>
          <cell r="N1168">
            <v>0</v>
          </cell>
          <cell r="O1168">
            <v>0</v>
          </cell>
        </row>
        <row r="1170">
          <cell r="A1170" t="str">
            <v xml:space="preserve">    Holtwood #17</v>
          </cell>
          <cell r="B1170">
            <v>73</v>
          </cell>
          <cell r="C1170">
            <v>0</v>
          </cell>
          <cell r="D1170">
            <v>0</v>
          </cell>
          <cell r="E1170">
            <v>0</v>
          </cell>
          <cell r="F1170">
            <v>0</v>
          </cell>
          <cell r="G1170">
            <v>0</v>
          </cell>
          <cell r="H1170">
            <v>0</v>
          </cell>
          <cell r="I1170">
            <v>0</v>
          </cell>
          <cell r="J1170">
            <v>0</v>
          </cell>
          <cell r="K1170">
            <v>0</v>
          </cell>
          <cell r="L1170">
            <v>0</v>
          </cell>
          <cell r="M1170">
            <v>0</v>
          </cell>
          <cell r="N1170">
            <v>0</v>
          </cell>
          <cell r="O1170">
            <v>0</v>
          </cell>
        </row>
        <row r="1172">
          <cell r="A1172" t="str">
            <v xml:space="preserve">    Keystone #1 (PL Share)</v>
          </cell>
          <cell r="B1172">
            <v>105</v>
          </cell>
          <cell r="C1172">
            <v>88.325652841781874</v>
          </cell>
          <cell r="D1172">
            <v>90.702947845804999</v>
          </cell>
          <cell r="E1172">
            <v>88.325652841781874</v>
          </cell>
          <cell r="F1172">
            <v>87.301587301587304</v>
          </cell>
          <cell r="G1172">
            <v>88.325652841781874</v>
          </cell>
          <cell r="H1172">
            <v>87.301587301587304</v>
          </cell>
          <cell r="I1172">
            <v>88.325652841781874</v>
          </cell>
          <cell r="J1172">
            <v>88.325652841781874</v>
          </cell>
          <cell r="K1172">
            <v>87.301587301587304</v>
          </cell>
          <cell r="L1172">
            <v>88.325652841781874</v>
          </cell>
          <cell r="M1172">
            <v>87.301587301587304</v>
          </cell>
          <cell r="N1172">
            <v>88.325652841781874</v>
          </cell>
          <cell r="O1172">
            <v>88.171341595999124</v>
          </cell>
        </row>
        <row r="1173">
          <cell r="A1173" t="str">
            <v xml:space="preserve">    Keystone #2 (PL Share)</v>
          </cell>
          <cell r="B1173">
            <v>105</v>
          </cell>
          <cell r="C1173">
            <v>88.325652841781874</v>
          </cell>
          <cell r="D1173">
            <v>90.702947845804999</v>
          </cell>
          <cell r="E1173">
            <v>88.325652841781874</v>
          </cell>
          <cell r="F1173">
            <v>64.417989417989418</v>
          </cell>
          <cell r="G1173">
            <v>0</v>
          </cell>
          <cell r="H1173">
            <v>87.301587301587304</v>
          </cell>
          <cell r="I1173">
            <v>88.325652841781874</v>
          </cell>
          <cell r="J1173">
            <v>88.325652841781874</v>
          </cell>
          <cell r="K1173">
            <v>87.301587301587304</v>
          </cell>
          <cell r="L1173">
            <v>88.325652841781874</v>
          </cell>
          <cell r="M1173">
            <v>87.301587301587304</v>
          </cell>
          <cell r="N1173">
            <v>88.325652841781874</v>
          </cell>
          <cell r="O1173">
            <v>78.821482931071969</v>
          </cell>
        </row>
        <row r="1175">
          <cell r="A1175" t="str">
            <v xml:space="preserve">        TOTAL</v>
          </cell>
          <cell r="B1175">
            <v>210</v>
          </cell>
          <cell r="C1175">
            <v>88.325652841781874</v>
          </cell>
          <cell r="D1175">
            <v>90.702947845804999</v>
          </cell>
          <cell r="E1175">
            <v>88.325652841781874</v>
          </cell>
          <cell r="F1175">
            <v>75.859788359788368</v>
          </cell>
          <cell r="G1175">
            <v>44.162826420890937</v>
          </cell>
          <cell r="H1175">
            <v>87.301587301587304</v>
          </cell>
          <cell r="I1175">
            <v>88.325652841781874</v>
          </cell>
          <cell r="J1175">
            <v>88.325652841781874</v>
          </cell>
          <cell r="K1175">
            <v>87.301587301587304</v>
          </cell>
          <cell r="L1175">
            <v>88.325652841781874</v>
          </cell>
          <cell r="M1175">
            <v>87.301587301587304</v>
          </cell>
          <cell r="N1175">
            <v>88.325652841781874</v>
          </cell>
          <cell r="O1175">
            <v>83.496412263535547</v>
          </cell>
        </row>
        <row r="1177">
          <cell r="A1177" t="str">
            <v xml:space="preserve">    Conemaugh #1 (PL Share)</v>
          </cell>
          <cell r="B1177">
            <v>97</v>
          </cell>
          <cell r="C1177">
            <v>116.94934042789048</v>
          </cell>
          <cell r="D1177">
            <v>121.0419734904271</v>
          </cell>
          <cell r="E1177">
            <v>116.94934042789048</v>
          </cell>
          <cell r="F1177">
            <v>116.83848797250859</v>
          </cell>
          <cell r="G1177">
            <v>116.94934042789048</v>
          </cell>
          <cell r="H1177">
            <v>116.83848797250859</v>
          </cell>
          <cell r="I1177">
            <v>116.94934042789048</v>
          </cell>
          <cell r="J1177">
            <v>116.94934042789048</v>
          </cell>
          <cell r="K1177">
            <v>31.214203894616265</v>
          </cell>
          <cell r="L1177">
            <v>0</v>
          </cell>
          <cell r="M1177">
            <v>38.946162657502867</v>
          </cell>
          <cell r="N1177">
            <v>116.94934042789048</v>
          </cell>
          <cell r="O1177">
            <v>93.913289083462786</v>
          </cell>
        </row>
        <row r="1178">
          <cell r="A1178" t="str">
            <v xml:space="preserve">    Conemaugh #2 (PL Share)</v>
          </cell>
          <cell r="B1178">
            <v>97</v>
          </cell>
          <cell r="C1178">
            <v>116.53364372020839</v>
          </cell>
          <cell r="D1178">
            <v>121.0419734904271</v>
          </cell>
          <cell r="E1178">
            <v>116.94934042789048</v>
          </cell>
          <cell r="F1178">
            <v>116.83848797250859</v>
          </cell>
          <cell r="G1178">
            <v>116.94934042789048</v>
          </cell>
          <cell r="H1178">
            <v>116.83848797250859</v>
          </cell>
          <cell r="I1178">
            <v>116.94934042789048</v>
          </cell>
          <cell r="J1178">
            <v>116.94934042789048</v>
          </cell>
          <cell r="K1178">
            <v>116.83848797250859</v>
          </cell>
          <cell r="L1178">
            <v>116.94934042789048</v>
          </cell>
          <cell r="M1178">
            <v>116.83848797250859</v>
          </cell>
          <cell r="N1178">
            <v>89.374792151646162</v>
          </cell>
          <cell r="O1178">
            <v>114.86136609706726</v>
          </cell>
        </row>
        <row r="1179">
          <cell r="B1179" t="str">
            <v xml:space="preserve"> --------</v>
          </cell>
          <cell r="C1179" t="str">
            <v xml:space="preserve"> --------</v>
          </cell>
          <cell r="D1179" t="str">
            <v xml:space="preserve"> --------</v>
          </cell>
          <cell r="E1179" t="str">
            <v xml:space="preserve"> --------</v>
          </cell>
          <cell r="F1179" t="str">
            <v xml:space="preserve"> --------</v>
          </cell>
          <cell r="G1179" t="str">
            <v xml:space="preserve"> --------</v>
          </cell>
          <cell r="H1179" t="str">
            <v xml:space="preserve"> --------</v>
          </cell>
          <cell r="I1179" t="str">
            <v xml:space="preserve"> --------</v>
          </cell>
          <cell r="J1179" t="str">
            <v xml:space="preserve"> --------</v>
          </cell>
          <cell r="K1179" t="str">
            <v xml:space="preserve"> --------</v>
          </cell>
          <cell r="L1179" t="str">
            <v xml:space="preserve"> --------</v>
          </cell>
          <cell r="M1179" t="str">
            <v xml:space="preserve"> --------</v>
          </cell>
          <cell r="N1179" t="str">
            <v xml:space="preserve"> --------</v>
          </cell>
          <cell r="O1179" t="str">
            <v xml:space="preserve">  --------</v>
          </cell>
        </row>
        <row r="1180">
          <cell r="A1180" t="str">
            <v xml:space="preserve">        TOTAL</v>
          </cell>
          <cell r="B1180">
            <v>194</v>
          </cell>
          <cell r="C1180">
            <v>116.74149207404943</v>
          </cell>
          <cell r="D1180">
            <v>121.0419734904271</v>
          </cell>
          <cell r="E1180">
            <v>116.94934042789048</v>
          </cell>
          <cell r="F1180">
            <v>116.83848797250859</v>
          </cell>
          <cell r="G1180">
            <v>116.94934042789048</v>
          </cell>
          <cell r="H1180">
            <v>116.83848797250859</v>
          </cell>
          <cell r="I1180">
            <v>116.94934042789048</v>
          </cell>
          <cell r="J1180">
            <v>116.94934042789048</v>
          </cell>
          <cell r="K1180">
            <v>74.026345933562425</v>
          </cell>
          <cell r="L1180">
            <v>58.474670213945238</v>
          </cell>
          <cell r="M1180">
            <v>77.892325315005735</v>
          </cell>
          <cell r="N1180">
            <v>103.16206628976832</v>
          </cell>
          <cell r="O1180">
            <v>104.38732759026502</v>
          </cell>
        </row>
        <row r="1182">
          <cell r="A1182" t="str">
            <v xml:space="preserve">    Montour #1</v>
          </cell>
          <cell r="B1182">
            <v>770</v>
          </cell>
          <cell r="C1182">
            <v>69.787739142577863</v>
          </cell>
          <cell r="D1182">
            <v>73.767006802721085</v>
          </cell>
          <cell r="E1182">
            <v>67.204301075268816</v>
          </cell>
          <cell r="F1182">
            <v>0</v>
          </cell>
          <cell r="G1182">
            <v>21.121351766513058</v>
          </cell>
          <cell r="H1182">
            <v>77.561327561327573</v>
          </cell>
          <cell r="I1182">
            <v>81.483033095936321</v>
          </cell>
          <cell r="J1182">
            <v>79.737466834241033</v>
          </cell>
          <cell r="K1182">
            <v>69.498556998556992</v>
          </cell>
          <cell r="L1182">
            <v>67.727970953777401</v>
          </cell>
          <cell r="M1182">
            <v>52.092352092352094</v>
          </cell>
          <cell r="N1182">
            <v>67.274123725736629</v>
          </cell>
          <cell r="O1182">
            <v>60.620885963351718</v>
          </cell>
        </row>
        <row r="1183">
          <cell r="A1183" t="str">
            <v xml:space="preserve">    Montour #2</v>
          </cell>
          <cell r="B1183">
            <v>755</v>
          </cell>
          <cell r="C1183">
            <v>74.093854589475185</v>
          </cell>
          <cell r="D1183">
            <v>75.883002207505513</v>
          </cell>
          <cell r="E1183">
            <v>54.119490137435022</v>
          </cell>
          <cell r="F1183">
            <v>72.663723325974985</v>
          </cell>
          <cell r="G1183">
            <v>66.759239478743865</v>
          </cell>
          <cell r="H1183">
            <v>79.102281089036055</v>
          </cell>
          <cell r="I1183">
            <v>83.813999857580285</v>
          </cell>
          <cell r="J1183">
            <v>81.820123905148478</v>
          </cell>
          <cell r="K1183">
            <v>71.357615894039739</v>
          </cell>
          <cell r="L1183">
            <v>53.051342305775123</v>
          </cell>
          <cell r="M1183">
            <v>70.824135393671824</v>
          </cell>
          <cell r="N1183">
            <v>72.010966317738379</v>
          </cell>
          <cell r="O1183">
            <v>71.229852732166066</v>
          </cell>
        </row>
        <row r="1184">
          <cell r="B1184" t="str">
            <v xml:space="preserve"> --------</v>
          </cell>
          <cell r="C1184" t="str">
            <v xml:space="preserve"> --------</v>
          </cell>
          <cell r="D1184" t="str">
            <v xml:space="preserve"> --------</v>
          </cell>
          <cell r="E1184" t="str">
            <v xml:space="preserve"> --------</v>
          </cell>
          <cell r="F1184" t="str">
            <v xml:space="preserve"> --------</v>
          </cell>
          <cell r="G1184" t="str">
            <v xml:space="preserve"> --------</v>
          </cell>
          <cell r="H1184" t="str">
            <v xml:space="preserve"> --------</v>
          </cell>
          <cell r="I1184" t="str">
            <v xml:space="preserve"> --------</v>
          </cell>
          <cell r="J1184" t="str">
            <v xml:space="preserve"> --------</v>
          </cell>
          <cell r="K1184" t="str">
            <v xml:space="preserve"> --------</v>
          </cell>
          <cell r="L1184" t="str">
            <v xml:space="preserve"> --------</v>
          </cell>
          <cell r="M1184" t="str">
            <v xml:space="preserve"> --------</v>
          </cell>
          <cell r="N1184" t="str">
            <v xml:space="preserve"> --------</v>
          </cell>
          <cell r="O1184" t="str">
            <v xml:space="preserve">  --------</v>
          </cell>
        </row>
        <row r="1185">
          <cell r="A1185" t="str">
            <v xml:space="preserve">        TOTAL</v>
          </cell>
          <cell r="B1185">
            <v>1525</v>
          </cell>
          <cell r="C1185">
            <v>71.919619249074557</v>
          </cell>
          <cell r="D1185">
            <v>74.814597970335683</v>
          </cell>
          <cell r="E1185">
            <v>60.726247135554381</v>
          </cell>
          <cell r="F1185">
            <v>35.974499089253186</v>
          </cell>
          <cell r="G1185">
            <v>43.715846994535518</v>
          </cell>
          <cell r="H1185">
            <v>78.32422586520947</v>
          </cell>
          <cell r="I1185">
            <v>82.637052705799405</v>
          </cell>
          <cell r="J1185">
            <v>80.768552793936195</v>
          </cell>
          <cell r="K1185">
            <v>70.418943533697629</v>
          </cell>
          <cell r="L1185">
            <v>60.461836770668079</v>
          </cell>
          <cell r="M1185">
            <v>61.366120218579233</v>
          </cell>
          <cell r="N1185">
            <v>69.619249074563726</v>
          </cell>
          <cell r="O1185">
            <v>65.873194101354898</v>
          </cell>
        </row>
        <row r="1186">
          <cell r="B1186" t="str">
            <v xml:space="preserve"> =========</v>
          </cell>
          <cell r="C1186" t="str">
            <v xml:space="preserve"> =========</v>
          </cell>
          <cell r="D1186" t="str">
            <v xml:space="preserve"> =========</v>
          </cell>
          <cell r="E1186" t="str">
            <v xml:space="preserve"> =========</v>
          </cell>
          <cell r="F1186" t="str">
            <v xml:space="preserve"> =========</v>
          </cell>
          <cell r="G1186" t="str">
            <v xml:space="preserve"> =========</v>
          </cell>
          <cell r="H1186" t="str">
            <v xml:space="preserve"> =========</v>
          </cell>
          <cell r="I1186" t="str">
            <v xml:space="preserve"> =========</v>
          </cell>
          <cell r="J1186" t="str">
            <v xml:space="preserve"> =========</v>
          </cell>
          <cell r="K1186" t="str">
            <v xml:space="preserve"> =========</v>
          </cell>
          <cell r="L1186" t="str">
            <v xml:space="preserve"> =========</v>
          </cell>
          <cell r="M1186" t="str">
            <v xml:space="preserve"> =========</v>
          </cell>
          <cell r="N1186" t="str">
            <v xml:space="preserve"> =========</v>
          </cell>
          <cell r="O1186" t="str">
            <v xml:space="preserve"> =========</v>
          </cell>
        </row>
        <row r="1187">
          <cell r="A1187" t="str">
            <v xml:space="preserve"> TOTAL COAL FIRED</v>
          </cell>
          <cell r="B1187">
            <v>4169</v>
          </cell>
          <cell r="C1187">
            <v>66.430540832617609</v>
          </cell>
          <cell r="D1187">
            <v>69.229088853099398</v>
          </cell>
          <cell r="E1187">
            <v>62.184531501069081</v>
          </cell>
          <cell r="F1187">
            <v>43.672210228938468</v>
          </cell>
          <cell r="G1187">
            <v>43.601389673395808</v>
          </cell>
          <cell r="H1187">
            <v>66.875882838943525</v>
          </cell>
          <cell r="I1187">
            <v>69.693229855796872</v>
          </cell>
          <cell r="J1187">
            <v>69.377277756714307</v>
          </cell>
          <cell r="K1187">
            <v>52.247408118120518</v>
          </cell>
          <cell r="L1187">
            <v>50.478183829958454</v>
          </cell>
          <cell r="M1187">
            <v>49.535593401028756</v>
          </cell>
          <cell r="N1187">
            <v>61.852459396931273</v>
          </cell>
          <cell r="O1187">
            <v>79.801886286145503</v>
          </cell>
        </row>
        <row r="1189">
          <cell r="A1189" t="str">
            <v xml:space="preserve">    Martins Creek #3</v>
          </cell>
          <cell r="B1189">
            <v>820</v>
          </cell>
          <cell r="C1189">
            <v>7.8514293207448205</v>
          </cell>
          <cell r="D1189">
            <v>8.6926538908246229</v>
          </cell>
          <cell r="E1189">
            <v>2.8520849724626274</v>
          </cell>
          <cell r="F1189">
            <v>2.0155826558265586</v>
          </cell>
          <cell r="G1189">
            <v>5.9992132179386308</v>
          </cell>
          <cell r="H1189">
            <v>21.189024390243901</v>
          </cell>
          <cell r="I1189">
            <v>32.815368476265405</v>
          </cell>
          <cell r="J1189">
            <v>32.815368476265405</v>
          </cell>
          <cell r="K1189">
            <v>12.398373983739839</v>
          </cell>
          <cell r="L1189">
            <v>0</v>
          </cell>
          <cell r="M1189">
            <v>2.9471544715447151</v>
          </cell>
          <cell r="N1189">
            <v>6.6056910569105689</v>
          </cell>
          <cell r="O1189">
            <v>11.387682369974385</v>
          </cell>
        </row>
        <row r="1190">
          <cell r="A1190" t="str">
            <v xml:space="preserve">    Martins Creek #4</v>
          </cell>
          <cell r="B1190">
            <v>820</v>
          </cell>
          <cell r="C1190">
            <v>7.8514293207448205</v>
          </cell>
          <cell r="D1190">
            <v>8.6926538908246229</v>
          </cell>
          <cell r="E1190">
            <v>2.8520849724626274</v>
          </cell>
          <cell r="F1190">
            <v>2.0155826558265586</v>
          </cell>
          <cell r="G1190">
            <v>5.9992132179386308</v>
          </cell>
          <cell r="H1190">
            <v>21.189024390243901</v>
          </cell>
          <cell r="I1190">
            <v>32.815368476265405</v>
          </cell>
          <cell r="J1190">
            <v>32.815368476265405</v>
          </cell>
          <cell r="K1190">
            <v>12.398373983739839</v>
          </cell>
          <cell r="L1190">
            <v>5.2943876212955674</v>
          </cell>
          <cell r="M1190">
            <v>2.9471544715447151</v>
          </cell>
          <cell r="N1190">
            <v>6.6056910569105689</v>
          </cell>
          <cell r="O1190">
            <v>11.833166276868248</v>
          </cell>
        </row>
        <row r="1191">
          <cell r="B1191" t="str">
            <v xml:space="preserve"> --------</v>
          </cell>
          <cell r="C1191" t="str">
            <v xml:space="preserve"> --------</v>
          </cell>
          <cell r="D1191" t="str">
            <v xml:space="preserve"> --------</v>
          </cell>
          <cell r="E1191" t="str">
            <v xml:space="preserve"> --------</v>
          </cell>
          <cell r="F1191" t="str">
            <v xml:space="preserve"> --------</v>
          </cell>
          <cell r="G1191" t="str">
            <v xml:space="preserve"> --------</v>
          </cell>
          <cell r="H1191" t="str">
            <v xml:space="preserve"> --------</v>
          </cell>
          <cell r="I1191" t="str">
            <v xml:space="preserve"> --------</v>
          </cell>
          <cell r="J1191" t="str">
            <v xml:space="preserve"> --------</v>
          </cell>
          <cell r="K1191" t="str">
            <v xml:space="preserve"> --------</v>
          </cell>
          <cell r="L1191" t="str">
            <v xml:space="preserve"> --------</v>
          </cell>
          <cell r="M1191" t="str">
            <v xml:space="preserve"> --------</v>
          </cell>
          <cell r="N1191" t="str">
            <v xml:space="preserve"> --------</v>
          </cell>
          <cell r="O1191" t="str">
            <v xml:space="preserve">  --------</v>
          </cell>
        </row>
        <row r="1192">
          <cell r="A1192" t="str">
            <v xml:space="preserve"> TOTAL HEAVY OIL FIRED</v>
          </cell>
          <cell r="B1192">
            <v>1640</v>
          </cell>
          <cell r="C1192">
            <v>7.8514293207448205</v>
          </cell>
          <cell r="D1192">
            <v>8.6926538908246229</v>
          </cell>
          <cell r="E1192">
            <v>2.8520849724626274</v>
          </cell>
          <cell r="F1192">
            <v>2.0155826558265586</v>
          </cell>
          <cell r="G1192">
            <v>5.9992132179386308</v>
          </cell>
          <cell r="H1192">
            <v>21.189024390243901</v>
          </cell>
          <cell r="I1192">
            <v>32.815368476265405</v>
          </cell>
          <cell r="J1192">
            <v>32.815368476265405</v>
          </cell>
          <cell r="K1192">
            <v>12.398373983739839</v>
          </cell>
          <cell r="L1192">
            <v>2.6471938106477837</v>
          </cell>
          <cell r="M1192">
            <v>2.9471544715447151</v>
          </cell>
          <cell r="N1192">
            <v>6.6056910569105689</v>
          </cell>
          <cell r="O1192">
            <v>11.610424323421316</v>
          </cell>
        </row>
        <row r="1193">
          <cell r="B1193">
            <v>990</v>
          </cell>
        </row>
        <row r="1194">
          <cell r="A1194" t="str">
            <v xml:space="preserve">    Susquehanna #1 (PL Share)</v>
          </cell>
          <cell r="B1194">
            <v>990</v>
          </cell>
          <cell r="C1194">
            <v>96.814923427826656</v>
          </cell>
          <cell r="D1194">
            <v>87.447051156728591</v>
          </cell>
          <cell r="E1194">
            <v>96.814923427826656</v>
          </cell>
          <cell r="F1194">
            <v>93.692299337460625</v>
          </cell>
          <cell r="G1194">
            <v>60.714673617899422</v>
          </cell>
          <cell r="H1194">
            <v>96.815375982042653</v>
          </cell>
          <cell r="I1194">
            <v>96.814923427826656</v>
          </cell>
          <cell r="J1194">
            <v>96.814923427826656</v>
          </cell>
          <cell r="K1194">
            <v>96.815375982042653</v>
          </cell>
          <cell r="L1194">
            <v>96.814923427826656</v>
          </cell>
          <cell r="M1194">
            <v>96.815375982042653</v>
          </cell>
          <cell r="N1194">
            <v>96.814923427826656</v>
          </cell>
          <cell r="O1194">
            <v>93.745675937456767</v>
          </cell>
        </row>
        <row r="1195">
          <cell r="A1195" t="str">
            <v xml:space="preserve">    Susquehanna #2 (PL Share)</v>
          </cell>
          <cell r="B1195">
            <v>990</v>
          </cell>
          <cell r="C1195">
            <v>97.072879330943849</v>
          </cell>
          <cell r="D1195">
            <v>95.719095719095719</v>
          </cell>
          <cell r="E1195">
            <v>23.922015857499726</v>
          </cell>
          <cell r="F1195">
            <v>5.808080808080808</v>
          </cell>
          <cell r="G1195">
            <v>96.516237645269896</v>
          </cell>
          <cell r="H1195">
            <v>98.035914702581366</v>
          </cell>
          <cell r="I1195">
            <v>98.036819811013373</v>
          </cell>
          <cell r="J1195">
            <v>98.036819811013373</v>
          </cell>
          <cell r="K1195">
            <v>98.035914702581366</v>
          </cell>
          <cell r="L1195">
            <v>98.036819811013373</v>
          </cell>
          <cell r="M1195">
            <v>98.035914702581366</v>
          </cell>
          <cell r="N1195">
            <v>98.036819811013373</v>
          </cell>
          <cell r="O1195">
            <v>83.771505004381709</v>
          </cell>
        </row>
        <row r="1196">
          <cell r="B1196" t="str">
            <v xml:space="preserve"> --------</v>
          </cell>
          <cell r="C1196" t="str">
            <v xml:space="preserve"> --------</v>
          </cell>
          <cell r="D1196" t="str">
            <v xml:space="preserve"> --------</v>
          </cell>
          <cell r="E1196" t="str">
            <v xml:space="preserve"> --------</v>
          </cell>
          <cell r="F1196" t="str">
            <v xml:space="preserve"> --------</v>
          </cell>
          <cell r="G1196" t="str">
            <v xml:space="preserve"> --------</v>
          </cell>
          <cell r="H1196" t="str">
            <v xml:space="preserve"> --------</v>
          </cell>
          <cell r="I1196" t="str">
            <v xml:space="preserve"> --------</v>
          </cell>
          <cell r="J1196" t="str">
            <v xml:space="preserve"> --------</v>
          </cell>
          <cell r="K1196" t="str">
            <v xml:space="preserve"> --------</v>
          </cell>
          <cell r="L1196" t="str">
            <v xml:space="preserve"> --------</v>
          </cell>
          <cell r="M1196" t="str">
            <v xml:space="preserve"> --------</v>
          </cell>
          <cell r="N1196" t="str">
            <v xml:space="preserve"> --------</v>
          </cell>
          <cell r="O1196" t="str">
            <v xml:space="preserve">  --------</v>
          </cell>
        </row>
        <row r="1197">
          <cell r="A1197" t="str">
            <v xml:space="preserve"> TOTAL PL SHARE NUCLEAR</v>
          </cell>
          <cell r="B1197">
            <v>1980</v>
          </cell>
          <cell r="C1197">
            <v>96.943901379385238</v>
          </cell>
          <cell r="D1197">
            <v>96.267736892736906</v>
          </cell>
          <cell r="E1197">
            <v>60.368469642663193</v>
          </cell>
          <cell r="F1197">
            <v>51.311728395061728</v>
          </cell>
          <cell r="G1197">
            <v>78.615455631584652</v>
          </cell>
          <cell r="H1197">
            <v>97.425645342312023</v>
          </cell>
          <cell r="I1197">
            <v>97.425871619420008</v>
          </cell>
          <cell r="J1197">
            <v>97.425871619420008</v>
          </cell>
          <cell r="K1197">
            <v>97.425645342312023</v>
          </cell>
          <cell r="L1197">
            <v>97.425871619420008</v>
          </cell>
          <cell r="M1197">
            <v>97.425645342312023</v>
          </cell>
          <cell r="N1197">
            <v>97.425871619420008</v>
          </cell>
          <cell r="O1197">
            <v>88.758590470919245</v>
          </cell>
        </row>
        <row r="1199">
          <cell r="A1199" t="str">
            <v xml:space="preserve"> COMBUSTION TURBINES</v>
          </cell>
          <cell r="B1199">
            <v>486</v>
          </cell>
          <cell r="C1199">
            <v>0.13828045488738439</v>
          </cell>
          <cell r="D1199">
            <v>0.27557319223985893</v>
          </cell>
          <cell r="E1199">
            <v>2.7656090977476882E-2</v>
          </cell>
          <cell r="F1199">
            <v>5.7155921353452217E-2</v>
          </cell>
          <cell r="G1199">
            <v>0.13828045488738439</v>
          </cell>
          <cell r="H1199">
            <v>0.14288980338363055</v>
          </cell>
          <cell r="I1199">
            <v>1.3828045488738439</v>
          </cell>
          <cell r="J1199">
            <v>0.44249745563963011</v>
          </cell>
          <cell r="K1199">
            <v>0.68587105624142664</v>
          </cell>
          <cell r="L1199">
            <v>5.5312181954953764E-2</v>
          </cell>
          <cell r="M1199">
            <v>5.7155921353452217E-2</v>
          </cell>
          <cell r="N1199">
            <v>5.5312181954953764E-2</v>
          </cell>
          <cell r="O1199">
            <v>0.28186481763346299</v>
          </cell>
        </row>
        <row r="1200">
          <cell r="A1200" t="str">
            <v xml:space="preserve"> </v>
          </cell>
        </row>
        <row r="1201">
          <cell r="A1201" t="str">
            <v xml:space="preserve"> DIESELS</v>
          </cell>
          <cell r="B1201">
            <v>22</v>
          </cell>
          <cell r="C1201">
            <v>0.6109481915933529</v>
          </cell>
          <cell r="D1201">
            <v>0.67640692640692646</v>
          </cell>
          <cell r="E1201">
            <v>0.6109481915933529</v>
          </cell>
          <cell r="F1201">
            <v>0.63131313131313127</v>
          </cell>
          <cell r="G1201">
            <v>1.2218963831867058</v>
          </cell>
          <cell r="H1201">
            <v>1.2626262626262625</v>
          </cell>
          <cell r="I1201">
            <v>0.6109481915933529</v>
          </cell>
          <cell r="J1201">
            <v>0.6109481915933529</v>
          </cell>
          <cell r="K1201">
            <v>0.63131313131313127</v>
          </cell>
          <cell r="L1201">
            <v>0.6109481915933529</v>
          </cell>
          <cell r="M1201">
            <v>0.63131313131313127</v>
          </cell>
          <cell r="N1201">
            <v>0.6109481915933529</v>
          </cell>
          <cell r="O1201">
            <v>0.51888750518887505</v>
          </cell>
        </row>
        <row r="1203">
          <cell r="A1203" t="str">
            <v xml:space="preserve">    Holtwood Hydro</v>
          </cell>
          <cell r="B1203">
            <v>102</v>
          </cell>
          <cell r="C1203">
            <v>69.839763862534255</v>
          </cell>
          <cell r="D1203">
            <v>75.863678804855283</v>
          </cell>
          <cell r="E1203">
            <v>92.241197554290522</v>
          </cell>
          <cell r="F1203">
            <v>91.230936819172115</v>
          </cell>
          <cell r="G1203">
            <v>85.652540586126918</v>
          </cell>
          <cell r="H1203">
            <v>65.359477124183002</v>
          </cell>
          <cell r="I1203">
            <v>47.438330170777988</v>
          </cell>
          <cell r="J1203">
            <v>36.896479021716218</v>
          </cell>
          <cell r="K1203">
            <v>34.449891067538132</v>
          </cell>
          <cell r="L1203">
            <v>40.849673202614383</v>
          </cell>
          <cell r="M1203">
            <v>61.274509803921568</v>
          </cell>
          <cell r="N1203">
            <v>71.157495256166982</v>
          </cell>
          <cell r="O1203">
            <v>64.240307995344253</v>
          </cell>
        </row>
        <row r="1204">
          <cell r="A1204" t="str">
            <v xml:space="preserve">    Wallenpaupack</v>
          </cell>
          <cell r="B1204">
            <v>44</v>
          </cell>
          <cell r="C1204">
            <v>25.048875855327466</v>
          </cell>
          <cell r="D1204">
            <v>25.027056277056275</v>
          </cell>
          <cell r="E1204">
            <v>22.299608993157378</v>
          </cell>
          <cell r="F1204">
            <v>26.199494949494952</v>
          </cell>
          <cell r="G1204">
            <v>18.939393939393938</v>
          </cell>
          <cell r="H1204">
            <v>21.1489898989899</v>
          </cell>
          <cell r="I1204">
            <v>19.244868035190613</v>
          </cell>
          <cell r="J1204">
            <v>17.412023460410559</v>
          </cell>
          <cell r="K1204">
            <v>18.623737373737374</v>
          </cell>
          <cell r="L1204">
            <v>15.579178885630498</v>
          </cell>
          <cell r="M1204">
            <v>14.835858585858587</v>
          </cell>
          <cell r="N1204">
            <v>20.161290322580644</v>
          </cell>
          <cell r="O1204">
            <v>20.236612702366127</v>
          </cell>
        </row>
        <row r="1205">
          <cell r="B1205" t="str">
            <v xml:space="preserve"> --------</v>
          </cell>
          <cell r="C1205" t="str">
            <v xml:space="preserve"> --------</v>
          </cell>
          <cell r="D1205" t="str">
            <v xml:space="preserve"> --------</v>
          </cell>
          <cell r="E1205" t="str">
            <v xml:space="preserve"> --------</v>
          </cell>
          <cell r="F1205" t="str">
            <v xml:space="preserve"> --------</v>
          </cell>
          <cell r="G1205" t="str">
            <v xml:space="preserve"> --------</v>
          </cell>
          <cell r="H1205" t="str">
            <v xml:space="preserve"> --------</v>
          </cell>
          <cell r="I1205" t="str">
            <v xml:space="preserve"> --------</v>
          </cell>
          <cell r="J1205" t="str">
            <v xml:space="preserve"> --------</v>
          </cell>
          <cell r="K1205" t="str">
            <v xml:space="preserve"> --------</v>
          </cell>
          <cell r="L1205" t="str">
            <v xml:space="preserve"> --------</v>
          </cell>
          <cell r="M1205" t="str">
            <v xml:space="preserve"> --------</v>
          </cell>
          <cell r="N1205" t="str">
            <v xml:space="preserve"> --------</v>
          </cell>
          <cell r="O1205" t="str">
            <v xml:space="preserve">  --------</v>
          </cell>
        </row>
        <row r="1206">
          <cell r="A1206" t="str">
            <v xml:space="preserve"> TOTAL HYDRO</v>
          </cell>
          <cell r="B1206">
            <v>146</v>
          </cell>
          <cell r="C1206">
            <v>56.341140079540438</v>
          </cell>
          <cell r="D1206">
            <v>60.543052837573377</v>
          </cell>
          <cell r="E1206">
            <v>71.162910590661369</v>
          </cell>
          <cell r="F1206">
            <v>71.632420091324192</v>
          </cell>
          <cell r="G1206">
            <v>65.54720871998822</v>
          </cell>
          <cell r="H1206">
            <v>52.035768645357685</v>
          </cell>
          <cell r="I1206">
            <v>38.941670349094117</v>
          </cell>
          <cell r="J1206">
            <v>31.02445131830903</v>
          </cell>
          <cell r="K1206">
            <v>29.680365296803657</v>
          </cell>
          <cell r="L1206">
            <v>33.233907792016495</v>
          </cell>
          <cell r="M1206">
            <v>47.279299847793006</v>
          </cell>
          <cell r="N1206">
            <v>55.788775961113565</v>
          </cell>
          <cell r="O1206">
            <v>50.978920372802897</v>
          </cell>
        </row>
        <row r="1207">
          <cell r="B1207" t="str">
            <v xml:space="preserve"> =========</v>
          </cell>
          <cell r="C1207" t="str">
            <v xml:space="preserve"> =========</v>
          </cell>
          <cell r="D1207" t="str">
            <v xml:space="preserve"> =========</v>
          </cell>
          <cell r="E1207" t="str">
            <v xml:space="preserve"> =========</v>
          </cell>
          <cell r="F1207" t="str">
            <v xml:space="preserve"> =========</v>
          </cell>
          <cell r="G1207" t="str">
            <v xml:space="preserve"> =========</v>
          </cell>
          <cell r="H1207" t="str">
            <v xml:space="preserve"> =========</v>
          </cell>
          <cell r="I1207" t="str">
            <v xml:space="preserve"> =========</v>
          </cell>
          <cell r="J1207" t="str">
            <v xml:space="preserve"> =========</v>
          </cell>
          <cell r="K1207" t="str">
            <v xml:space="preserve"> =========</v>
          </cell>
          <cell r="L1207" t="str">
            <v xml:space="preserve"> =========</v>
          </cell>
          <cell r="M1207" t="str">
            <v xml:space="preserve"> =========</v>
          </cell>
          <cell r="N1207" t="str">
            <v xml:space="preserve"> =========</v>
          </cell>
          <cell r="O1207" t="str">
            <v xml:space="preserve"> =========</v>
          </cell>
        </row>
        <row r="1208">
          <cell r="A1208" t="str">
            <v>TOTAL PP&amp;L GENERATION</v>
          </cell>
          <cell r="B1208">
            <v>8443</v>
          </cell>
          <cell r="C1208">
            <v>58.045794760309164</v>
          </cell>
          <cell r="D1208">
            <v>59.513234406637224</v>
          </cell>
          <cell r="E1208">
            <v>46.650594307939762</v>
          </cell>
          <cell r="F1208">
            <v>35.233000381644224</v>
          </cell>
          <cell r="G1208">
            <v>42.27590712672837</v>
          </cell>
          <cell r="H1208">
            <v>60.896929737981488</v>
          </cell>
          <cell r="I1208">
            <v>64.389727954314765</v>
          </cell>
          <cell r="J1208">
            <v>64.042682173563634</v>
          </cell>
          <cell r="K1208">
            <v>51.609156829457675</v>
          </cell>
          <cell r="L1208">
            <v>48.866593054754269</v>
          </cell>
          <cell r="M1208">
            <v>48.702409622698617</v>
          </cell>
          <cell r="N1208">
            <v>55.641945545014707</v>
          </cell>
          <cell r="O1208">
            <v>63.374214515063954</v>
          </cell>
        </row>
        <row r="1214">
          <cell r="A1214" t="str">
            <v xml:space="preserve">         </v>
          </cell>
          <cell r="B1214" t="str">
            <v xml:space="preserve"> </v>
          </cell>
          <cell r="F1214" t="str">
            <v>QUARTERLY SUMMARY SHEET</v>
          </cell>
          <cell r="L1214" t="str">
            <v>CASE:2001 FORECAST</v>
          </cell>
          <cell r="P1214" t="str">
            <v>1A</v>
          </cell>
        </row>
        <row r="1215">
          <cell r="F1215" t="str">
            <v xml:space="preserve">                                   TOTAL GENERATION</v>
          </cell>
          <cell r="L1215">
            <v>36851</v>
          </cell>
        </row>
        <row r="1216">
          <cell r="F1216" t="str">
            <v xml:space="preserve">                      (OUTPUT &amp; INTERCHANGE - MILLIONS OF KWH)</v>
          </cell>
          <cell r="M1216" t="str">
            <v xml:space="preserve">    </v>
          </cell>
        </row>
        <row r="1217">
          <cell r="L1217" t="str">
            <v xml:space="preserve">        YEAR TO DATE</v>
          </cell>
        </row>
        <row r="1218">
          <cell r="K1218" t="str">
            <v>==================================================</v>
          </cell>
        </row>
        <row r="1219">
          <cell r="A1219" t="str">
            <v>STEAM STATIONS</v>
          </cell>
          <cell r="C1219" t="str">
            <v>1st Qtr</v>
          </cell>
          <cell r="E1219" t="str">
            <v>2nd Qtr</v>
          </cell>
          <cell r="G1219" t="str">
            <v>3rd Qtr</v>
          </cell>
          <cell r="I1219" t="str">
            <v>4th Qtr</v>
          </cell>
          <cell r="K1219" t="str">
            <v>2nd Qtr</v>
          </cell>
          <cell r="M1219" t="str">
            <v>3rd Qtr</v>
          </cell>
          <cell r="O1219" t="str">
            <v>4th Qtr</v>
          </cell>
        </row>
        <row r="1220">
          <cell r="A1220" t="str">
            <v xml:space="preserve">  COAL-FIRED</v>
          </cell>
        </row>
        <row r="1221">
          <cell r="A1221" t="str">
            <v xml:space="preserve">    Brunner Island</v>
          </cell>
          <cell r="C1221">
            <v>2424</v>
          </cell>
          <cell r="E1221">
            <v>1861</v>
          </cell>
          <cell r="G1221">
            <v>2180.8000000000002</v>
          </cell>
          <cell r="I1221">
            <v>1768.1</v>
          </cell>
          <cell r="K1221">
            <v>4285</v>
          </cell>
          <cell r="M1221">
            <v>6465.8</v>
          </cell>
          <cell r="O1221">
            <v>8233.9</v>
          </cell>
        </row>
        <row r="1222">
          <cell r="A1222" t="str">
            <v xml:space="preserve">    Martins Creek 1-2</v>
          </cell>
          <cell r="C1222">
            <v>334</v>
          </cell>
          <cell r="E1222">
            <v>247.8</v>
          </cell>
          <cell r="G1222">
            <v>224.92500000000001</v>
          </cell>
          <cell r="I1222">
            <v>303.2</v>
          </cell>
          <cell r="K1222">
            <v>581.79999999999995</v>
          </cell>
          <cell r="M1222">
            <v>806.72499999999991</v>
          </cell>
          <cell r="O1222">
            <v>1109.925</v>
          </cell>
        </row>
        <row r="1223">
          <cell r="A1223" t="str">
            <v xml:space="preserve">    Sunbury</v>
          </cell>
          <cell r="C1223">
            <v>0</v>
          </cell>
          <cell r="E1223">
            <v>0</v>
          </cell>
          <cell r="G1223">
            <v>0</v>
          </cell>
          <cell r="I1223">
            <v>0</v>
          </cell>
          <cell r="K1223">
            <v>0</v>
          </cell>
          <cell r="M1223">
            <v>0</v>
          </cell>
          <cell r="O1223">
            <v>0</v>
          </cell>
        </row>
        <row r="1224">
          <cell r="A1224" t="str">
            <v xml:space="preserve">    Holtwood</v>
          </cell>
          <cell r="C1224">
            <v>0</v>
          </cell>
          <cell r="E1224">
            <v>0</v>
          </cell>
          <cell r="G1224">
            <v>0</v>
          </cell>
          <cell r="I1224">
            <v>0</v>
          </cell>
          <cell r="K1224">
            <v>0</v>
          </cell>
          <cell r="M1224">
            <v>0</v>
          </cell>
          <cell r="O1224">
            <v>0</v>
          </cell>
        </row>
        <row r="1225">
          <cell r="A1225" t="str">
            <v xml:space="preserve">    Keystone</v>
          </cell>
          <cell r="C1225">
            <v>404</v>
          </cell>
          <cell r="E1225">
            <v>315.7</v>
          </cell>
          <cell r="G1225">
            <v>408</v>
          </cell>
          <cell r="I1225">
            <v>408</v>
          </cell>
          <cell r="K1225">
            <v>719.7</v>
          </cell>
          <cell r="M1225">
            <v>1127.7</v>
          </cell>
          <cell r="O1225">
            <v>1535.7</v>
          </cell>
        </row>
        <row r="1226">
          <cell r="A1226" t="str">
            <v xml:space="preserve">    Conemaugh</v>
          </cell>
          <cell r="C1226">
            <v>495.1</v>
          </cell>
          <cell r="E1226">
            <v>495.2</v>
          </cell>
          <cell r="G1226">
            <v>441</v>
          </cell>
          <cell r="I1226">
            <v>342.1</v>
          </cell>
          <cell r="K1226">
            <v>990.3</v>
          </cell>
          <cell r="M1226">
            <v>1431.3</v>
          </cell>
          <cell r="O1226">
            <v>1773.4</v>
          </cell>
        </row>
        <row r="1227">
          <cell r="A1227" t="str">
            <v xml:space="preserve">    Montour</v>
          </cell>
          <cell r="C1227">
            <v>2271.6999999999998</v>
          </cell>
          <cell r="E1227">
            <v>1751</v>
          </cell>
          <cell r="G1227">
            <v>2627.2</v>
          </cell>
          <cell r="I1227">
            <v>2149.65</v>
          </cell>
          <cell r="K1227">
            <v>4022.7</v>
          </cell>
          <cell r="M1227">
            <v>6649.9</v>
          </cell>
          <cell r="O1227">
            <v>8799.5499999999993</v>
          </cell>
        </row>
        <row r="1228">
          <cell r="A1228" t="str">
            <v xml:space="preserve">    TOTAL COAL FIRED</v>
          </cell>
          <cell r="C1228">
            <v>5928.7999999999993</v>
          </cell>
          <cell r="E1228">
            <v>4670.7</v>
          </cell>
          <cell r="G1228">
            <v>5881.9</v>
          </cell>
          <cell r="I1228">
            <v>4971.0999999999995</v>
          </cell>
          <cell r="K1228">
            <v>10599.5</v>
          </cell>
          <cell r="M1228">
            <v>16481.400000000001</v>
          </cell>
          <cell r="O1228">
            <v>21452.5</v>
          </cell>
        </row>
        <row r="1229">
          <cell r="A1229" t="str">
            <v xml:space="preserve">    Martins Creek 3-4</v>
          </cell>
          <cell r="C1229">
            <v>226.39999999999998</v>
          </cell>
          <cell r="E1229">
            <v>347.2</v>
          </cell>
          <cell r="G1229">
            <v>947.19999999999993</v>
          </cell>
          <cell r="I1229">
            <v>147.69999999999999</v>
          </cell>
          <cell r="K1229">
            <v>573.59999999999991</v>
          </cell>
          <cell r="M1229">
            <v>1520.7999999999997</v>
          </cell>
          <cell r="O1229">
            <v>1668.4999999999998</v>
          </cell>
        </row>
        <row r="1230">
          <cell r="A1230" t="str">
            <v xml:space="preserve">      TOTAL FOSSIL STEAM</v>
          </cell>
          <cell r="C1230">
            <v>6155.2</v>
          </cell>
          <cell r="E1230">
            <v>5017.8999999999996</v>
          </cell>
          <cell r="G1230">
            <v>6829.0999999999995</v>
          </cell>
          <cell r="I1230">
            <v>5118.8</v>
          </cell>
          <cell r="K1230">
            <v>11173.1</v>
          </cell>
          <cell r="M1230">
            <v>18002.2</v>
          </cell>
          <cell r="O1230">
            <v>23121</v>
          </cell>
        </row>
        <row r="1231">
          <cell r="A1231" t="str">
            <v xml:space="preserve">  NUCLEAR</v>
          </cell>
        </row>
        <row r="1232">
          <cell r="A1232" t="str">
            <v xml:space="preserve">    Susquehanna 1 (PL 90% Share)</v>
          </cell>
          <cell r="C1232">
            <v>2070.3000000000002</v>
          </cell>
          <cell r="E1232">
            <v>1827.4</v>
          </cell>
          <cell r="G1232">
            <v>2116.3000000000002</v>
          </cell>
          <cell r="I1232">
            <v>2116.3000000000002</v>
          </cell>
          <cell r="K1232">
            <v>3897.7000000000003</v>
          </cell>
          <cell r="M1232">
            <v>6014</v>
          </cell>
          <cell r="O1232">
            <v>8130.3</v>
          </cell>
        </row>
        <row r="1233">
          <cell r="A1233" t="str">
            <v xml:space="preserve">    Susquehanna 2 (PL 90% Share)</v>
          </cell>
          <cell r="C1233">
            <v>1528</v>
          </cell>
          <cell r="E1233">
            <v>1451.1</v>
          </cell>
          <cell r="G1233">
            <v>2143</v>
          </cell>
          <cell r="I1233">
            <v>2143</v>
          </cell>
          <cell r="K1233">
            <v>2979.1</v>
          </cell>
          <cell r="M1233">
            <v>5122.1000000000004</v>
          </cell>
          <cell r="O1233">
            <v>7265.1</v>
          </cell>
        </row>
        <row r="1234">
          <cell r="A1234" t="str">
            <v xml:space="preserve">    TOTAL NUCLEAR</v>
          </cell>
          <cell r="C1234">
            <v>3598.3</v>
          </cell>
          <cell r="E1234">
            <v>3278.5</v>
          </cell>
          <cell r="G1234">
            <v>4259.3</v>
          </cell>
          <cell r="I1234">
            <v>4259.3</v>
          </cell>
          <cell r="K1234">
            <v>6876.7999999999993</v>
          </cell>
          <cell r="M1234">
            <v>11136.1</v>
          </cell>
          <cell r="O1234">
            <v>15395.400000000001</v>
          </cell>
        </row>
        <row r="1235">
          <cell r="A1235" t="str">
            <v>COMBUSTION TURBINES</v>
          </cell>
          <cell r="C1235">
            <v>1.5</v>
          </cell>
          <cell r="E1235">
            <v>1.2</v>
          </cell>
          <cell r="G1235">
            <v>9</v>
          </cell>
          <cell r="I1235">
            <v>0.60000000000000009</v>
          </cell>
          <cell r="K1235">
            <v>2.7</v>
          </cell>
          <cell r="M1235">
            <v>11.7</v>
          </cell>
          <cell r="O1235">
            <v>12.299999999999999</v>
          </cell>
        </row>
        <row r="1237">
          <cell r="A1237" t="str">
            <v>DIESELS</v>
          </cell>
          <cell r="C1237">
            <v>0.30000000000000004</v>
          </cell>
          <cell r="E1237">
            <v>0.5</v>
          </cell>
          <cell r="G1237">
            <v>0.30000000000000004</v>
          </cell>
          <cell r="I1237">
            <v>0.30000000000000004</v>
          </cell>
          <cell r="K1237">
            <v>0.8</v>
          </cell>
          <cell r="M1237">
            <v>1.1000000000000001</v>
          </cell>
          <cell r="O1237">
            <v>1.4000000000000001</v>
          </cell>
        </row>
        <row r="1239">
          <cell r="A1239" t="str">
            <v>HYDRO STATIONS</v>
          </cell>
        </row>
        <row r="1240">
          <cell r="A1240" t="str">
            <v xml:space="preserve">  Holtwood</v>
          </cell>
          <cell r="C1240">
            <v>175</v>
          </cell>
          <cell r="E1240">
            <v>180</v>
          </cell>
          <cell r="G1240">
            <v>89.3</v>
          </cell>
          <cell r="I1240">
            <v>130</v>
          </cell>
          <cell r="K1240">
            <v>355</v>
          </cell>
          <cell r="M1240">
            <v>444.3</v>
          </cell>
          <cell r="O1240">
            <v>574.29999999999995</v>
          </cell>
        </row>
        <row r="1241">
          <cell r="A1241" t="str">
            <v xml:space="preserve">  Wallenpaupack</v>
          </cell>
          <cell r="C1241">
            <v>22.9</v>
          </cell>
          <cell r="E1241">
            <v>21.2</v>
          </cell>
          <cell r="G1241">
            <v>17.899999999999999</v>
          </cell>
          <cell r="I1241">
            <v>16.399999999999999</v>
          </cell>
          <cell r="K1241">
            <v>44.099999999999994</v>
          </cell>
          <cell r="M1241">
            <v>61.999999999999993</v>
          </cell>
          <cell r="O1241">
            <v>78.399999999999991</v>
          </cell>
        </row>
        <row r="1242">
          <cell r="A1242" t="str">
            <v xml:space="preserve">    TOTAL HYDRO</v>
          </cell>
          <cell r="C1242">
            <v>197.9</v>
          </cell>
          <cell r="E1242">
            <v>201.2</v>
          </cell>
          <cell r="G1242">
            <v>107.19999999999999</v>
          </cell>
          <cell r="I1242">
            <v>146.4</v>
          </cell>
          <cell r="K1242">
            <v>399.1</v>
          </cell>
          <cell r="M1242">
            <v>506.3</v>
          </cell>
          <cell r="O1242">
            <v>652.69999999999993</v>
          </cell>
        </row>
        <row r="1243">
          <cell r="A1243" t="str">
            <v xml:space="preserve">    TOTAL GENERATION</v>
          </cell>
          <cell r="C1243">
            <v>9953.1999999999989</v>
          </cell>
          <cell r="E1243">
            <v>8499.3000000000011</v>
          </cell>
          <cell r="G1243">
            <v>11204.900000000001</v>
          </cell>
          <cell r="I1243">
            <v>9525.4</v>
          </cell>
          <cell r="K1243">
            <v>18452.5</v>
          </cell>
          <cell r="M1243">
            <v>29657.4</v>
          </cell>
          <cell r="O1243">
            <v>39182.800000000003</v>
          </cell>
        </row>
        <row r="1244">
          <cell r="A1244" t="str">
            <v>POWER PURCHASES</v>
          </cell>
        </row>
        <row r="1245">
          <cell r="A1245" t="str">
            <v xml:space="preserve">  Short-term - Other Utilities</v>
          </cell>
          <cell r="C1245">
            <v>7659.9973555338565</v>
          </cell>
          <cell r="E1245">
            <v>9769.0381242813528</v>
          </cell>
          <cell r="G1245">
            <v>12859.406717819325</v>
          </cell>
          <cell r="I1245">
            <v>7351.12347086102</v>
          </cell>
          <cell r="K1245">
            <v>17429.035479815211</v>
          </cell>
          <cell r="M1245">
            <v>30288.442197634537</v>
          </cell>
          <cell r="O1245">
            <v>37639.565668495554</v>
          </cell>
        </row>
        <row r="1246">
          <cell r="A1246" t="str">
            <v xml:space="preserve">  Non-utility Generation</v>
          </cell>
          <cell r="C1246">
            <v>646.20000000000005</v>
          </cell>
          <cell r="E1246">
            <v>639.4</v>
          </cell>
          <cell r="G1246">
            <v>597.59999999999991</v>
          </cell>
          <cell r="I1246">
            <v>654.09999999999991</v>
          </cell>
          <cell r="K1246">
            <v>1285.5999999999999</v>
          </cell>
          <cell r="M1246">
            <v>1883.1999999999998</v>
          </cell>
          <cell r="O1246">
            <v>2537.2999999999997</v>
          </cell>
        </row>
        <row r="1247">
          <cell r="A1247" t="str">
            <v xml:space="preserve">  Safe Harbor(1/3)</v>
          </cell>
          <cell r="C1247">
            <v>121.6</v>
          </cell>
          <cell r="E1247">
            <v>122.19999999999999</v>
          </cell>
          <cell r="G1247">
            <v>37.099999999999994</v>
          </cell>
          <cell r="I1247">
            <v>74.400000000000006</v>
          </cell>
          <cell r="K1247">
            <v>243.79999999999998</v>
          </cell>
          <cell r="M1247">
            <v>280.89999999999998</v>
          </cell>
          <cell r="O1247">
            <v>355.29999999999995</v>
          </cell>
        </row>
        <row r="1248">
          <cell r="A1248" t="str">
            <v xml:space="preserve">  PJM Interchange</v>
          </cell>
          <cell r="C1248">
            <v>0</v>
          </cell>
          <cell r="E1248">
            <v>0</v>
          </cell>
          <cell r="G1248">
            <v>0</v>
          </cell>
          <cell r="I1248">
            <v>0</v>
          </cell>
          <cell r="K1248">
            <v>0</v>
          </cell>
          <cell r="M1248">
            <v>0</v>
          </cell>
          <cell r="O1248">
            <v>0</v>
          </cell>
        </row>
        <row r="1249">
          <cell r="A1249" t="str">
            <v xml:space="preserve">  PASNY </v>
          </cell>
          <cell r="C1249">
            <v>7.1999999999999993</v>
          </cell>
          <cell r="E1249">
            <v>7.1999999999999993</v>
          </cell>
          <cell r="G1249">
            <v>7.1999999999999993</v>
          </cell>
          <cell r="I1249">
            <v>7.1999999999999993</v>
          </cell>
          <cell r="K1249">
            <v>14.399999999999999</v>
          </cell>
          <cell r="M1249">
            <v>21.599999999999998</v>
          </cell>
          <cell r="O1249">
            <v>28.799999999999997</v>
          </cell>
        </row>
        <row r="1250">
          <cell r="A1250" t="str">
            <v xml:space="preserve">  Borderlines</v>
          </cell>
          <cell r="C1250">
            <v>0.30000000000000004</v>
          </cell>
          <cell r="E1250">
            <v>0.30000000000000004</v>
          </cell>
          <cell r="G1250">
            <v>0.30000000000000004</v>
          </cell>
          <cell r="I1250">
            <v>0.30000000000000004</v>
          </cell>
          <cell r="K1250">
            <v>0.60000000000000009</v>
          </cell>
          <cell r="M1250">
            <v>0.90000000000000013</v>
          </cell>
          <cell r="O1250">
            <v>1.2000000000000002</v>
          </cell>
        </row>
        <row r="1251">
          <cell r="A1251" t="str">
            <v xml:space="preserve">    TOTAL POWER PURCHASES</v>
          </cell>
          <cell r="C1251">
            <v>8435.2999999999993</v>
          </cell>
          <cell r="E1251">
            <v>10538.1</v>
          </cell>
          <cell r="G1251">
            <v>13501.6</v>
          </cell>
          <cell r="I1251">
            <v>8087.1</v>
          </cell>
          <cell r="K1251">
            <v>18973.400000000001</v>
          </cell>
          <cell r="M1251">
            <v>32475</v>
          </cell>
          <cell r="O1251">
            <v>40562.199999999997</v>
          </cell>
        </row>
        <row r="1252">
          <cell r="A1252" t="str">
            <v>TOTAL ENERGY AVAILABLE</v>
          </cell>
          <cell r="C1252">
            <v>18388.5</v>
          </cell>
          <cell r="E1252">
            <v>19037.400000000001</v>
          </cell>
          <cell r="G1252">
            <v>24706.5</v>
          </cell>
          <cell r="I1252">
            <v>17612.5</v>
          </cell>
          <cell r="K1252">
            <v>37425.9</v>
          </cell>
          <cell r="M1252">
            <v>62132.4</v>
          </cell>
          <cell r="O1252">
            <v>79745</v>
          </cell>
        </row>
        <row r="1253">
          <cell r="A1253" t="str">
            <v>NON-SYSTEM ENERGY SALES</v>
          </cell>
        </row>
        <row r="1254">
          <cell r="A1254" t="str">
            <v xml:space="preserve">  Sales to ACE </v>
          </cell>
          <cell r="C1254">
            <v>0</v>
          </cell>
          <cell r="E1254">
            <v>0</v>
          </cell>
          <cell r="G1254">
            <v>0</v>
          </cell>
          <cell r="I1254">
            <v>0</v>
          </cell>
          <cell r="K1254">
            <v>0</v>
          </cell>
          <cell r="M1254">
            <v>0</v>
          </cell>
          <cell r="O1254">
            <v>0</v>
          </cell>
        </row>
        <row r="1255">
          <cell r="A1255" t="str">
            <v xml:space="preserve">  Sales to JCP&amp;L </v>
          </cell>
          <cell r="C1255">
            <v>0</v>
          </cell>
          <cell r="E1255">
            <v>0</v>
          </cell>
          <cell r="G1255">
            <v>0</v>
          </cell>
          <cell r="I1255">
            <v>0</v>
          </cell>
          <cell r="K1255">
            <v>0</v>
          </cell>
          <cell r="M1255">
            <v>0</v>
          </cell>
          <cell r="O1255">
            <v>0</v>
          </cell>
        </row>
        <row r="1256">
          <cell r="A1256" t="str">
            <v xml:space="preserve">  Sales to BG&amp;E</v>
          </cell>
          <cell r="C1256">
            <v>-233.5</v>
          </cell>
          <cell r="E1256">
            <v>-122.5</v>
          </cell>
          <cell r="G1256">
            <v>0</v>
          </cell>
          <cell r="I1256">
            <v>0</v>
          </cell>
          <cell r="K1256">
            <v>-356</v>
          </cell>
          <cell r="M1256">
            <v>-356</v>
          </cell>
          <cell r="O1256">
            <v>-356</v>
          </cell>
        </row>
        <row r="1257">
          <cell r="A1257" t="str">
            <v xml:space="preserve">  Sales to GPU</v>
          </cell>
          <cell r="C1257">
            <v>-648</v>
          </cell>
          <cell r="E1257">
            <v>-654.9</v>
          </cell>
          <cell r="G1257">
            <v>-662.4</v>
          </cell>
          <cell r="I1257">
            <v>-662.7</v>
          </cell>
          <cell r="K1257">
            <v>-1302.9000000000001</v>
          </cell>
          <cell r="M1257">
            <v>-1965.3000000000002</v>
          </cell>
          <cell r="O1257">
            <v>-2628</v>
          </cell>
        </row>
        <row r="1258">
          <cell r="A1258" t="str">
            <v xml:space="preserve">  PJM Interchange </v>
          </cell>
          <cell r="C1258">
            <v>-2140.7026444661442</v>
          </cell>
          <cell r="E1258">
            <v>-2072.3618757186468</v>
          </cell>
          <cell r="G1258">
            <v>-4250.8932821806748</v>
          </cell>
          <cell r="I1258">
            <v>-2377.8765291389805</v>
          </cell>
          <cell r="K1258">
            <v>-4213.064520184791</v>
          </cell>
          <cell r="M1258">
            <v>-8463.9578023654649</v>
          </cell>
          <cell r="O1258">
            <v>-10841.834331504446</v>
          </cell>
        </row>
        <row r="1259">
          <cell r="A1259" t="str">
            <v xml:space="preserve">  Sales to Other</v>
          </cell>
          <cell r="C1259">
            <v>-7959.9973555338565</v>
          </cell>
          <cell r="E1259">
            <v>-10069.038124281353</v>
          </cell>
          <cell r="G1259">
            <v>-13159.406717819325</v>
          </cell>
          <cell r="I1259">
            <v>-7651.12347086102</v>
          </cell>
          <cell r="K1259">
            <v>-18029.035479815211</v>
          </cell>
          <cell r="M1259">
            <v>-31188.442197634537</v>
          </cell>
          <cell r="O1259">
            <v>-38839.565668495554</v>
          </cell>
        </row>
        <row r="1260">
          <cell r="A1260" t="str">
            <v xml:space="preserve">  TOTAL NON-SYSTEM ENERGY SALES</v>
          </cell>
          <cell r="C1260">
            <v>-10982.2</v>
          </cell>
          <cell r="E1260">
            <v>-12918.8</v>
          </cell>
          <cell r="G1260">
            <v>-18072.7</v>
          </cell>
          <cell r="I1260">
            <v>-10691.7</v>
          </cell>
          <cell r="K1260">
            <v>-23901</v>
          </cell>
          <cell r="M1260">
            <v>-41973.7</v>
          </cell>
          <cell r="O1260">
            <v>-52665.4</v>
          </cell>
        </row>
        <row r="1261">
          <cell r="A1261" t="str">
            <v xml:space="preserve">SYSTEM OUTPUT (incl supply to UGI      </v>
          </cell>
          <cell r="C1261">
            <v>7406.2999999999993</v>
          </cell>
          <cell r="E1261">
            <v>6118.6000000000022</v>
          </cell>
          <cell r="G1261">
            <v>6633.7999999999993</v>
          </cell>
          <cell r="I1261">
            <v>6920.7999999999993</v>
          </cell>
          <cell r="K1261">
            <v>13524.900000000001</v>
          </cell>
          <cell r="M1261">
            <v>20158.700000000004</v>
          </cell>
          <cell r="O1261">
            <v>27079.599999999999</v>
          </cell>
        </row>
        <row r="1262">
          <cell r="A1262" t="str">
            <v xml:space="preserve">             and ACE &amp; AE losses) </v>
          </cell>
          <cell r="C1262" t="str">
            <v xml:space="preserve"> =========</v>
          </cell>
          <cell r="E1262" t="str">
            <v xml:space="preserve"> =========</v>
          </cell>
          <cell r="G1262" t="str">
            <v xml:space="preserve"> =========</v>
          </cell>
          <cell r="I1262" t="str">
            <v xml:space="preserve"> =========</v>
          </cell>
          <cell r="K1262" t="str">
            <v xml:space="preserve"> =========</v>
          </cell>
          <cell r="M1262" t="str">
            <v xml:space="preserve"> =========</v>
          </cell>
          <cell r="O1262" t="str">
            <v xml:space="preserve"> ==========</v>
          </cell>
        </row>
        <row r="1263">
          <cell r="G1263" t="str">
            <v xml:space="preserve">                               QUARTERLY SUMMARY SHEET</v>
          </cell>
          <cell r="L1263" t="str">
            <v>CASE:2001 FORECAST</v>
          </cell>
          <cell r="P1263" t="str">
            <v>9A</v>
          </cell>
        </row>
        <row r="1264">
          <cell r="G1264" t="str">
            <v xml:space="preserve">                                SYSTEM COST OF POWER</v>
          </cell>
          <cell r="L1264">
            <v>36851</v>
          </cell>
        </row>
        <row r="1265">
          <cell r="G1265" t="str">
            <v xml:space="preserve">                               (Thousands of Dollars)</v>
          </cell>
        </row>
        <row r="1266">
          <cell r="L1266" t="str">
            <v xml:space="preserve">        YEAR TO DATE</v>
          </cell>
        </row>
        <row r="1267">
          <cell r="K1267" t="str">
            <v>==================================================</v>
          </cell>
        </row>
        <row r="1268">
          <cell r="A1268" t="str">
            <v>STEAM STATIONS</v>
          </cell>
          <cell r="C1268" t="str">
            <v>1st Qtr</v>
          </cell>
          <cell r="E1268" t="str">
            <v>2nd Qtr</v>
          </cell>
          <cell r="G1268" t="str">
            <v>3rd Qtr</v>
          </cell>
          <cell r="I1268" t="str">
            <v>4th Qtr</v>
          </cell>
          <cell r="K1268" t="str">
            <v>2nd Qtr</v>
          </cell>
          <cell r="M1268" t="str">
            <v>3rd Qtr</v>
          </cell>
          <cell r="O1268" t="str">
            <v>4th Qtr</v>
          </cell>
        </row>
        <row r="1269">
          <cell r="A1269" t="str">
            <v xml:space="preserve">  COAL-FIRED</v>
          </cell>
        </row>
        <row r="1270">
          <cell r="A1270" t="str">
            <v xml:space="preserve">    Brunner Island</v>
          </cell>
          <cell r="C1270">
            <v>36011.984390439997</v>
          </cell>
          <cell r="E1270">
            <v>27608.854079830002</v>
          </cell>
          <cell r="G1270">
            <v>30414.877604890004</v>
          </cell>
          <cell r="I1270">
            <v>24325.365417600005</v>
          </cell>
          <cell r="K1270">
            <v>63620.838470269999</v>
          </cell>
          <cell r="M1270">
            <v>94035.716075160002</v>
          </cell>
          <cell r="O1270">
            <v>118361.08149276001</v>
          </cell>
        </row>
        <row r="1271">
          <cell r="A1271" t="str">
            <v xml:space="preserve">    Martins Creek 1-2</v>
          </cell>
          <cell r="C1271">
            <v>5277.3150620000006</v>
          </cell>
          <cell r="E1271">
            <v>3951.4133239999992</v>
          </cell>
          <cell r="G1271">
            <v>3494.792645</v>
          </cell>
          <cell r="I1271">
            <v>4809.5474560000002</v>
          </cell>
          <cell r="K1271">
            <v>9228.7283859999989</v>
          </cell>
          <cell r="M1271">
            <v>12723.521030999998</v>
          </cell>
          <cell r="O1271">
            <v>17533.068486999997</v>
          </cell>
        </row>
        <row r="1272">
          <cell r="A1272" t="str">
            <v xml:space="preserve">    Sunbury</v>
          </cell>
          <cell r="C1272">
            <v>0</v>
          </cell>
          <cell r="E1272">
            <v>0</v>
          </cell>
          <cell r="G1272">
            <v>0</v>
          </cell>
          <cell r="I1272">
            <v>0</v>
          </cell>
          <cell r="K1272">
            <v>0</v>
          </cell>
          <cell r="M1272">
            <v>0</v>
          </cell>
          <cell r="O1272">
            <v>0</v>
          </cell>
        </row>
        <row r="1273">
          <cell r="A1273" t="str">
            <v xml:space="preserve">    Holtwood</v>
          </cell>
          <cell r="C1273">
            <v>0</v>
          </cell>
          <cell r="E1273">
            <v>0</v>
          </cell>
          <cell r="G1273">
            <v>0</v>
          </cell>
          <cell r="I1273">
            <v>0</v>
          </cell>
          <cell r="K1273">
            <v>0</v>
          </cell>
          <cell r="M1273">
            <v>0</v>
          </cell>
          <cell r="O1273">
            <v>0</v>
          </cell>
        </row>
        <row r="1274">
          <cell r="A1274" t="str">
            <v xml:space="preserve">    Keystone</v>
          </cell>
          <cell r="C1274">
            <v>3914.8237959999997</v>
          </cell>
          <cell r="E1274">
            <v>3731.8031770000002</v>
          </cell>
          <cell r="G1274">
            <v>4095.1670749999994</v>
          </cell>
          <cell r="I1274">
            <v>4076.91446</v>
          </cell>
          <cell r="K1274">
            <v>7646.6269730000004</v>
          </cell>
          <cell r="M1274">
            <v>11741.794048</v>
          </cell>
          <cell r="O1274">
            <v>15818.708508</v>
          </cell>
        </row>
        <row r="1275">
          <cell r="A1275" t="str">
            <v xml:space="preserve">    Conemaugh</v>
          </cell>
          <cell r="C1275">
            <v>5657.6895183999995</v>
          </cell>
          <cell r="E1275">
            <v>5145.7607250000001</v>
          </cell>
          <cell r="G1275">
            <v>5218.9836452000009</v>
          </cell>
          <cell r="I1275">
            <v>3890.8557584</v>
          </cell>
          <cell r="K1275">
            <v>10803.450243399999</v>
          </cell>
          <cell r="M1275">
            <v>16022.433888600001</v>
          </cell>
          <cell r="O1275">
            <v>19913.289647000001</v>
          </cell>
        </row>
        <row r="1276">
          <cell r="A1276" t="str">
            <v xml:space="preserve">    Montour</v>
          </cell>
          <cell r="C1276">
            <v>29080.252889600008</v>
          </cell>
          <cell r="E1276">
            <v>23611.480983199999</v>
          </cell>
          <cell r="G1276">
            <v>33397.596159200002</v>
          </cell>
          <cell r="I1276">
            <v>27766.484226399996</v>
          </cell>
          <cell r="K1276">
            <v>52691.733872800003</v>
          </cell>
          <cell r="M1276">
            <v>86089.330031999998</v>
          </cell>
          <cell r="O1276">
            <v>113855.8142584</v>
          </cell>
        </row>
        <row r="1277">
          <cell r="A1277" t="str">
            <v xml:space="preserve">    TOTAL COAL-FIRED</v>
          </cell>
          <cell r="C1277">
            <v>79942.100000000006</v>
          </cell>
          <cell r="E1277">
            <v>64049.400000000009</v>
          </cell>
          <cell r="G1277">
            <v>76621.5</v>
          </cell>
          <cell r="I1277">
            <v>64869.200000000004</v>
          </cell>
          <cell r="K1277">
            <v>143991.29999999999</v>
          </cell>
          <cell r="M1277">
            <v>220612.7</v>
          </cell>
          <cell r="O1277">
            <v>285482</v>
          </cell>
        </row>
        <row r="1278">
          <cell r="A1278" t="str">
            <v xml:space="preserve">  OIL-FIRED</v>
          </cell>
        </row>
        <row r="1279">
          <cell r="A1279" t="str">
            <v xml:space="preserve">    Martins Creek 3-4</v>
          </cell>
          <cell r="C1279">
            <v>11920.430262</v>
          </cell>
          <cell r="E1279">
            <v>15258.018</v>
          </cell>
          <cell r="G1279">
            <v>37849.993559999995</v>
          </cell>
          <cell r="I1279">
            <v>6463.7316319999991</v>
          </cell>
          <cell r="K1279">
            <v>27178.448261999998</v>
          </cell>
          <cell r="M1279">
            <v>65028.441821999993</v>
          </cell>
          <cell r="O1279">
            <v>71492.173453999989</v>
          </cell>
        </row>
        <row r="1280">
          <cell r="A1280" t="str">
            <v xml:space="preserve">    Sun Oil Adjustment</v>
          </cell>
          <cell r="B1280" t="str">
            <v>.</v>
          </cell>
          <cell r="C1280">
            <v>0</v>
          </cell>
          <cell r="E1280">
            <v>0</v>
          </cell>
          <cell r="G1280">
            <v>0</v>
          </cell>
          <cell r="I1280">
            <v>0</v>
          </cell>
          <cell r="K1280">
            <v>0</v>
          </cell>
          <cell r="M1280">
            <v>0</v>
          </cell>
          <cell r="O1280">
            <v>0</v>
          </cell>
        </row>
        <row r="1281">
          <cell r="A1281" t="str">
            <v xml:space="preserve">    TOTAL OIL-FIRED</v>
          </cell>
          <cell r="C1281">
            <v>11920.4</v>
          </cell>
          <cell r="E1281">
            <v>15258</v>
          </cell>
          <cell r="G1281">
            <v>37850</v>
          </cell>
          <cell r="I1281">
            <v>6463.7</v>
          </cell>
          <cell r="K1281">
            <v>27178.400000000001</v>
          </cell>
          <cell r="M1281">
            <v>65028.4</v>
          </cell>
          <cell r="O1281">
            <v>71492.2</v>
          </cell>
        </row>
        <row r="1283">
          <cell r="A1283" t="str">
            <v xml:space="preserve"> TOTAL FOSSIL STEAM EXPENSE</v>
          </cell>
          <cell r="C1283">
            <v>91862.5</v>
          </cell>
          <cell r="E1283">
            <v>79307.399999999994</v>
          </cell>
          <cell r="G1283">
            <v>114471.5</v>
          </cell>
          <cell r="I1283">
            <v>71332.899999999994</v>
          </cell>
          <cell r="K1283">
            <v>171169.69999999998</v>
          </cell>
          <cell r="M1283">
            <v>285641.10000000003</v>
          </cell>
          <cell r="O1283">
            <v>356974.2</v>
          </cell>
        </row>
        <row r="1284">
          <cell r="A1284" t="str">
            <v xml:space="preserve">  NUCLEAR</v>
          </cell>
        </row>
        <row r="1285">
          <cell r="A1285" t="str">
            <v xml:space="preserve">    Susq. #1 (PL 90% Share)</v>
          </cell>
          <cell r="B1285" t="str">
            <v>.</v>
          </cell>
          <cell r="C1285">
            <v>7494.2470800000001</v>
          </cell>
          <cell r="E1285">
            <v>6615.0432000000001</v>
          </cell>
          <cell r="G1285">
            <v>7660.7634600000001</v>
          </cell>
          <cell r="I1285">
            <v>7660.7634600000001</v>
          </cell>
          <cell r="K1285">
            <v>14109.290280000001</v>
          </cell>
          <cell r="M1285">
            <v>21770.053740000003</v>
          </cell>
          <cell r="O1285">
            <v>29430.817200000005</v>
          </cell>
        </row>
        <row r="1286">
          <cell r="A1286" t="str">
            <v xml:space="preserve">    Susq. #2 (PL 90% Share)</v>
          </cell>
          <cell r="B1286" t="str">
            <v>.</v>
          </cell>
          <cell r="C1286">
            <v>5775.9496199999994</v>
          </cell>
          <cell r="E1286">
            <v>5209.5351599999995</v>
          </cell>
          <cell r="G1286">
            <v>7693.3664100000005</v>
          </cell>
          <cell r="I1286">
            <v>7693.3664099999996</v>
          </cell>
          <cell r="K1286">
            <v>10985.484779999999</v>
          </cell>
          <cell r="M1286">
            <v>18678.851190000001</v>
          </cell>
          <cell r="O1286">
            <v>26372.2176</v>
          </cell>
        </row>
        <row r="1287">
          <cell r="A1287" t="str">
            <v xml:space="preserve">    D&amp;D Expense</v>
          </cell>
          <cell r="C1287">
            <v>628.91370000000006</v>
          </cell>
          <cell r="E1287">
            <v>629.63639999999998</v>
          </cell>
          <cell r="G1287">
            <v>631.08179999999993</v>
          </cell>
          <cell r="I1287">
            <v>631.08179999999993</v>
          </cell>
          <cell r="K1287">
            <v>1258.5500999999999</v>
          </cell>
          <cell r="M1287">
            <v>1889.6318999999999</v>
          </cell>
          <cell r="O1287">
            <v>2520.7136999999998</v>
          </cell>
        </row>
        <row r="1288">
          <cell r="A1288" t="str">
            <v xml:space="preserve">    TOTAL NUCLEAR</v>
          </cell>
          <cell r="C1288">
            <v>13899.0137</v>
          </cell>
          <cell r="E1288">
            <v>12454.136399999999</v>
          </cell>
          <cell r="G1288">
            <v>15985.281800000001</v>
          </cell>
          <cell r="I1288">
            <v>15985.281800000001</v>
          </cell>
          <cell r="K1288">
            <v>26353.3501</v>
          </cell>
          <cell r="M1288">
            <v>42338.6319</v>
          </cell>
          <cell r="O1288">
            <v>58323.7137</v>
          </cell>
        </row>
        <row r="1289">
          <cell r="A1289" t="str">
            <v xml:space="preserve">                          </v>
          </cell>
        </row>
        <row r="1290">
          <cell r="A1290" t="str">
            <v>COMBUSTION TURBINES</v>
          </cell>
          <cell r="C1290">
            <v>122.1</v>
          </cell>
          <cell r="E1290">
            <v>45.5</v>
          </cell>
          <cell r="G1290">
            <v>437</v>
          </cell>
          <cell r="I1290">
            <v>35.700000000000003</v>
          </cell>
          <cell r="K1290">
            <v>167.6</v>
          </cell>
          <cell r="M1290">
            <v>604.6</v>
          </cell>
          <cell r="O1290">
            <v>640.30000000000007</v>
          </cell>
        </row>
        <row r="1292">
          <cell r="A1292" t="str">
            <v>DIESELS</v>
          </cell>
          <cell r="C1292">
            <v>17.5</v>
          </cell>
          <cell r="E1292">
            <v>25.700000000000003</v>
          </cell>
          <cell r="G1292">
            <v>15.399999999999999</v>
          </cell>
          <cell r="I1292">
            <v>16.7</v>
          </cell>
          <cell r="K1292">
            <v>43.2</v>
          </cell>
          <cell r="M1292">
            <v>58.6</v>
          </cell>
          <cell r="O1292">
            <v>75.3</v>
          </cell>
        </row>
        <row r="1293">
          <cell r="A1293" t="str">
            <v xml:space="preserve">    TOTAL GENERATION</v>
          </cell>
          <cell r="C1293">
            <v>105901.1</v>
          </cell>
          <cell r="E1293">
            <v>91832.7</v>
          </cell>
          <cell r="G1293">
            <v>130909.2</v>
          </cell>
          <cell r="I1293">
            <v>87370.599999999991</v>
          </cell>
          <cell r="K1293">
            <v>197733.90000000002</v>
          </cell>
          <cell r="M1293">
            <v>328642.89999999991</v>
          </cell>
          <cell r="O1293">
            <v>416013.5</v>
          </cell>
        </row>
        <row r="1294">
          <cell r="A1294" t="str">
            <v>POWER PURCHASES</v>
          </cell>
        </row>
        <row r="1295">
          <cell r="A1295" t="str">
            <v xml:space="preserve">  Short-term - Other Utilities</v>
          </cell>
          <cell r="C1295">
            <v>221786.4</v>
          </cell>
          <cell r="E1295">
            <v>317220.2</v>
          </cell>
          <cell r="G1295">
            <v>716345.2</v>
          </cell>
          <cell r="I1295">
            <v>192261.9</v>
          </cell>
          <cell r="K1295">
            <v>539006.6</v>
          </cell>
          <cell r="M1295">
            <v>1255351.7999999998</v>
          </cell>
          <cell r="O1295">
            <v>1447613.6999999997</v>
          </cell>
        </row>
        <row r="1296">
          <cell r="A1296" t="str">
            <v xml:space="preserve">  Non-utility Generation</v>
          </cell>
          <cell r="C1296">
            <v>42132.3</v>
          </cell>
          <cell r="E1296">
            <v>41688.899999999994</v>
          </cell>
          <cell r="G1296">
            <v>38963.5</v>
          </cell>
          <cell r="I1296">
            <v>42647.199999999997</v>
          </cell>
          <cell r="K1296">
            <v>83821.2</v>
          </cell>
          <cell r="M1296">
            <v>122784.7</v>
          </cell>
          <cell r="O1296">
            <v>165431.9</v>
          </cell>
        </row>
        <row r="1297">
          <cell r="A1297" t="str">
            <v xml:space="preserve">  Safe Harbor</v>
          </cell>
          <cell r="C1297">
            <v>3354</v>
          </cell>
          <cell r="E1297">
            <v>3370.5</v>
          </cell>
          <cell r="G1297">
            <v>1023.3000000000001</v>
          </cell>
          <cell r="I1297">
            <v>2052.1000000000004</v>
          </cell>
          <cell r="K1297">
            <v>6724.5</v>
          </cell>
          <cell r="M1297">
            <v>7747.8</v>
          </cell>
          <cell r="O1297">
            <v>9799.9000000000015</v>
          </cell>
        </row>
        <row r="1298">
          <cell r="A1298" t="str">
            <v xml:space="preserve">  PJM Interchange</v>
          </cell>
          <cell r="C1298">
            <v>0</v>
          </cell>
          <cell r="E1298">
            <v>0</v>
          </cell>
          <cell r="G1298">
            <v>0</v>
          </cell>
          <cell r="I1298">
            <v>0</v>
          </cell>
          <cell r="K1298">
            <v>0</v>
          </cell>
          <cell r="M1298">
            <v>0</v>
          </cell>
          <cell r="O1298">
            <v>0</v>
          </cell>
        </row>
        <row r="1299">
          <cell r="A1299" t="str">
            <v xml:space="preserve">  PASNY </v>
          </cell>
          <cell r="C1299">
            <v>143.69999999999999</v>
          </cell>
          <cell r="E1299">
            <v>143.69999999999999</v>
          </cell>
          <cell r="G1299">
            <v>143.69999999999999</v>
          </cell>
          <cell r="I1299">
            <v>143.69999999999999</v>
          </cell>
          <cell r="K1299">
            <v>287.39999999999998</v>
          </cell>
          <cell r="M1299">
            <v>431.09999999999997</v>
          </cell>
          <cell r="O1299">
            <v>574.79999999999995</v>
          </cell>
        </row>
        <row r="1300">
          <cell r="A1300" t="str">
            <v xml:space="preserve">  Borderline</v>
          </cell>
          <cell r="C1300">
            <v>31.5</v>
          </cell>
          <cell r="E1300">
            <v>31.5</v>
          </cell>
          <cell r="G1300">
            <v>31.5</v>
          </cell>
          <cell r="I1300">
            <v>31.5</v>
          </cell>
          <cell r="K1300">
            <v>63</v>
          </cell>
          <cell r="M1300">
            <v>94.5</v>
          </cell>
          <cell r="O1300">
            <v>126</v>
          </cell>
        </row>
        <row r="1301">
          <cell r="A1301" t="str">
            <v xml:space="preserve">    TOTAL POWER PURCHASES </v>
          </cell>
          <cell r="C1301">
            <v>267447.90000000002</v>
          </cell>
          <cell r="E1301">
            <v>362454.80000000005</v>
          </cell>
          <cell r="G1301">
            <v>756507.2</v>
          </cell>
          <cell r="I1301">
            <v>237136.4</v>
          </cell>
          <cell r="K1301">
            <v>629902.69999999995</v>
          </cell>
          <cell r="M1301">
            <v>1386409.9000000001</v>
          </cell>
          <cell r="O1301">
            <v>1623546.3</v>
          </cell>
        </row>
        <row r="1302">
          <cell r="A1302" t="str">
            <v>TOTAL ENERGY AVAILABLE</v>
          </cell>
          <cell r="C1302">
            <v>376817.1</v>
          </cell>
          <cell r="E1302">
            <v>457471.5</v>
          </cell>
          <cell r="G1302">
            <v>891584.20000000007</v>
          </cell>
          <cell r="I1302">
            <v>328698.09999999998</v>
          </cell>
          <cell r="K1302">
            <v>834288.6</v>
          </cell>
          <cell r="M1302">
            <v>1725872.8</v>
          </cell>
          <cell r="O1302">
            <v>2054570.9</v>
          </cell>
        </row>
        <row r="1303">
          <cell r="A1303" t="str">
            <v>NON-SYSTEM ENERGY SALES</v>
          </cell>
        </row>
        <row r="1304">
          <cell r="A1304" t="str">
            <v xml:space="preserve">  Sales to ACE </v>
          </cell>
          <cell r="C1304">
            <v>0</v>
          </cell>
          <cell r="E1304">
            <v>0</v>
          </cell>
          <cell r="G1304">
            <v>0</v>
          </cell>
          <cell r="I1304">
            <v>0</v>
          </cell>
          <cell r="K1304">
            <v>0</v>
          </cell>
          <cell r="M1304">
            <v>0</v>
          </cell>
          <cell r="O1304">
            <v>0</v>
          </cell>
        </row>
        <row r="1305">
          <cell r="A1305" t="str">
            <v xml:space="preserve">  Sales to JCP&amp;L </v>
          </cell>
          <cell r="C1305">
            <v>0</v>
          </cell>
          <cell r="E1305">
            <v>0</v>
          </cell>
          <cell r="G1305">
            <v>0</v>
          </cell>
          <cell r="I1305">
            <v>0</v>
          </cell>
          <cell r="K1305">
            <v>0</v>
          </cell>
          <cell r="M1305">
            <v>0</v>
          </cell>
          <cell r="O1305">
            <v>0</v>
          </cell>
        </row>
        <row r="1306">
          <cell r="A1306" t="str">
            <v xml:space="preserve">  Sales to BG&amp;E</v>
          </cell>
          <cell r="C1306">
            <v>-1142.9000000000001</v>
          </cell>
          <cell r="E1306">
            <v>-1027.5</v>
          </cell>
          <cell r="G1306">
            <v>-1322.3</v>
          </cell>
          <cell r="I1306">
            <v>-1322.3</v>
          </cell>
          <cell r="K1306">
            <v>-2170.4</v>
          </cell>
          <cell r="M1306">
            <v>-3492.7</v>
          </cell>
          <cell r="O1306">
            <v>-4815</v>
          </cell>
        </row>
        <row r="1307">
          <cell r="A1307" t="str">
            <v xml:space="preserve">  Sales to GPU</v>
          </cell>
          <cell r="C1307">
            <v>-6992.7971039999993</v>
          </cell>
          <cell r="E1307">
            <v>-7108.4316239999989</v>
          </cell>
          <cell r="G1307">
            <v>-7700.5173599999998</v>
          </cell>
          <cell r="I1307">
            <v>-6115.0562010000003</v>
          </cell>
          <cell r="K1307">
            <v>-14101.228727999998</v>
          </cell>
          <cell r="M1307">
            <v>-21801.746088</v>
          </cell>
          <cell r="O1307">
            <v>-27916.802288999999</v>
          </cell>
        </row>
        <row r="1308">
          <cell r="A1308" t="str">
            <v xml:space="preserve">  PJM Interchange </v>
          </cell>
          <cell r="C1308">
            <v>-56802.700000000004</v>
          </cell>
          <cell r="E1308">
            <v>-62051.6</v>
          </cell>
          <cell r="G1308">
            <v>-158747.5</v>
          </cell>
          <cell r="I1308">
            <v>-53215.199999999997</v>
          </cell>
          <cell r="K1308">
            <v>-118854.3</v>
          </cell>
          <cell r="M1308">
            <v>-277601.8</v>
          </cell>
          <cell r="O1308">
            <v>-330817</v>
          </cell>
        </row>
        <row r="1309">
          <cell r="A1309" t="str">
            <v xml:space="preserve">  Sales to Other</v>
          </cell>
          <cell r="C1309">
            <v>-235209.60000000001</v>
          </cell>
          <cell r="E1309">
            <v>-332599.3</v>
          </cell>
          <cell r="G1309">
            <v>-740135.9</v>
          </cell>
          <cell r="I1309">
            <v>-204611.5</v>
          </cell>
          <cell r="K1309">
            <v>-567808.9</v>
          </cell>
          <cell r="M1309">
            <v>-1307944.8</v>
          </cell>
          <cell r="O1309">
            <v>-1512556.3</v>
          </cell>
        </row>
        <row r="1310">
          <cell r="A1310" t="str">
            <v xml:space="preserve">    TOTAL NON-SYSTEM ENERGY SALES</v>
          </cell>
          <cell r="C1310">
            <v>-300147.99710400001</v>
          </cell>
          <cell r="E1310">
            <v>-402786.83162399998</v>
          </cell>
          <cell r="G1310">
            <v>-907906.21736000001</v>
          </cell>
          <cell r="I1310">
            <v>-265264.056201</v>
          </cell>
          <cell r="K1310">
            <v>-702934.82872800005</v>
          </cell>
          <cell r="M1310">
            <v>-1610841.0460880001</v>
          </cell>
          <cell r="O1310">
            <v>-1876105.1022890001</v>
          </cell>
        </row>
        <row r="1311">
          <cell r="A1311" t="str">
            <v>SYSTEM COST OF POWER</v>
          </cell>
          <cell r="C1311">
            <v>76669.099999999977</v>
          </cell>
          <cell r="E1311">
            <v>54684.700000000012</v>
          </cell>
          <cell r="G1311">
            <v>-16322</v>
          </cell>
          <cell r="I1311">
            <v>63434</v>
          </cell>
          <cell r="K1311">
            <v>131353.79999999993</v>
          </cell>
          <cell r="M1311">
            <v>115031.80000000005</v>
          </cell>
          <cell r="O1311">
            <v>178465.79999999981</v>
          </cell>
        </row>
        <row r="1312">
          <cell r="C1312" t="str">
            <v xml:space="preserve"> ========</v>
          </cell>
          <cell r="E1312" t="str">
            <v xml:space="preserve"> ========</v>
          </cell>
          <cell r="G1312" t="str">
            <v xml:space="preserve"> ========</v>
          </cell>
          <cell r="I1312" t="str">
            <v xml:space="preserve"> ========</v>
          </cell>
          <cell r="K1312" t="str">
            <v xml:space="preserve"> ========</v>
          </cell>
          <cell r="M1312" t="str">
            <v xml:space="preserve"> ========</v>
          </cell>
          <cell r="O1312" t="str">
            <v xml:space="preserve"> =========</v>
          </cell>
        </row>
        <row r="1313">
          <cell r="A1313" t="str">
            <v xml:space="preserve">    MILLS/KWH</v>
          </cell>
          <cell r="C1313">
            <v>10.351876105477766</v>
          </cell>
          <cell r="E1313">
            <v>8.9374530121269551</v>
          </cell>
          <cell r="G1313">
            <v>-2.4604299195031509</v>
          </cell>
          <cell r="I1313">
            <v>9.1657033868916891</v>
          </cell>
          <cell r="K1313">
            <v>9.7119978705942316</v>
          </cell>
          <cell r="M1313">
            <v>5.7063104267636318</v>
          </cell>
          <cell r="O1313">
            <v>6.5904149248881012</v>
          </cell>
        </row>
        <row r="1314">
          <cell r="G1314" t="str">
            <v xml:space="preserve">                               QUARTERLY SUMMARY SHEET</v>
          </cell>
          <cell r="L1314" t="str">
            <v>CASE:2001 FORECAST</v>
          </cell>
        </row>
        <row r="1315">
          <cell r="G1315" t="str">
            <v xml:space="preserve">                         ENERGY COST RECOVERED THROUGH ECR</v>
          </cell>
          <cell r="L1315">
            <v>36851</v>
          </cell>
          <cell r="O1315" t="str">
            <v xml:space="preserve">        10A</v>
          </cell>
        </row>
        <row r="1316">
          <cell r="G1316" t="str">
            <v xml:space="preserve">                               (Thousands of Dollars)</v>
          </cell>
        </row>
        <row r="1317">
          <cell r="L1317" t="str">
            <v xml:space="preserve">        YEAR TO DATE</v>
          </cell>
        </row>
        <row r="1318">
          <cell r="K1318" t="str">
            <v>==================================================</v>
          </cell>
        </row>
        <row r="1319">
          <cell r="A1319" t="str">
            <v>STEAM STATIONS</v>
          </cell>
          <cell r="C1319" t="str">
            <v>1st Qtr</v>
          </cell>
          <cell r="E1319" t="str">
            <v>2nd Qtr</v>
          </cell>
          <cell r="G1319" t="str">
            <v>3rd Qtr</v>
          </cell>
          <cell r="I1319" t="str">
            <v>4th Qtr</v>
          </cell>
          <cell r="K1319" t="str">
            <v>2nd Qtr</v>
          </cell>
          <cell r="M1319" t="str">
            <v>3rd Qtr</v>
          </cell>
          <cell r="O1319" t="str">
            <v>4th Qtr</v>
          </cell>
        </row>
        <row r="1320">
          <cell r="A1320" t="str">
            <v xml:space="preserve">                 </v>
          </cell>
        </row>
        <row r="1321">
          <cell r="A1321" t="str">
            <v xml:space="preserve">    TOTAL COAL-FIRED</v>
          </cell>
          <cell r="C1321">
            <v>79991.8</v>
          </cell>
          <cell r="E1321">
            <v>64118.6</v>
          </cell>
          <cell r="G1321">
            <v>76743.199999999997</v>
          </cell>
          <cell r="I1321">
            <v>65014.2</v>
          </cell>
          <cell r="K1321">
            <v>144110.39999999999</v>
          </cell>
          <cell r="M1321">
            <v>220853.59999999998</v>
          </cell>
          <cell r="O1321">
            <v>285867.8</v>
          </cell>
        </row>
        <row r="1323">
          <cell r="A1323" t="str">
            <v xml:space="preserve">    Martins Creek 3-4</v>
          </cell>
          <cell r="C1323">
            <v>11920.430262</v>
          </cell>
          <cell r="E1323">
            <v>15258.018</v>
          </cell>
          <cell r="G1323">
            <v>37849.993559999995</v>
          </cell>
          <cell r="I1323">
            <v>6463.7316319999991</v>
          </cell>
          <cell r="K1323">
            <v>27178.448261999998</v>
          </cell>
          <cell r="M1323">
            <v>65028.441821999993</v>
          </cell>
          <cell r="O1323">
            <v>71492.173453999989</v>
          </cell>
        </row>
        <row r="1324">
          <cell r="A1324" t="str">
            <v xml:space="preserve">    Sun Oil Adjustment</v>
          </cell>
          <cell r="C1324">
            <v>0</v>
          </cell>
          <cell r="E1324">
            <v>0</v>
          </cell>
          <cell r="G1324">
            <v>0</v>
          </cell>
          <cell r="I1324">
            <v>0</v>
          </cell>
          <cell r="K1324">
            <v>0</v>
          </cell>
          <cell r="M1324">
            <v>0</v>
          </cell>
          <cell r="O1324">
            <v>0</v>
          </cell>
        </row>
        <row r="1325">
          <cell r="A1325" t="str">
            <v xml:space="preserve">    TOTAL OIL-FIRED</v>
          </cell>
          <cell r="C1325">
            <v>11920.4</v>
          </cell>
          <cell r="E1325">
            <v>15258</v>
          </cell>
          <cell r="G1325">
            <v>37850</v>
          </cell>
          <cell r="I1325">
            <v>6463.7</v>
          </cell>
          <cell r="K1325">
            <v>27178.400000000001</v>
          </cell>
          <cell r="M1325">
            <v>65028.4</v>
          </cell>
          <cell r="O1325">
            <v>71492.2</v>
          </cell>
        </row>
        <row r="1327">
          <cell r="A1327" t="str">
            <v xml:space="preserve">    TOTAL FOSSIL STEAM EXPENSE</v>
          </cell>
          <cell r="C1327">
            <v>91912.2</v>
          </cell>
          <cell r="E1327">
            <v>79376.600000000006</v>
          </cell>
          <cell r="G1327">
            <v>114593.2</v>
          </cell>
          <cell r="I1327">
            <v>71477.899999999994</v>
          </cell>
          <cell r="K1327">
            <v>171288.8</v>
          </cell>
          <cell r="M1327">
            <v>285882</v>
          </cell>
          <cell r="O1327">
            <v>357360</v>
          </cell>
        </row>
        <row r="1328">
          <cell r="A1328" t="str">
            <v xml:space="preserve">  NUCLEAR</v>
          </cell>
        </row>
        <row r="1329">
          <cell r="A1329" t="str">
            <v xml:space="preserve">    Susquehanna 1 (PL 90% Share)</v>
          </cell>
          <cell r="C1329">
            <v>7494.2470800000001</v>
          </cell>
          <cell r="E1329">
            <v>6615.0432000000001</v>
          </cell>
          <cell r="G1329">
            <v>7660.7634600000001</v>
          </cell>
          <cell r="I1329">
            <v>7660.7634600000001</v>
          </cell>
          <cell r="K1329">
            <v>14109.290280000001</v>
          </cell>
          <cell r="M1329">
            <v>21770.053740000003</v>
          </cell>
          <cell r="O1329">
            <v>29430.817200000005</v>
          </cell>
        </row>
        <row r="1330">
          <cell r="A1330" t="str">
            <v xml:space="preserve">    Susquehanna 2 (PL 90% Share)</v>
          </cell>
          <cell r="C1330">
            <v>5775.9496199999994</v>
          </cell>
          <cell r="E1330">
            <v>5209.5351599999995</v>
          </cell>
          <cell r="G1330">
            <v>7693.3664100000005</v>
          </cell>
          <cell r="I1330">
            <v>7693.3664099999996</v>
          </cell>
          <cell r="K1330">
            <v>10985.484779999999</v>
          </cell>
          <cell r="M1330">
            <v>18678.851190000001</v>
          </cell>
          <cell r="O1330">
            <v>26372.2176</v>
          </cell>
        </row>
        <row r="1331">
          <cell r="A1331" t="str">
            <v xml:space="preserve">    D&amp;D Expense</v>
          </cell>
          <cell r="C1331">
            <v>628.91370000000006</v>
          </cell>
          <cell r="E1331">
            <v>629.63639999999998</v>
          </cell>
          <cell r="G1331">
            <v>631.08179999999993</v>
          </cell>
          <cell r="I1331">
            <v>631.08179999999993</v>
          </cell>
          <cell r="K1331">
            <v>1258.5500999999999</v>
          </cell>
          <cell r="M1331">
            <v>1889.6318999999999</v>
          </cell>
          <cell r="O1331">
            <v>2520.7136999999998</v>
          </cell>
        </row>
        <row r="1332">
          <cell r="A1332" t="str">
            <v xml:space="preserve">    TOTAL NUCLEAR</v>
          </cell>
          <cell r="C1332">
            <v>13899.0137</v>
          </cell>
          <cell r="E1332">
            <v>12454.136399999999</v>
          </cell>
          <cell r="G1332">
            <v>15985.281800000001</v>
          </cell>
          <cell r="I1332">
            <v>15985.281800000001</v>
          </cell>
          <cell r="K1332">
            <v>26353.3501</v>
          </cell>
          <cell r="M1332">
            <v>42338.6319</v>
          </cell>
          <cell r="O1332">
            <v>58323.7137</v>
          </cell>
        </row>
        <row r="1333">
          <cell r="A1333" t="str">
            <v xml:space="preserve">                          </v>
          </cell>
        </row>
        <row r="1334">
          <cell r="A1334" t="str">
            <v>COMBUSTION TURBINES</v>
          </cell>
          <cell r="C1334">
            <v>122.1</v>
          </cell>
          <cell r="E1334">
            <v>45.5</v>
          </cell>
          <cell r="G1334">
            <v>437</v>
          </cell>
          <cell r="I1334">
            <v>35.700000000000003</v>
          </cell>
          <cell r="K1334">
            <v>167.6</v>
          </cell>
          <cell r="M1334">
            <v>604.6</v>
          </cell>
          <cell r="O1334">
            <v>640.30000000000007</v>
          </cell>
        </row>
        <row r="1336">
          <cell r="A1336" t="str">
            <v>DIESELS</v>
          </cell>
          <cell r="C1336">
            <v>17.5</v>
          </cell>
          <cell r="E1336">
            <v>25.700000000000003</v>
          </cell>
          <cell r="G1336">
            <v>15.399999999999999</v>
          </cell>
          <cell r="I1336">
            <v>16.7</v>
          </cell>
          <cell r="K1336">
            <v>43.2</v>
          </cell>
          <cell r="M1336">
            <v>58.6</v>
          </cell>
          <cell r="O1336">
            <v>75.3</v>
          </cell>
        </row>
        <row r="1337">
          <cell r="A1337" t="str">
            <v xml:space="preserve">    TOTAL GENERATION</v>
          </cell>
          <cell r="C1337">
            <v>105950.8</v>
          </cell>
          <cell r="E1337">
            <v>91901.900000000009</v>
          </cell>
          <cell r="G1337">
            <v>131030.9</v>
          </cell>
          <cell r="I1337">
            <v>87515.599999999991</v>
          </cell>
          <cell r="K1337">
            <v>197853</v>
          </cell>
          <cell r="M1337">
            <v>328883.79999999993</v>
          </cell>
          <cell r="O1337">
            <v>416399.3</v>
          </cell>
        </row>
        <row r="1338">
          <cell r="A1338" t="str">
            <v>POWER PURCHASES</v>
          </cell>
        </row>
        <row r="1339">
          <cell r="A1339" t="str">
            <v xml:space="preserve">  Short-term - Other Utilities</v>
          </cell>
          <cell r="C1339">
            <v>221786.4</v>
          </cell>
          <cell r="E1339">
            <v>317220.2</v>
          </cell>
          <cell r="G1339">
            <v>716345.2</v>
          </cell>
          <cell r="I1339">
            <v>192261.9</v>
          </cell>
          <cell r="K1339">
            <v>539006.6</v>
          </cell>
          <cell r="M1339">
            <v>1255351.7999999998</v>
          </cell>
          <cell r="O1339">
            <v>1447613.6999999997</v>
          </cell>
        </row>
        <row r="1340">
          <cell r="A1340" t="str">
            <v xml:space="preserve">  Non-utility Generation</v>
          </cell>
          <cell r="C1340">
            <v>42132.240000000005</v>
          </cell>
          <cell r="E1340">
            <v>41688.880000000005</v>
          </cell>
          <cell r="G1340">
            <v>38963.520000000004</v>
          </cell>
          <cell r="I1340">
            <v>42647.32</v>
          </cell>
          <cell r="K1340">
            <v>83821.12000000001</v>
          </cell>
          <cell r="M1340">
            <v>122784.64000000001</v>
          </cell>
          <cell r="O1340">
            <v>165431.96000000002</v>
          </cell>
        </row>
        <row r="1341">
          <cell r="A1341" t="str">
            <v xml:space="preserve">  Safe Harbor</v>
          </cell>
          <cell r="C1341">
            <v>3354</v>
          </cell>
          <cell r="E1341">
            <v>3370.5</v>
          </cell>
          <cell r="G1341">
            <v>1023.3000000000001</v>
          </cell>
          <cell r="I1341">
            <v>2052.1000000000004</v>
          </cell>
          <cell r="K1341">
            <v>6724.5</v>
          </cell>
          <cell r="M1341">
            <v>7747.8</v>
          </cell>
          <cell r="O1341">
            <v>9799.9000000000015</v>
          </cell>
        </row>
        <row r="1342">
          <cell r="A1342" t="str">
            <v xml:space="preserve">  PJM Interchange</v>
          </cell>
          <cell r="C1342">
            <v>0</v>
          </cell>
          <cell r="E1342">
            <v>0</v>
          </cell>
          <cell r="G1342">
            <v>0</v>
          </cell>
          <cell r="I1342">
            <v>0</v>
          </cell>
          <cell r="K1342">
            <v>0</v>
          </cell>
          <cell r="M1342">
            <v>0</v>
          </cell>
          <cell r="O1342">
            <v>0</v>
          </cell>
        </row>
        <row r="1343">
          <cell r="A1343" t="str">
            <v xml:space="preserve">  PASNY </v>
          </cell>
          <cell r="C1343">
            <v>143.69999999999999</v>
          </cell>
          <cell r="E1343">
            <v>143.69999999999999</v>
          </cell>
          <cell r="G1343">
            <v>143.69999999999999</v>
          </cell>
          <cell r="I1343">
            <v>143.69999999999999</v>
          </cell>
          <cell r="K1343">
            <v>287.39999999999998</v>
          </cell>
          <cell r="M1343">
            <v>431.09999999999997</v>
          </cell>
          <cell r="O1343">
            <v>574.79999999999995</v>
          </cell>
        </row>
        <row r="1344">
          <cell r="A1344" t="str">
            <v xml:space="preserve">  Borderline</v>
          </cell>
          <cell r="C1344">
            <v>31.5</v>
          </cell>
          <cell r="E1344">
            <v>31.5</v>
          </cell>
          <cell r="G1344">
            <v>31.5</v>
          </cell>
          <cell r="I1344">
            <v>31.5</v>
          </cell>
          <cell r="K1344">
            <v>63</v>
          </cell>
          <cell r="M1344">
            <v>94.5</v>
          </cell>
          <cell r="O1344">
            <v>126</v>
          </cell>
        </row>
        <row r="1345">
          <cell r="A1345" t="str">
            <v xml:space="preserve">    TOTAL POWER PURCHASES</v>
          </cell>
          <cell r="C1345">
            <v>267447.8</v>
          </cell>
          <cell r="E1345">
            <v>362454.80000000005</v>
          </cell>
          <cell r="G1345">
            <v>756507.2</v>
          </cell>
          <cell r="I1345">
            <v>237136.5</v>
          </cell>
          <cell r="K1345">
            <v>629902.6</v>
          </cell>
          <cell r="M1345">
            <v>1386409.8</v>
          </cell>
          <cell r="O1345">
            <v>1623546.4</v>
          </cell>
        </row>
        <row r="1346">
          <cell r="A1346" t="str">
            <v>TOTAL ENERGY AVAILABLE</v>
          </cell>
          <cell r="C1346">
            <v>376817.1</v>
          </cell>
          <cell r="E1346">
            <v>457471.5</v>
          </cell>
          <cell r="G1346">
            <v>891584.20000000007</v>
          </cell>
          <cell r="I1346">
            <v>328698.09999999998</v>
          </cell>
          <cell r="K1346">
            <v>834288.6</v>
          </cell>
          <cell r="M1346">
            <v>1725872.8</v>
          </cell>
          <cell r="O1346">
            <v>2054570.9</v>
          </cell>
        </row>
        <row r="1347">
          <cell r="A1347" t="str">
            <v>NON-SYSTEM ENERGY SALES</v>
          </cell>
        </row>
        <row r="1348">
          <cell r="A1348" t="str">
            <v xml:space="preserve">  Sales to ACE </v>
          </cell>
          <cell r="C1348">
            <v>0</v>
          </cell>
          <cell r="E1348">
            <v>0</v>
          </cell>
          <cell r="G1348">
            <v>0</v>
          </cell>
          <cell r="I1348">
            <v>0</v>
          </cell>
          <cell r="K1348">
            <v>0</v>
          </cell>
          <cell r="M1348">
            <v>0</v>
          </cell>
          <cell r="O1348">
            <v>0</v>
          </cell>
        </row>
        <row r="1349">
          <cell r="A1349" t="str">
            <v xml:space="preserve">  Sales to JCP&amp;L </v>
          </cell>
          <cell r="C1349">
            <v>0</v>
          </cell>
          <cell r="E1349">
            <v>0</v>
          </cell>
          <cell r="G1349">
            <v>0</v>
          </cell>
          <cell r="I1349">
            <v>0</v>
          </cell>
          <cell r="K1349">
            <v>0</v>
          </cell>
          <cell r="M1349">
            <v>0</v>
          </cell>
          <cell r="O1349">
            <v>0</v>
          </cell>
        </row>
        <row r="1350">
          <cell r="A1350" t="str">
            <v xml:space="preserve">  Sales to BG&amp;E</v>
          </cell>
          <cell r="C1350">
            <v>-1142.9000000000001</v>
          </cell>
          <cell r="E1350">
            <v>-1027.5</v>
          </cell>
          <cell r="G1350">
            <v>-1322.3</v>
          </cell>
          <cell r="I1350">
            <v>-1322.3</v>
          </cell>
          <cell r="K1350">
            <v>-2170.4</v>
          </cell>
          <cell r="M1350">
            <v>-3492.7</v>
          </cell>
          <cell r="O1350">
            <v>-4815</v>
          </cell>
        </row>
        <row r="1351">
          <cell r="A1351" t="str">
            <v xml:space="preserve">  Sales to GPU</v>
          </cell>
          <cell r="C1351">
            <v>-6992.7971039999993</v>
          </cell>
          <cell r="E1351">
            <v>-7108.4316239999989</v>
          </cell>
          <cell r="G1351">
            <v>-7700.5173599999998</v>
          </cell>
          <cell r="I1351">
            <v>-6115.0562010000003</v>
          </cell>
          <cell r="K1351">
            <v>-14101.228727999998</v>
          </cell>
          <cell r="M1351">
            <v>-21801.746088</v>
          </cell>
          <cell r="O1351">
            <v>-27916.802288999999</v>
          </cell>
        </row>
        <row r="1352">
          <cell r="A1352" t="str">
            <v xml:space="preserve">  PJM Interchange </v>
          </cell>
          <cell r="C1352">
            <v>-56802.700000000004</v>
          </cell>
          <cell r="E1352">
            <v>-62051.6</v>
          </cell>
          <cell r="G1352">
            <v>-158747.5</v>
          </cell>
          <cell r="I1352">
            <v>-53215.199999999997</v>
          </cell>
          <cell r="K1352">
            <v>-118854.3</v>
          </cell>
          <cell r="M1352">
            <v>-277601.8</v>
          </cell>
          <cell r="O1352">
            <v>-330817</v>
          </cell>
        </row>
        <row r="1353">
          <cell r="A1353" t="str">
            <v xml:space="preserve">  Sales to Other</v>
          </cell>
          <cell r="C1353">
            <v>-235209.60000000001</v>
          </cell>
          <cell r="E1353">
            <v>-332599.3</v>
          </cell>
          <cell r="G1353">
            <v>-740135.9</v>
          </cell>
          <cell r="I1353">
            <v>-204611.5</v>
          </cell>
          <cell r="K1353">
            <v>-567808.9</v>
          </cell>
          <cell r="M1353">
            <v>-1307944.8</v>
          </cell>
          <cell r="O1353">
            <v>-1512556.3</v>
          </cell>
        </row>
        <row r="1354">
          <cell r="A1354" t="str">
            <v xml:space="preserve">    TOTAL NON-SYSTEM ENERGY SALES</v>
          </cell>
          <cell r="C1354">
            <v>-300147.99710400001</v>
          </cell>
          <cell r="E1354">
            <v>-402786.83162399998</v>
          </cell>
          <cell r="G1354">
            <v>-907906.21736000001</v>
          </cell>
          <cell r="I1354">
            <v>-265264.056201</v>
          </cell>
          <cell r="K1354">
            <v>-702934.82872800005</v>
          </cell>
          <cell r="M1354">
            <v>-1610841.0460880001</v>
          </cell>
          <cell r="O1354">
            <v>-1876105.1022890001</v>
          </cell>
        </row>
        <row r="1355">
          <cell r="A1355" t="str">
            <v>SYSTEM COST OF POWER</v>
          </cell>
          <cell r="C1355">
            <v>76669.102895999968</v>
          </cell>
          <cell r="E1355">
            <v>54684.668376000016</v>
          </cell>
          <cell r="G1355">
            <v>-16322.01735999994</v>
          </cell>
          <cell r="I1355">
            <v>63434.043798999977</v>
          </cell>
          <cell r="K1355">
            <v>131353.77127199993</v>
          </cell>
          <cell r="M1355">
            <v>115031.75391199999</v>
          </cell>
          <cell r="O1355">
            <v>178465.79771099985</v>
          </cell>
        </row>
        <row r="1357">
          <cell r="A1357" t="str">
            <v>TOTAL EHV CHARGES (Page 14)</v>
          </cell>
          <cell r="C1357">
            <v>4775.9984133203134</v>
          </cell>
          <cell r="E1357">
            <v>6041.4228745688115</v>
          </cell>
          <cell r="G1357">
            <v>7895.6440306915938</v>
          </cell>
          <cell r="I1357">
            <v>4590.6740825166116</v>
          </cell>
          <cell r="K1357">
            <v>10817.421287889125</v>
          </cell>
          <cell r="M1357">
            <v>18713.065318580717</v>
          </cell>
          <cell r="O1357">
            <v>23303.739401097329</v>
          </cell>
        </row>
        <row r="1359">
          <cell r="A1359" t="str">
            <v>EXPENSE NOT RECOVERED THROUGH ECR</v>
          </cell>
        </row>
        <row r="1360">
          <cell r="A1360" t="str">
            <v xml:space="preserve">    Sun Oil Adjustment</v>
          </cell>
          <cell r="C1360">
            <v>0</v>
          </cell>
          <cell r="E1360">
            <v>0</v>
          </cell>
          <cell r="G1360">
            <v>0</v>
          </cell>
          <cell r="I1360">
            <v>0</v>
          </cell>
          <cell r="K1360">
            <v>0</v>
          </cell>
          <cell r="M1360">
            <v>0</v>
          </cell>
          <cell r="O1360">
            <v>0</v>
          </cell>
        </row>
        <row r="1361">
          <cell r="A1361" t="str">
            <v xml:space="preserve">    Safe Harbor(1/3)</v>
          </cell>
          <cell r="C1361">
            <v>3354</v>
          </cell>
          <cell r="E1361">
            <v>3370.5</v>
          </cell>
          <cell r="G1361">
            <v>1023.3000000000001</v>
          </cell>
          <cell r="I1361">
            <v>2052.1000000000004</v>
          </cell>
          <cell r="K1361">
            <v>6724.5</v>
          </cell>
          <cell r="M1361">
            <v>7747.8</v>
          </cell>
          <cell r="O1361">
            <v>9799.9000000000015</v>
          </cell>
        </row>
        <row r="1362">
          <cell r="A1362" t="str">
            <v xml:space="preserve">    Installed Capacity Payments</v>
          </cell>
          <cell r="C1362">
            <v>0</v>
          </cell>
          <cell r="E1362">
            <v>0</v>
          </cell>
          <cell r="G1362">
            <v>0</v>
          </cell>
          <cell r="I1362">
            <v>0</v>
          </cell>
          <cell r="K1362">
            <v>0</v>
          </cell>
          <cell r="M1362">
            <v>0</v>
          </cell>
          <cell r="O1362">
            <v>0</v>
          </cell>
        </row>
        <row r="1363">
          <cell r="A1363" t="str">
            <v xml:space="preserve">  TOTAL NOT RECOVERED THROUGH ECR</v>
          </cell>
          <cell r="C1363">
            <v>3354</v>
          </cell>
          <cell r="E1363">
            <v>3370.5</v>
          </cell>
          <cell r="G1363">
            <v>1023.3</v>
          </cell>
          <cell r="I1363">
            <v>2052.1</v>
          </cell>
          <cell r="K1363">
            <v>6724.5</v>
          </cell>
          <cell r="M1363">
            <v>7747.8</v>
          </cell>
          <cell r="O1363">
            <v>9799.9</v>
          </cell>
        </row>
        <row r="1364">
          <cell r="A1364" t="str">
            <v>ENERGY COST APPLICABLE TO ECR</v>
          </cell>
          <cell r="C1364">
            <v>78091.101309320278</v>
          </cell>
          <cell r="E1364">
            <v>57355.591250568825</v>
          </cell>
          <cell r="G1364">
            <v>-9449.6733293083453</v>
          </cell>
          <cell r="I1364">
            <v>65972.617881516591</v>
          </cell>
          <cell r="K1364">
            <v>135446.69255988905</v>
          </cell>
          <cell r="M1364">
            <v>125997.0192305807</v>
          </cell>
          <cell r="O1364">
            <v>191969.63711209717</v>
          </cell>
        </row>
        <row r="1365">
          <cell r="A1365" t="str">
            <v xml:space="preserve">  PORTION FOR PPUC CUSTOMERS</v>
          </cell>
          <cell r="B1365">
            <v>1</v>
          </cell>
          <cell r="C1365">
            <v>78091.100000000006</v>
          </cell>
          <cell r="E1365">
            <v>57355.6</v>
          </cell>
          <cell r="G1365">
            <v>-9449.7000000000007</v>
          </cell>
          <cell r="I1365">
            <v>65972.600000000006</v>
          </cell>
          <cell r="K1365">
            <v>135446.70000000001</v>
          </cell>
          <cell r="M1365">
            <v>125997</v>
          </cell>
          <cell r="O1365">
            <v>191969.6</v>
          </cell>
        </row>
        <row r="1367">
          <cell r="G1367" t="str">
            <v xml:space="preserve">                               QUARTERLY SUMMARY SHEET</v>
          </cell>
          <cell r="L1367" t="str">
            <v>CASE:2001 FORECAST</v>
          </cell>
          <cell r="P1367" t="str">
            <v>9B</v>
          </cell>
        </row>
        <row r="1368">
          <cell r="G1368" t="str">
            <v xml:space="preserve">                                 PER UNIT ENERGY COST</v>
          </cell>
          <cell r="L1368">
            <v>36851</v>
          </cell>
        </row>
        <row r="1369">
          <cell r="G1369" t="str">
            <v xml:space="preserve">                                    (Mills / kwh)</v>
          </cell>
        </row>
        <row r="1370">
          <cell r="K1370" t="str">
            <v>==================================================</v>
          </cell>
        </row>
        <row r="1371">
          <cell r="A1371" t="str">
            <v>STEAM STATIONS</v>
          </cell>
          <cell r="C1371" t="str">
            <v>1st Qtr</v>
          </cell>
          <cell r="E1371" t="str">
            <v>2nd Qtr</v>
          </cell>
          <cell r="G1371" t="str">
            <v>3rd Qtr</v>
          </cell>
          <cell r="I1371" t="str">
            <v>4th Qtr</v>
          </cell>
          <cell r="K1371" t="str">
            <v>2nd Qtr</v>
          </cell>
          <cell r="M1371" t="str">
            <v>3rd Qtr</v>
          </cell>
          <cell r="O1371" t="str">
            <v>4th Qtr</v>
          </cell>
        </row>
        <row r="1372">
          <cell r="A1372" t="str">
            <v xml:space="preserve">  COAL-FIRED</v>
          </cell>
        </row>
        <row r="1373">
          <cell r="A1373" t="str">
            <v xml:space="preserve">    Brunner Island</v>
          </cell>
          <cell r="C1373">
            <v>14.856429197848007</v>
          </cell>
          <cell r="E1373">
            <v>14.835493855451105</v>
          </cell>
          <cell r="G1373">
            <v>13.946660670828752</v>
          </cell>
          <cell r="I1373">
            <v>13.757912676795483</v>
          </cell>
          <cell r="K1373">
            <v>14.847336862409021</v>
          </cell>
          <cell r="M1373">
            <v>14.54355471258258</v>
          </cell>
          <cell r="O1373">
            <v>14.374850493494597</v>
          </cell>
        </row>
        <row r="1374">
          <cell r="A1374" t="str">
            <v xml:space="preserve">    Martins Creek 1-2</v>
          </cell>
          <cell r="C1374">
            <v>15.800344449699569</v>
          </cell>
          <cell r="E1374">
            <v>15.945977837183298</v>
          </cell>
          <cell r="G1374">
            <v>15.53759088346075</v>
          </cell>
          <cell r="I1374">
            <v>15.862623483302695</v>
          </cell>
          <cell r="K1374">
            <v>15.862372585317338</v>
          </cell>
          <cell r="M1374">
            <v>15.771819412102241</v>
          </cell>
          <cell r="O1374">
            <v>15.796624520758945</v>
          </cell>
        </row>
        <row r="1375">
          <cell r="A1375" t="str">
            <v xml:space="preserve">    Sunbury</v>
          </cell>
          <cell r="C1375">
            <v>0</v>
          </cell>
          <cell r="E1375">
            <v>0</v>
          </cell>
          <cell r="G1375">
            <v>0</v>
          </cell>
          <cell r="I1375">
            <v>0</v>
          </cell>
          <cell r="K1375">
            <v>0</v>
          </cell>
          <cell r="M1375">
            <v>0</v>
          </cell>
          <cell r="O1375">
            <v>0</v>
          </cell>
        </row>
        <row r="1376">
          <cell r="A1376" t="str">
            <v xml:space="preserve">    Holtwood</v>
          </cell>
          <cell r="C1376">
            <v>0</v>
          </cell>
          <cell r="E1376">
            <v>0</v>
          </cell>
          <cell r="G1376">
            <v>0</v>
          </cell>
          <cell r="I1376">
            <v>0</v>
          </cell>
          <cell r="K1376">
            <v>0</v>
          </cell>
          <cell r="M1376">
            <v>0</v>
          </cell>
          <cell r="O1376">
            <v>0</v>
          </cell>
        </row>
        <row r="1377">
          <cell r="A1377" t="str">
            <v xml:space="preserve">    Keystone</v>
          </cell>
          <cell r="C1377">
            <v>9.6901578869055491</v>
          </cell>
          <cell r="E1377">
            <v>11.820725895404735</v>
          </cell>
          <cell r="G1377">
            <v>10.037174178830455</v>
          </cell>
          <cell r="I1377">
            <v>9.9924373774695159</v>
          </cell>
          <cell r="K1377">
            <v>10.624742201438456</v>
          </cell>
          <cell r="M1377">
            <v>10.412161069067871</v>
          </cell>
          <cell r="O1377">
            <v>10.300650190596697</v>
          </cell>
        </row>
        <row r="1378">
          <cell r="A1378" t="str">
            <v xml:space="preserve">    Conemaugh</v>
          </cell>
          <cell r="C1378">
            <v>11.427367212629029</v>
          </cell>
          <cell r="E1378">
            <v>10.391277695090313</v>
          </cell>
          <cell r="G1378">
            <v>11.83443000763168</v>
          </cell>
          <cell r="I1378">
            <v>11.373445621241023</v>
          </cell>
          <cell r="K1378">
            <v>10.909270152974582</v>
          </cell>
          <cell r="M1378">
            <v>11.194322558098007</v>
          </cell>
          <cell r="O1378">
            <v>11.228876528572867</v>
          </cell>
        </row>
        <row r="1379">
          <cell r="A1379" t="str">
            <v xml:space="preserve">    Montour</v>
          </cell>
          <cell r="C1379">
            <v>12.801097361799055</v>
          </cell>
          <cell r="E1379">
            <v>13.48456937162503</v>
          </cell>
          <cell r="G1379">
            <v>12.712239702530361</v>
          </cell>
          <cell r="I1379">
            <v>12.91674654640674</v>
          </cell>
          <cell r="K1379">
            <v>13.098598916076618</v>
          </cell>
          <cell r="M1379">
            <v>12.945958588708708</v>
          </cell>
          <cell r="O1379">
            <v>12.93882235403642</v>
          </cell>
        </row>
        <row r="1380">
          <cell r="A1380" t="str">
            <v xml:space="preserve">    TOTAL COAL-FIRED </v>
          </cell>
          <cell r="C1380">
            <v>13.483689783179788</v>
          </cell>
          <cell r="E1380">
            <v>13.71301945881495</v>
          </cell>
          <cell r="G1380">
            <v>13.026658050455353</v>
          </cell>
          <cell r="I1380">
            <v>13.049264747631458</v>
          </cell>
          <cell r="K1380">
            <v>13.584725693326597</v>
          </cell>
          <cell r="M1380">
            <v>13.385555837890861</v>
          </cell>
          <cell r="O1380">
            <v>13.307633142369998</v>
          </cell>
        </row>
        <row r="1381">
          <cell r="A1381" t="str">
            <v xml:space="preserve">  OIL-FIRED</v>
          </cell>
        </row>
        <row r="1382">
          <cell r="A1382" t="str">
            <v xml:space="preserve">    Martins Creek 3-4</v>
          </cell>
          <cell r="C1382">
            <v>52.652076896413092</v>
          </cell>
          <cell r="E1382">
            <v>43.94590425130788</v>
          </cell>
          <cell r="G1382">
            <v>39.959874915582901</v>
          </cell>
          <cell r="I1382">
            <v>43.76256999483703</v>
          </cell>
          <cell r="K1382">
            <v>47.382231894382443</v>
          </cell>
          <cell r="M1382">
            <v>42.759364662835765</v>
          </cell>
          <cell r="O1382">
            <v>42.848171058526717</v>
          </cell>
        </row>
        <row r="1383">
          <cell r="A1383" t="str">
            <v xml:space="preserve">    Sun Oil Adjustment</v>
          </cell>
          <cell r="B1383" t="str">
            <v>.</v>
          </cell>
          <cell r="C1383">
            <v>0</v>
          </cell>
          <cell r="E1383">
            <v>0</v>
          </cell>
          <cell r="G1383">
            <v>0</v>
          </cell>
          <cell r="I1383">
            <v>0</v>
          </cell>
          <cell r="K1383">
            <v>0</v>
          </cell>
          <cell r="M1383">
            <v>0</v>
          </cell>
          <cell r="O1383">
            <v>0</v>
          </cell>
        </row>
        <row r="1385">
          <cell r="A1385" t="str">
            <v xml:space="preserve">    TOTAL OIL-FIRED (Including</v>
          </cell>
          <cell r="C1385">
            <v>52.651943230335945</v>
          </cell>
          <cell r="E1385">
            <v>43.94585240799006</v>
          </cell>
          <cell r="G1385">
            <v>39.959881714569384</v>
          </cell>
          <cell r="I1385">
            <v>43.762355830992853</v>
          </cell>
          <cell r="K1385">
            <v>47.382147755609935</v>
          </cell>
          <cell r="M1385">
            <v>42.759337162835791</v>
          </cell>
          <cell r="O1385">
            <v>42.848186968625598</v>
          </cell>
        </row>
        <row r="1386">
          <cell r="A1386" t="str">
            <v xml:space="preserve">      Sun Oil Adjustment)</v>
          </cell>
        </row>
        <row r="1388">
          <cell r="A1388" t="str">
            <v xml:space="preserve">    TOTAL GENERATION</v>
          </cell>
          <cell r="C1388">
            <v>14.92437288553997</v>
          </cell>
          <cell r="E1388">
            <v>15.804898460350962</v>
          </cell>
          <cell r="G1388">
            <v>16.762311283073565</v>
          </cell>
          <cell r="I1388">
            <v>13.935473155048941</v>
          </cell>
          <cell r="K1388">
            <v>15.319803813147665</v>
          </cell>
          <cell r="M1388">
            <v>15.86701069781099</v>
          </cell>
          <cell r="O1388">
            <v>15.439392759160963</v>
          </cell>
        </row>
        <row r="1390">
          <cell r="A1390" t="str">
            <v xml:space="preserve">  NUCLEAR</v>
          </cell>
        </row>
        <row r="1391">
          <cell r="A1391" t="str">
            <v xml:space="preserve">    Susq. #1 (PL 90% Share)</v>
          </cell>
          <cell r="B1391" t="str">
            <v>.</v>
          </cell>
          <cell r="C1391">
            <v>3.6198845946868161</v>
          </cell>
          <cell r="E1391">
            <v>3.6199207597570751</v>
          </cell>
          <cell r="G1391">
            <v>3.6198853926097976</v>
          </cell>
          <cell r="I1391">
            <v>3.6198853926097976</v>
          </cell>
          <cell r="K1391">
            <v>3.6199015512687223</v>
          </cell>
          <cell r="M1391">
            <v>3.6198958657100277</v>
          </cell>
          <cell r="O1391">
            <v>3.6198931400292866</v>
          </cell>
        </row>
        <row r="1392">
          <cell r="A1392" t="str">
            <v xml:space="preserve">    Susq. #2 (PL 90% Share)</v>
          </cell>
          <cell r="B1392" t="str">
            <v>.</v>
          </cell>
          <cell r="C1392">
            <v>3.7800717383638269</v>
          </cell>
          <cell r="E1392">
            <v>3.5900593731720352</v>
          </cell>
          <cell r="G1392">
            <v>3.5899983231031278</v>
          </cell>
          <cell r="I1392">
            <v>3.5899983231031274</v>
          </cell>
          <cell r="K1392">
            <v>3.6875179672761846</v>
          </cell>
          <cell r="M1392">
            <v>3.646717398401687</v>
          </cell>
          <cell r="O1392">
            <v>3.6299868682289316</v>
          </cell>
        </row>
        <row r="1393">
          <cell r="A1393" t="str">
            <v xml:space="preserve">    D&amp;D Expense</v>
          </cell>
          <cell r="C1393">
            <v>0.17478078532229643</v>
          </cell>
          <cell r="E1393">
            <v>0.19205014482475213</v>
          </cell>
          <cell r="G1393">
            <v>0.14816561403325293</v>
          </cell>
          <cell r="I1393">
            <v>0.14816561403325293</v>
          </cell>
          <cell r="K1393">
            <v>0.18301391632983163</v>
          </cell>
          <cell r="M1393">
            <v>0.16968524886004208</v>
          </cell>
          <cell r="O1393">
            <v>0.16373161462750352</v>
          </cell>
        </row>
        <row r="1395">
          <cell r="A1395" t="str">
            <v xml:space="preserve">    TOTAL NUCLEAR (Including</v>
          </cell>
          <cell r="C1395">
            <v>3.8626611722583828</v>
          </cell>
          <cell r="E1395">
            <v>3.798730027817987</v>
          </cell>
          <cell r="G1395">
            <v>3.7530302623076488</v>
          </cell>
          <cell r="I1395">
            <v>3.7530302623076488</v>
          </cell>
          <cell r="K1395">
            <v>3.8322112168694438</v>
          </cell>
          <cell r="M1395">
            <v>3.801926338322938</v>
          </cell>
          <cell r="O1395">
            <v>3.7883857318557235</v>
          </cell>
        </row>
        <row r="1396">
          <cell r="A1396" t="str">
            <v xml:space="preserve">      D&amp;D Expense)</v>
          </cell>
        </row>
        <row r="1397">
          <cell r="A1397" t="str">
            <v xml:space="preserve">                          </v>
          </cell>
        </row>
        <row r="1398">
          <cell r="A1398" t="str">
            <v>COMBUSTION TURBINES</v>
          </cell>
          <cell r="C1398">
            <v>81.399945733369506</v>
          </cell>
          <cell r="E1398">
            <v>37.916635069470779</v>
          </cell>
          <cell r="G1398">
            <v>48.555550160494434</v>
          </cell>
          <cell r="I1398">
            <v>59.499900833498607</v>
          </cell>
          <cell r="K1398">
            <v>62.074051083684772</v>
          </cell>
          <cell r="M1398">
            <v>51.675209258529129</v>
          </cell>
          <cell r="O1398">
            <v>52.056906336836896</v>
          </cell>
        </row>
        <row r="1400">
          <cell r="A1400" t="str">
            <v>DIESELS</v>
          </cell>
          <cell r="C1400">
            <v>58.333138889537032</v>
          </cell>
          <cell r="E1400">
            <v>51.399897200205601</v>
          </cell>
          <cell r="G1400">
            <v>51.333162222792581</v>
          </cell>
          <cell r="I1400">
            <v>55.666481111729624</v>
          </cell>
          <cell r="K1400">
            <v>53.999932500084377</v>
          </cell>
          <cell r="M1400">
            <v>53.272678843019236</v>
          </cell>
          <cell r="O1400">
            <v>53.78567586737438</v>
          </cell>
        </row>
        <row r="1402">
          <cell r="A1402" t="str">
            <v>AVERAGE COST OF GEN (INCL HYDRO)</v>
          </cell>
          <cell r="C1402">
            <v>10.639904753180897</v>
          </cell>
          <cell r="E1402">
            <v>10.804736859411392</v>
          </cell>
          <cell r="G1402">
            <v>11.683210023143157</v>
          </cell>
          <cell r="I1402">
            <v>9.1723812113745993</v>
          </cell>
          <cell r="K1402">
            <v>10.715832542435127</v>
          </cell>
          <cell r="M1402">
            <v>11.081311915033636</v>
          </cell>
          <cell r="O1402">
            <v>10.617247873796225</v>
          </cell>
        </row>
        <row r="1404">
          <cell r="A1404" t="str">
            <v>POWER PURCHASES</v>
          </cell>
        </row>
        <row r="1405">
          <cell r="A1405" t="str">
            <v xml:space="preserve">  Short-term - Other Utilities</v>
          </cell>
          <cell r="C1405">
            <v>28.953848112077964</v>
          </cell>
          <cell r="E1405">
            <v>32.471999385391271</v>
          </cell>
          <cell r="G1405">
            <v>55.705929181915671</v>
          </cell>
          <cell r="I1405">
            <v>26.154083894244089</v>
          </cell>
          <cell r="K1405">
            <v>30.925784768371411</v>
          </cell>
          <cell r="M1405">
            <v>41.446562083559172</v>
          </cell>
          <cell r="O1405">
            <v>38.459893844449894</v>
          </cell>
        </row>
        <row r="1406">
          <cell r="A1406" t="str">
            <v xml:space="preserve">  Non-utility Generation</v>
          </cell>
          <cell r="C1406">
            <v>65.200092749612978</v>
          </cell>
          <cell r="E1406">
            <v>65.200031177353708</v>
          </cell>
          <cell r="G1406">
            <v>65.199966423694846</v>
          </cell>
          <cell r="I1406">
            <v>65.199816442134519</v>
          </cell>
          <cell r="K1406">
            <v>65.200062177037907</v>
          </cell>
          <cell r="M1406">
            <v>65.200031826040771</v>
          </cell>
          <cell r="O1406">
            <v>65.199976327119401</v>
          </cell>
        </row>
        <row r="1407">
          <cell r="A1407" t="str">
            <v xml:space="preserve">  Safe Harbor</v>
          </cell>
          <cell r="C1407">
            <v>27.582236615277662</v>
          </cell>
          <cell r="E1407">
            <v>27.581832834845887</v>
          </cell>
          <cell r="G1407">
            <v>27.582209499131828</v>
          </cell>
          <cell r="I1407">
            <v>27.581988876586173</v>
          </cell>
          <cell r="K1407">
            <v>27.582034341337025</v>
          </cell>
          <cell r="M1407">
            <v>27.582057573577583</v>
          </cell>
          <cell r="O1407">
            <v>27.582043266022964</v>
          </cell>
        </row>
        <row r="1408">
          <cell r="A1408" t="str">
            <v xml:space="preserve">  PJM Interchange</v>
          </cell>
          <cell r="C1408">
            <v>0</v>
          </cell>
          <cell r="E1408">
            <v>0</v>
          </cell>
          <cell r="G1408">
            <v>0</v>
          </cell>
          <cell r="I1408">
            <v>0</v>
          </cell>
          <cell r="K1408">
            <v>0</v>
          </cell>
          <cell r="M1408">
            <v>0</v>
          </cell>
          <cell r="O1408">
            <v>0</v>
          </cell>
        </row>
        <row r="1409">
          <cell r="A1409" t="str">
            <v xml:space="preserve">  PASNY </v>
          </cell>
          <cell r="C1409">
            <v>19.958330561342979</v>
          </cell>
          <cell r="E1409">
            <v>19.958330561342979</v>
          </cell>
          <cell r="G1409">
            <v>19.958330561342979</v>
          </cell>
          <cell r="I1409">
            <v>19.958330561342979</v>
          </cell>
          <cell r="K1409">
            <v>19.95833194733806</v>
          </cell>
          <cell r="M1409">
            <v>19.95833240933646</v>
          </cell>
          <cell r="O1409">
            <v>19.958332640335673</v>
          </cell>
        </row>
        <row r="1410">
          <cell r="A1410" t="str">
            <v xml:space="preserve">  Borderline</v>
          </cell>
          <cell r="C1410">
            <v>104.99965000116666</v>
          </cell>
          <cell r="E1410">
            <v>104.99965000116666</v>
          </cell>
          <cell r="G1410">
            <v>104.99965000116666</v>
          </cell>
          <cell r="I1410">
            <v>104.99965000116666</v>
          </cell>
          <cell r="K1410">
            <v>104.99982500029165</v>
          </cell>
          <cell r="M1410">
            <v>104.99988333346295</v>
          </cell>
          <cell r="O1410">
            <v>104.99991250007291</v>
          </cell>
        </row>
        <row r="1412">
          <cell r="A1412" t="str">
            <v xml:space="preserve">    TOTAL POWER PURCHASES</v>
          </cell>
          <cell r="C1412">
            <v>31.705795877834131</v>
          </cell>
          <cell r="E1412">
            <v>34.394701128818795</v>
          </cell>
          <cell r="G1412">
            <v>56.030929663445001</v>
          </cell>
          <cell r="I1412">
            <v>29.322798032753049</v>
          </cell>
          <cell r="K1412">
            <v>33.199252636153808</v>
          </cell>
          <cell r="M1412">
            <v>42.691605849339751</v>
          </cell>
          <cell r="O1412">
            <v>40.026090792905073</v>
          </cell>
        </row>
        <row r="1414">
          <cell r="A1414" t="str">
            <v>TOTAL ENERGY AVAILABLE</v>
          </cell>
          <cell r="C1414">
            <v>20.491997714849386</v>
          </cell>
          <cell r="E1414">
            <v>24.030145922025582</v>
          </cell>
          <cell r="G1414">
            <v>36.087029727558054</v>
          </cell>
          <cell r="I1414">
            <v>18.662773597237031</v>
          </cell>
          <cell r="K1414">
            <v>22.291744486510897</v>
          </cell>
          <cell r="M1414">
            <v>27.77734000251435</v>
          </cell>
          <cell r="O1414">
            <v>25.764259827879314</v>
          </cell>
        </row>
        <row r="1416">
          <cell r="A1416" t="str">
            <v>NON-SYSTEM ENERGY SALES</v>
          </cell>
        </row>
        <row r="1417">
          <cell r="A1417" t="str">
            <v xml:space="preserve">  Sales to ACE </v>
          </cell>
          <cell r="C1417">
            <v>0</v>
          </cell>
          <cell r="E1417">
            <v>0</v>
          </cell>
          <cell r="G1417">
            <v>0</v>
          </cell>
          <cell r="I1417">
            <v>0</v>
          </cell>
          <cell r="K1417">
            <v>0</v>
          </cell>
          <cell r="M1417">
            <v>0</v>
          </cell>
          <cell r="O1417">
            <v>0</v>
          </cell>
        </row>
        <row r="1418">
          <cell r="A1418" t="str">
            <v xml:space="preserve">  Sales to JCP&amp;L </v>
          </cell>
          <cell r="C1418">
            <v>0</v>
          </cell>
          <cell r="E1418">
            <v>0</v>
          </cell>
          <cell r="G1418">
            <v>0</v>
          </cell>
          <cell r="I1418">
            <v>0</v>
          </cell>
          <cell r="K1418">
            <v>0</v>
          </cell>
          <cell r="M1418">
            <v>0</v>
          </cell>
          <cell r="O1418">
            <v>0</v>
          </cell>
        </row>
        <row r="1419">
          <cell r="A1419" t="str">
            <v xml:space="preserve">  Sales to BG&amp;E</v>
          </cell>
          <cell r="C1419">
            <v>4.8946467019042688</v>
          </cell>
          <cell r="E1419">
            <v>8.3877551705122873</v>
          </cell>
          <cell r="G1419">
            <v>-1322300000</v>
          </cell>
          <cell r="I1419">
            <v>-1322300000</v>
          </cell>
          <cell r="K1419">
            <v>6.0966292306085093</v>
          </cell>
          <cell r="M1419">
            <v>9.8109550837386372</v>
          </cell>
          <cell r="O1419">
            <v>13.525280936868766</v>
          </cell>
        </row>
        <row r="1420">
          <cell r="A1420" t="str">
            <v xml:space="preserve">  Sales to GPU</v>
          </cell>
          <cell r="C1420">
            <v>10.791353572208878</v>
          </cell>
          <cell r="E1420">
            <v>10.854224514970566</v>
          </cell>
          <cell r="G1420">
            <v>11.625177191463131</v>
          </cell>
          <cell r="I1420">
            <v>9.2274878681567643</v>
          </cell>
          <cell r="K1420">
            <v>10.822955513717824</v>
          </cell>
          <cell r="M1420">
            <v>11.093342542661855</v>
          </cell>
          <cell r="O1420">
            <v>10.622831925275049</v>
          </cell>
        </row>
        <row r="1421">
          <cell r="A1421" t="str">
            <v xml:space="preserve">  PJM Interchange </v>
          </cell>
          <cell r="C1421">
            <v>26.534605435917634</v>
          </cell>
          <cell r="E1421">
            <v>29.942453949276789</v>
          </cell>
          <cell r="G1421">
            <v>37.344503731203595</v>
          </cell>
          <cell r="I1421">
            <v>22.379294875183575</v>
          </cell>
          <cell r="K1421">
            <v>28.210890067973082</v>
          </cell>
          <cell r="M1421">
            <v>32.798107754650587</v>
          </cell>
          <cell r="O1421">
            <v>30.513010060411784</v>
          </cell>
        </row>
        <row r="1422">
          <cell r="A1422" t="str">
            <v xml:space="preserve">  Sales to Other</v>
          </cell>
          <cell r="C1422">
            <v>29.548954544065179</v>
          </cell>
          <cell r="E1422">
            <v>33.031884071525468</v>
          </cell>
          <cell r="G1422">
            <v>56.243865390528292</v>
          </cell>
          <cell r="I1422">
            <v>26.742673910046925</v>
          </cell>
          <cell r="K1422">
            <v>31.494136259657189</v>
          </cell>
          <cell r="M1422">
            <v>41.936842877684249</v>
          </cell>
          <cell r="O1422">
            <v>38.943697593040888</v>
          </cell>
        </row>
        <row r="1424">
          <cell r="A1424" t="str">
            <v xml:space="preserve">    TOTAL NON-SYSTEM ENERGY SALES</v>
          </cell>
          <cell r="C1424">
            <v>27.330407125287319</v>
          </cell>
          <cell r="E1424">
            <v>31.17834718822014</v>
          </cell>
          <cell r="G1424">
            <v>50.236335324010042</v>
          </cell>
          <cell r="I1424">
            <v>24.810278648466593</v>
          </cell>
          <cell r="K1424">
            <v>29.410268556019009</v>
          </cell>
          <cell r="M1424">
            <v>38.377389797096221</v>
          </cell>
          <cell r="O1424">
            <v>35.62310553655005</v>
          </cell>
        </row>
        <row r="1425">
          <cell r="A1425" t="str">
            <v>SYSTEM COST OF POWER</v>
          </cell>
          <cell r="C1425">
            <v>10.351876104080054</v>
          </cell>
          <cell r="E1425">
            <v>8.9374530106662533</v>
          </cell>
          <cell r="G1425">
            <v>-2.4604299191322578</v>
          </cell>
          <cell r="I1425">
            <v>9.1657033855673191</v>
          </cell>
          <cell r="K1425">
            <v>9.7119978698761482</v>
          </cell>
          <cell r="M1425">
            <v>5.7063104264805622</v>
          </cell>
          <cell r="O1425">
            <v>6.5904149246447288</v>
          </cell>
        </row>
        <row r="1426">
          <cell r="C1426" t="str">
            <v xml:space="preserve"> ========</v>
          </cell>
          <cell r="E1426" t="str">
            <v xml:space="preserve"> ========</v>
          </cell>
          <cell r="G1426" t="str">
            <v xml:space="preserve"> ========</v>
          </cell>
          <cell r="I1426" t="str">
            <v xml:space="preserve"> ========</v>
          </cell>
          <cell r="K1426" t="str">
            <v xml:space="preserve"> ========</v>
          </cell>
          <cell r="M1426" t="str">
            <v xml:space="preserve"> ========</v>
          </cell>
          <cell r="O1426" t="str">
            <v xml:space="preserve"> =========</v>
          </cell>
        </row>
        <row r="1428">
          <cell r="G1428" t="str">
            <v xml:space="preserve">                          QUARTERLY SUMMARY SHEET OF</v>
          </cell>
          <cell r="L1428" t="str">
            <v>CASE:2001 FORECAST</v>
          </cell>
        </row>
        <row r="1429">
          <cell r="G1429" t="str">
            <v xml:space="preserve">                             SAVINGS ON PJM SALES</v>
          </cell>
          <cell r="L1429">
            <v>36851</v>
          </cell>
          <cell r="O1429" t="str">
            <v xml:space="preserve">        15A</v>
          </cell>
        </row>
        <row r="1430">
          <cell r="L1430" t="str">
            <v xml:space="preserve">        YEAR TO DATE</v>
          </cell>
        </row>
        <row r="1431">
          <cell r="K1431" t="str">
            <v>==================================================</v>
          </cell>
        </row>
        <row r="1432">
          <cell r="A1432" t="str">
            <v>COST OF INTERCHANGE MIX</v>
          </cell>
          <cell r="C1432" t="str">
            <v>1st Qtr</v>
          </cell>
          <cell r="E1432" t="str">
            <v>2nd Qtr</v>
          </cell>
          <cell r="G1432" t="str">
            <v>3rd Qtr</v>
          </cell>
          <cell r="I1432" t="str">
            <v>4th Qtr</v>
          </cell>
          <cell r="K1432" t="str">
            <v>2nd Qtr</v>
          </cell>
          <cell r="M1432" t="str">
            <v>3rd Qtr</v>
          </cell>
          <cell r="O1432" t="str">
            <v>4th Qtr</v>
          </cell>
        </row>
        <row r="1433">
          <cell r="A1433" t="str">
            <v xml:space="preserve">  MARTINS CREEK #3-4</v>
          </cell>
        </row>
        <row r="1434">
          <cell r="A1434" t="str">
            <v xml:space="preserve">    Output Interchanged (GWH)</v>
          </cell>
          <cell r="B1434" t="str">
            <v>.</v>
          </cell>
          <cell r="C1434">
            <v>17.3</v>
          </cell>
          <cell r="E1434">
            <v>20</v>
          </cell>
          <cell r="G1434">
            <v>60</v>
          </cell>
          <cell r="I1434">
            <v>3.5</v>
          </cell>
          <cell r="K1434">
            <v>37.299999999999997</v>
          </cell>
          <cell r="M1434">
            <v>97.3</v>
          </cell>
          <cell r="O1434">
            <v>100.8</v>
          </cell>
        </row>
        <row r="1435">
          <cell r="A1435" t="str">
            <v xml:space="preserve">    Fuel Cost Rate (Mills/KWH)</v>
          </cell>
          <cell r="C1435">
            <v>52.514447831534802</v>
          </cell>
          <cell r="E1435">
            <v>43.649997817500108</v>
          </cell>
          <cell r="G1435">
            <v>39.779999337000014</v>
          </cell>
          <cell r="I1435">
            <v>43.82855890612602</v>
          </cell>
          <cell r="K1435">
            <v>47.761392821410389</v>
          </cell>
          <cell r="M1435">
            <v>42.839670679962282</v>
          </cell>
          <cell r="O1435">
            <v>42.874007511170561</v>
          </cell>
        </row>
        <row r="1436">
          <cell r="A1436" t="str">
            <v xml:space="preserve">    Cost of Interchange ($1000)</v>
          </cell>
          <cell r="C1436">
            <v>908.5</v>
          </cell>
          <cell r="E1436">
            <v>873</v>
          </cell>
          <cell r="G1436">
            <v>2386.8000000000002</v>
          </cell>
          <cell r="I1436">
            <v>153.39999999999998</v>
          </cell>
          <cell r="K1436">
            <v>1781.5</v>
          </cell>
          <cell r="M1436">
            <v>4168.3</v>
          </cell>
          <cell r="O1436">
            <v>4321.7</v>
          </cell>
        </row>
        <row r="1438">
          <cell r="A1438" t="str">
            <v xml:space="preserve">  COAL</v>
          </cell>
        </row>
        <row r="1439">
          <cell r="A1439" t="str">
            <v xml:space="preserve">    Output For Interchange (GWH)</v>
          </cell>
          <cell r="C1439">
            <v>2122</v>
          </cell>
          <cell r="E1439">
            <v>2051.3000000000002</v>
          </cell>
          <cell r="G1439">
            <v>4184.9000000000005</v>
          </cell>
          <cell r="I1439">
            <v>2351.5</v>
          </cell>
          <cell r="K1439">
            <v>4173.3</v>
          </cell>
          <cell r="M1439">
            <v>8358.2000000000007</v>
          </cell>
          <cell r="O1439">
            <v>10709.7</v>
          </cell>
        </row>
        <row r="1440">
          <cell r="A1440" t="str">
            <v xml:space="preserve">    Fuel Cost Rate (Mills/KWH)</v>
          </cell>
          <cell r="C1440">
            <v>14.023327043344333</v>
          </cell>
          <cell r="E1440">
            <v>14.179593421645007</v>
          </cell>
          <cell r="G1440">
            <v>13.419412647035909</v>
          </cell>
          <cell r="I1440">
            <v>13.399021895216237</v>
          </cell>
          <cell r="K1440">
            <v>14.100136579181907</v>
          </cell>
          <cell r="M1440">
            <v>13.75930224046334</v>
          </cell>
          <cell r="O1440">
            <v>13.68019645613974</v>
          </cell>
        </row>
        <row r="1441">
          <cell r="A1441" t="str">
            <v xml:space="preserve">    Cost of Interchange ($1000)</v>
          </cell>
          <cell r="C1441">
            <v>29757.5</v>
          </cell>
          <cell r="E1441">
            <v>29086.6</v>
          </cell>
          <cell r="G1441">
            <v>56158.9</v>
          </cell>
          <cell r="I1441">
            <v>31507.8</v>
          </cell>
          <cell r="K1441">
            <v>58844.1</v>
          </cell>
          <cell r="M1441">
            <v>115003</v>
          </cell>
          <cell r="O1441">
            <v>146510.79999999999</v>
          </cell>
        </row>
        <row r="1443">
          <cell r="A1443" t="str">
            <v xml:space="preserve">  POOL PURCHASES RESOLD</v>
          </cell>
        </row>
        <row r="1444">
          <cell r="A1444" t="str">
            <v xml:space="preserve">    Quantity (GWH)</v>
          </cell>
          <cell r="B1444" t="str">
            <v>.</v>
          </cell>
          <cell r="C1444">
            <v>0</v>
          </cell>
          <cell r="E1444">
            <v>0</v>
          </cell>
          <cell r="G1444">
            <v>0</v>
          </cell>
          <cell r="I1444">
            <v>0</v>
          </cell>
          <cell r="K1444">
            <v>0</v>
          </cell>
          <cell r="M1444">
            <v>0</v>
          </cell>
          <cell r="O1444">
            <v>0</v>
          </cell>
        </row>
        <row r="1445">
          <cell r="A1445" t="str">
            <v xml:space="preserve">    Cost Rate (Mills/KWH)</v>
          </cell>
          <cell r="B1445" t="str">
            <v>.</v>
          </cell>
          <cell r="C1445">
            <v>0</v>
          </cell>
          <cell r="E1445">
            <v>0</v>
          </cell>
          <cell r="G1445">
            <v>0</v>
          </cell>
          <cell r="I1445">
            <v>0</v>
          </cell>
          <cell r="K1445">
            <v>0</v>
          </cell>
          <cell r="M1445">
            <v>0</v>
          </cell>
          <cell r="O1445">
            <v>0</v>
          </cell>
        </row>
        <row r="1446">
          <cell r="A1446" t="str">
            <v xml:space="preserve">    Cost of Purchases ($1000)</v>
          </cell>
          <cell r="C1446">
            <v>0</v>
          </cell>
          <cell r="E1446">
            <v>0</v>
          </cell>
          <cell r="G1446">
            <v>0</v>
          </cell>
          <cell r="I1446">
            <v>0</v>
          </cell>
          <cell r="K1446">
            <v>0</v>
          </cell>
          <cell r="M1446">
            <v>0</v>
          </cell>
          <cell r="O1446">
            <v>0</v>
          </cell>
        </row>
        <row r="1448">
          <cell r="A1448" t="str">
            <v xml:space="preserve">  OTHER PURCHASES RESOLD</v>
          </cell>
        </row>
        <row r="1449">
          <cell r="A1449" t="str">
            <v xml:space="preserve">    Quantity (GWH)</v>
          </cell>
          <cell r="B1449" t="str">
            <v>.</v>
          </cell>
          <cell r="C1449">
            <v>0</v>
          </cell>
          <cell r="E1449">
            <v>0</v>
          </cell>
          <cell r="G1449">
            <v>0</v>
          </cell>
          <cell r="I1449">
            <v>22.4</v>
          </cell>
          <cell r="K1449">
            <v>0</v>
          </cell>
          <cell r="M1449">
            <v>0</v>
          </cell>
          <cell r="O1449">
            <v>22.4</v>
          </cell>
        </row>
        <row r="1450">
          <cell r="A1450" t="str">
            <v xml:space="preserve">    Cost Rate (Mills/KWH)</v>
          </cell>
          <cell r="C1450">
            <v>0</v>
          </cell>
          <cell r="E1450">
            <v>0</v>
          </cell>
          <cell r="G1450">
            <v>0</v>
          </cell>
          <cell r="I1450">
            <v>26.508927387994312</v>
          </cell>
          <cell r="K1450">
            <v>0</v>
          </cell>
          <cell r="M1450">
            <v>0</v>
          </cell>
          <cell r="O1450">
            <v>26.508927387994312</v>
          </cell>
        </row>
        <row r="1451">
          <cell r="A1451" t="str">
            <v xml:space="preserve">    Cost of Purchases ($1000)</v>
          </cell>
          <cell r="C1451">
            <v>0</v>
          </cell>
          <cell r="E1451">
            <v>0</v>
          </cell>
          <cell r="G1451">
            <v>0</v>
          </cell>
          <cell r="I1451">
            <v>593.79999999999995</v>
          </cell>
          <cell r="K1451">
            <v>0</v>
          </cell>
          <cell r="M1451">
            <v>0</v>
          </cell>
          <cell r="O1451">
            <v>593.79999999999995</v>
          </cell>
        </row>
        <row r="1453">
          <cell r="A1453" t="str">
            <v xml:space="preserve">  COMBUSTION TURBINES &amp; DIESELS</v>
          </cell>
        </row>
        <row r="1454">
          <cell r="A1454" t="str">
            <v xml:space="preserve">    Output Interchanged (GWH)</v>
          </cell>
          <cell r="B1454" t="str">
            <v>.</v>
          </cell>
          <cell r="C1454">
            <v>1.4000000000000001</v>
          </cell>
          <cell r="E1454">
            <v>1</v>
          </cell>
          <cell r="G1454">
            <v>6</v>
          </cell>
          <cell r="I1454">
            <v>0.5</v>
          </cell>
          <cell r="K1454">
            <v>2.4000000000000004</v>
          </cell>
          <cell r="M1454">
            <v>8.4</v>
          </cell>
          <cell r="O1454">
            <v>8.9</v>
          </cell>
        </row>
        <row r="1455">
          <cell r="A1455" t="str">
            <v xml:space="preserve">    Fuel Cost Rate (Mills/KWH)</v>
          </cell>
          <cell r="C1455">
            <v>82.571369591878849</v>
          </cell>
          <cell r="E1455">
            <v>26.999973000027001</v>
          </cell>
          <cell r="G1455">
            <v>52.049991325001443</v>
          </cell>
          <cell r="I1455">
            <v>61.399877200245605</v>
          </cell>
          <cell r="K1455">
            <v>59.416641909732526</v>
          </cell>
          <cell r="M1455">
            <v>54.154755457767209</v>
          </cell>
          <cell r="O1455">
            <v>54.561791622270604</v>
          </cell>
        </row>
        <row r="1456">
          <cell r="A1456" t="str">
            <v xml:space="preserve">    Cost ($1000)</v>
          </cell>
          <cell r="C1456">
            <v>115.6</v>
          </cell>
          <cell r="E1456">
            <v>27</v>
          </cell>
          <cell r="G1456">
            <v>312.3</v>
          </cell>
          <cell r="I1456">
            <v>30.700000000000003</v>
          </cell>
          <cell r="K1456">
            <v>142.6</v>
          </cell>
          <cell r="M1456">
            <v>454.9</v>
          </cell>
          <cell r="O1456">
            <v>485.59999999999997</v>
          </cell>
        </row>
        <row r="1458">
          <cell r="A1458" t="str">
            <v xml:space="preserve">  COST OF PJM SALES</v>
          </cell>
        </row>
        <row r="1459">
          <cell r="A1459" t="str">
            <v xml:space="preserve">    Output For Interchange Sales (GWH)</v>
          </cell>
          <cell r="C1459">
            <v>2140.6999999999998</v>
          </cell>
          <cell r="E1459">
            <v>2072.3000000000002</v>
          </cell>
          <cell r="G1459">
            <v>4250.8999999999996</v>
          </cell>
          <cell r="I1459">
            <v>2377.8999999999996</v>
          </cell>
          <cell r="K1459">
            <v>4213</v>
          </cell>
          <cell r="M1459">
            <v>8463.9</v>
          </cell>
          <cell r="O1459">
            <v>10841.8</v>
          </cell>
        </row>
        <row r="1460">
          <cell r="A1460" t="str">
            <v xml:space="preserve">    Cost Rate (Mills/KWH)</v>
          </cell>
          <cell r="C1460">
            <v>14.379221743177832</v>
          </cell>
          <cell r="E1460">
            <v>14.470202183819811</v>
          </cell>
          <cell r="G1460">
            <v>13.846009077172832</v>
          </cell>
          <cell r="I1460">
            <v>13.577400221381305</v>
          </cell>
          <cell r="K1460">
            <v>14.423973412194639</v>
          </cell>
          <cell r="M1460">
            <v>14.133697230102706</v>
          </cell>
          <cell r="O1460">
            <v>14.011686250068099</v>
          </cell>
        </row>
        <row r="1461">
          <cell r="A1461" t="str">
            <v xml:space="preserve">    Cost of Interchange ($1000)</v>
          </cell>
          <cell r="C1461">
            <v>30781.600000000002</v>
          </cell>
          <cell r="E1461">
            <v>29986.6</v>
          </cell>
          <cell r="G1461">
            <v>58858</v>
          </cell>
          <cell r="I1461">
            <v>32285.7</v>
          </cell>
          <cell r="K1461">
            <v>60768.2</v>
          </cell>
          <cell r="M1461">
            <v>119626.2</v>
          </cell>
          <cell r="O1461">
            <v>151911.9</v>
          </cell>
        </row>
        <row r="1463">
          <cell r="A1463" t="str">
            <v xml:space="preserve">  PJM BILLING</v>
          </cell>
        </row>
        <row r="1464">
          <cell r="A1464" t="str">
            <v xml:space="preserve">    Interchange Sales (GWH)</v>
          </cell>
          <cell r="C1464">
            <v>2140.6999999999998</v>
          </cell>
          <cell r="E1464">
            <v>2072.3000000000002</v>
          </cell>
          <cell r="G1464">
            <v>4250.8999999999996</v>
          </cell>
          <cell r="I1464">
            <v>2377.8999999999996</v>
          </cell>
          <cell r="K1464">
            <v>4213</v>
          </cell>
          <cell r="M1464">
            <v>8463.9</v>
          </cell>
          <cell r="O1464">
            <v>10841.8</v>
          </cell>
        </row>
        <row r="1465">
          <cell r="A1465" t="str">
            <v xml:space="preserve">    Billing Rate (Mills/KWH)</v>
          </cell>
          <cell r="C1465">
            <v>26.534638190061838</v>
          </cell>
          <cell r="E1465">
            <v>29.94334795640431</v>
          </cell>
          <cell r="G1465">
            <v>37.344444697041936</v>
          </cell>
          <cell r="I1465">
            <v>22.379073963421899</v>
          </cell>
          <cell r="K1465">
            <v>28.211322091571013</v>
          </cell>
          <cell r="M1465">
            <v>32.798331734448851</v>
          </cell>
          <cell r="O1465">
            <v>30.513106676888238</v>
          </cell>
        </row>
        <row r="1466">
          <cell r="A1466" t="str">
            <v xml:space="preserve">    Interchange Bill ($1000)</v>
          </cell>
          <cell r="C1466">
            <v>56802.700000000004</v>
          </cell>
          <cell r="E1466">
            <v>62051.6</v>
          </cell>
          <cell r="G1466">
            <v>158747.5</v>
          </cell>
          <cell r="I1466">
            <v>53215.199999999997</v>
          </cell>
          <cell r="K1466">
            <v>118854.3</v>
          </cell>
          <cell r="M1466">
            <v>277601.8</v>
          </cell>
          <cell r="O1466">
            <v>330817</v>
          </cell>
        </row>
        <row r="1467">
          <cell r="A1467" t="str">
            <v>TOTAL PJM BILLING</v>
          </cell>
          <cell r="C1467">
            <v>56802.700000000004</v>
          </cell>
          <cell r="E1467">
            <v>62051.6</v>
          </cell>
          <cell r="G1467">
            <v>158747.5</v>
          </cell>
          <cell r="I1467">
            <v>53215.199999999997</v>
          </cell>
          <cell r="K1467">
            <v>118854.3</v>
          </cell>
          <cell r="M1467">
            <v>277601.8</v>
          </cell>
          <cell r="O1467">
            <v>330817</v>
          </cell>
        </row>
        <row r="1469">
          <cell r="A1469" t="str">
            <v xml:space="preserve">  SAVINGS ON PJM SALES</v>
          </cell>
        </row>
        <row r="1470">
          <cell r="A1470" t="str">
            <v xml:space="preserve">    Interchange Sales (GWH)</v>
          </cell>
          <cell r="C1470">
            <v>2140.6999999999998</v>
          </cell>
          <cell r="E1470">
            <v>2072.3000000000002</v>
          </cell>
          <cell r="G1470">
            <v>4250.8999999999996</v>
          </cell>
          <cell r="I1470">
            <v>2377.8999999999996</v>
          </cell>
          <cell r="K1470">
            <v>4213</v>
          </cell>
          <cell r="M1470">
            <v>8463.9</v>
          </cell>
          <cell r="O1470">
            <v>10841.8</v>
          </cell>
        </row>
        <row r="1471">
          <cell r="A1471" t="str">
            <v xml:space="preserve">    Savings Rate (Mills/KWH)</v>
          </cell>
          <cell r="C1471">
            <v>12.155416446884002</v>
          </cell>
          <cell r="E1471">
            <v>15.473145772584497</v>
          </cell>
          <cell r="G1471">
            <v>23.498435619869102</v>
          </cell>
          <cell r="I1471">
            <v>8.8016737420405953</v>
          </cell>
          <cell r="K1471">
            <v>13.78734867937637</v>
          </cell>
          <cell r="M1471">
            <v>18.66463450434615</v>
          </cell>
          <cell r="O1471">
            <v>16.50142042682014</v>
          </cell>
        </row>
        <row r="1472">
          <cell r="A1472" t="str">
            <v xml:space="preserve">    Interchange Savings ($1000)</v>
          </cell>
          <cell r="C1472">
            <v>26021.1</v>
          </cell>
          <cell r="E1472">
            <v>32065</v>
          </cell>
          <cell r="G1472">
            <v>99889.5</v>
          </cell>
          <cell r="I1472">
            <v>20929.5</v>
          </cell>
          <cell r="K1472">
            <v>58086.1</v>
          </cell>
          <cell r="M1472">
            <v>157975.6</v>
          </cell>
          <cell r="O1472">
            <v>178905.1</v>
          </cell>
        </row>
        <row r="1474">
          <cell r="A1474" t="str">
            <v xml:space="preserve">  PPUC CUST. SAVINGS ($1000)</v>
          </cell>
          <cell r="B1474">
            <v>1</v>
          </cell>
          <cell r="C1474">
            <v>26021.1</v>
          </cell>
          <cell r="E1474">
            <v>32065</v>
          </cell>
          <cell r="G1474">
            <v>99889.5</v>
          </cell>
          <cell r="I1474">
            <v>20929.5</v>
          </cell>
          <cell r="K1474">
            <v>58086.1</v>
          </cell>
          <cell r="M1474">
            <v>157975.6</v>
          </cell>
          <cell r="O1474">
            <v>178905.1</v>
          </cell>
        </row>
        <row r="1476">
          <cell r="G1476" t="str">
            <v xml:space="preserve">                              QUARTERLY SUMMARY OF THE</v>
          </cell>
          <cell r="L1476" t="str">
            <v>CASE:2001 FORECAST</v>
          </cell>
        </row>
        <row r="1477">
          <cell r="G1477" t="str">
            <v xml:space="preserve">                       COST TO SUPPLY SYSTEM OUTPUT (INC UGI)</v>
          </cell>
          <cell r="L1477">
            <v>36851</v>
          </cell>
          <cell r="O1477" t="str">
            <v xml:space="preserve">        16A</v>
          </cell>
        </row>
        <row r="1478">
          <cell r="G1478" t="str">
            <v xml:space="preserve">      '              (EXCLUDES ENERGY COSTS NOT APPLICABLE TO ECR)</v>
          </cell>
          <cell r="L1478" t="str">
            <v xml:space="preserve">        YEAR TO DATE</v>
          </cell>
        </row>
        <row r="1479">
          <cell r="K1479" t="str">
            <v>==================================================</v>
          </cell>
        </row>
        <row r="1480">
          <cell r="A1480" t="str">
            <v>COST TO SUPPLY INTERNAL LOAD</v>
          </cell>
          <cell r="C1480" t="str">
            <v>1st Qtr</v>
          </cell>
          <cell r="E1480" t="str">
            <v>2nd Qtr</v>
          </cell>
          <cell r="G1480" t="str">
            <v>3rd Qtr</v>
          </cell>
          <cell r="I1480" t="str">
            <v>4th Qtr</v>
          </cell>
          <cell r="K1480" t="str">
            <v>2nd Qtr</v>
          </cell>
          <cell r="M1480" t="str">
            <v>3rd Qtr</v>
          </cell>
          <cell r="O1480" t="str">
            <v>4th Qtr</v>
          </cell>
        </row>
        <row r="1482">
          <cell r="A1482" t="str">
            <v xml:space="preserve">  MARTINS CREEK #3-4</v>
          </cell>
        </row>
        <row r="1484">
          <cell r="A1484" t="str">
            <v xml:space="preserve">    Output For Load (GWH)</v>
          </cell>
          <cell r="C1484">
            <v>209.1</v>
          </cell>
          <cell r="E1484">
            <v>327.2</v>
          </cell>
          <cell r="G1484">
            <v>887.19999999999993</v>
          </cell>
          <cell r="I1484">
            <v>144.19999999999999</v>
          </cell>
          <cell r="K1484">
            <v>536.29999999999995</v>
          </cell>
          <cell r="M1484">
            <v>1423.5</v>
          </cell>
          <cell r="O1484">
            <v>1567.7</v>
          </cell>
        </row>
        <row r="1485">
          <cell r="A1485" t="str">
            <v xml:space="preserve">    Fuel Cost Rate (Mills/KWH)</v>
          </cell>
          <cell r="C1485">
            <v>52.663463459285204</v>
          </cell>
          <cell r="E1485">
            <v>43.963991308178514</v>
          </cell>
          <cell r="G1485">
            <v>39.972039585243422</v>
          </cell>
          <cell r="I1485">
            <v>43.760968018301192</v>
          </cell>
          <cell r="K1485">
            <v>47.355860926056572</v>
          </cell>
          <cell r="M1485">
            <v>42.75387550350974</v>
          </cell>
          <cell r="O1485">
            <v>42.846509798528722</v>
          </cell>
        </row>
        <row r="1486">
          <cell r="A1486" t="str">
            <v xml:space="preserve">    Cost To Carry Load ($1000)</v>
          </cell>
          <cell r="C1486">
            <v>11011.930262</v>
          </cell>
          <cell r="E1486">
            <v>14385.018</v>
          </cell>
          <cell r="G1486">
            <v>35463.19356</v>
          </cell>
          <cell r="I1486">
            <v>6310.3316319999994</v>
          </cell>
          <cell r="K1486">
            <v>25396.948261999998</v>
          </cell>
          <cell r="M1486">
            <v>60860.141821999998</v>
          </cell>
          <cell r="O1486">
            <v>67170.473453999992</v>
          </cell>
        </row>
        <row r="1488">
          <cell r="A1488" t="str">
            <v xml:space="preserve">  COAL</v>
          </cell>
        </row>
        <row r="1490">
          <cell r="A1490" t="str">
            <v xml:space="preserve">    Output For Load (GWH)</v>
          </cell>
          <cell r="C1490">
            <v>-2215.4973555338561</v>
          </cell>
          <cell r="E1490">
            <v>-5946.4381242813524</v>
          </cell>
          <cell r="G1490">
            <v>-9060.1067178193243</v>
          </cell>
          <cell r="I1490">
            <v>-3185.0234708610192</v>
          </cell>
          <cell r="K1490">
            <v>-8161.935479815209</v>
          </cell>
          <cell r="M1490">
            <v>-17222.042197634531</v>
          </cell>
          <cell r="O1490">
            <v>-20407.06566849555</v>
          </cell>
        </row>
        <row r="1491">
          <cell r="A1491" t="str">
            <v xml:space="preserve">    Fuel Cost Rate (Mills/KWH)</v>
          </cell>
          <cell r="C1491">
            <v>83.491546320947464</v>
          </cell>
          <cell r="E1491">
            <v>50.041267365580026</v>
          </cell>
          <cell r="G1491">
            <v>79.419770924354921</v>
          </cell>
          <cell r="I1491">
            <v>53.721770536110448</v>
          </cell>
          <cell r="K1491">
            <v>59.121099554446154</v>
          </cell>
          <cell r="M1491">
            <v>69.799747688163777</v>
          </cell>
          <cell r="O1491">
            <v>67.290384731168743</v>
          </cell>
        </row>
        <row r="1492">
          <cell r="A1492" t="str">
            <v xml:space="preserve">    Cost To Carry Load ($1000)</v>
          </cell>
          <cell r="C1492">
            <v>-184975.30000000002</v>
          </cell>
          <cell r="E1492">
            <v>-297567.30000000005</v>
          </cell>
          <cell r="G1492">
            <v>-719551.60000000009</v>
          </cell>
          <cell r="I1492">
            <v>-171105.09999999998</v>
          </cell>
          <cell r="K1492">
            <v>-482542.60000000009</v>
          </cell>
          <cell r="M1492">
            <v>-1202094.2000000002</v>
          </cell>
          <cell r="O1492">
            <v>-1373199.3000000003</v>
          </cell>
        </row>
        <row r="1494">
          <cell r="A1494" t="str">
            <v xml:space="preserve">  COST OF PL SHARE NUCLEAR</v>
          </cell>
        </row>
        <row r="1495">
          <cell r="A1495" t="str">
            <v xml:space="preserve">    (Including D&amp;D Expense)</v>
          </cell>
        </row>
        <row r="1496">
          <cell r="A1496" t="str">
            <v xml:space="preserve">    Output For Load (GWH)</v>
          </cell>
          <cell r="C1496">
            <v>3364.7999999999997</v>
          </cell>
          <cell r="E1496">
            <v>3156</v>
          </cell>
          <cell r="G1496">
            <v>4259.3</v>
          </cell>
          <cell r="I1496">
            <v>4259.3</v>
          </cell>
          <cell r="K1496">
            <v>6520.7999999999993</v>
          </cell>
          <cell r="M1496">
            <v>10780.099999999999</v>
          </cell>
          <cell r="O1496">
            <v>15039.399999999998</v>
          </cell>
        </row>
        <row r="1497">
          <cell r="A1497" t="str">
            <v xml:space="preserve">    Fuel Cost Rate (Mills/KWH)</v>
          </cell>
          <cell r="C1497">
            <v>4.806991067877143</v>
          </cell>
          <cell r="E1497">
            <v>4.6075399858657979</v>
          </cell>
          <cell r="G1497">
            <v>4.3925180653176525</v>
          </cell>
          <cell r="I1497">
            <v>4.3925180653176525</v>
          </cell>
          <cell r="K1497">
            <v>4.7104588003449788</v>
          </cell>
          <cell r="M1497">
            <v>4.5848379834523945</v>
          </cell>
          <cell r="O1497">
            <v>4.5303711680964422</v>
          </cell>
        </row>
        <row r="1498">
          <cell r="A1498" t="str">
            <v xml:space="preserve">    Cost To Carry Load ($1000)</v>
          </cell>
          <cell r="C1498">
            <v>16174.563549999999</v>
          </cell>
          <cell r="E1498">
            <v>14541.396199999997</v>
          </cell>
          <cell r="G1498">
            <v>18709.052199999998</v>
          </cell>
          <cell r="I1498">
            <v>18709.052199999998</v>
          </cell>
          <cell r="K1498">
            <v>30715.959749999995</v>
          </cell>
          <cell r="M1498">
            <v>49425.011949999993</v>
          </cell>
          <cell r="O1498">
            <v>68134.064149999991</v>
          </cell>
        </row>
        <row r="1500">
          <cell r="A1500" t="str">
            <v xml:space="preserve">  COMBUSTION TURBINES &amp; DIESELS</v>
          </cell>
        </row>
        <row r="1502">
          <cell r="A1502" t="str">
            <v xml:space="preserve">    Output For Load (GWH)</v>
          </cell>
          <cell r="C1502">
            <v>0.39999999999999991</v>
          </cell>
          <cell r="E1502">
            <v>0.7</v>
          </cell>
          <cell r="G1502">
            <v>3.3</v>
          </cell>
          <cell r="I1502">
            <v>0.40000000000000008</v>
          </cell>
          <cell r="K1502">
            <v>1.0999999999999999</v>
          </cell>
          <cell r="M1502">
            <v>4.3999999999999995</v>
          </cell>
          <cell r="O1502">
            <v>4.8</v>
          </cell>
        </row>
        <row r="1503">
          <cell r="A1503" t="str">
            <v xml:space="preserve">    Cost Rate (Mills/KWH)</v>
          </cell>
          <cell r="C1503">
            <v>59.84953037617408</v>
          </cell>
          <cell r="E1503">
            <v>63.041772797467431</v>
          </cell>
          <cell r="G1503">
            <v>42.444142895714272</v>
          </cell>
          <cell r="I1503">
            <v>54.000974997562501</v>
          </cell>
          <cell r="K1503">
            <v>61.881012835442888</v>
          </cell>
          <cell r="M1503">
            <v>47.303373340142421</v>
          </cell>
          <cell r="O1503">
            <v>47.861517945517093</v>
          </cell>
        </row>
        <row r="1504">
          <cell r="A1504" t="str">
            <v xml:space="preserve">    Cost To Carry Load ($1000)</v>
          </cell>
          <cell r="C1504">
            <v>23.939872000000001</v>
          </cell>
          <cell r="E1504">
            <v>44.129303999999998</v>
          </cell>
          <cell r="G1504">
            <v>140.06571399999999</v>
          </cell>
          <cell r="I1504">
            <v>21.600444</v>
          </cell>
          <cell r="K1504">
            <v>68.069175999999999</v>
          </cell>
          <cell r="M1504">
            <v>208.13488999999998</v>
          </cell>
          <cell r="O1504">
            <v>229.73533399999999</v>
          </cell>
        </row>
        <row r="1506">
          <cell r="A1506" t="str">
            <v xml:space="preserve">  HYDRO</v>
          </cell>
        </row>
        <row r="1508">
          <cell r="A1508" t="str">
            <v xml:space="preserve">    Output For Load (GWH)</v>
          </cell>
          <cell r="C1508">
            <v>197.89999999999998</v>
          </cell>
          <cell r="E1508">
            <v>201.2</v>
          </cell>
          <cell r="G1508">
            <v>107.2</v>
          </cell>
          <cell r="I1508">
            <v>146.4</v>
          </cell>
          <cell r="K1508">
            <v>399.09999999999997</v>
          </cell>
          <cell r="M1508">
            <v>506.29999999999995</v>
          </cell>
          <cell r="O1508">
            <v>652.69999999999993</v>
          </cell>
        </row>
        <row r="1509">
          <cell r="A1509" t="str">
            <v xml:space="preserve">    Cost Rate (Mills/KWH)</v>
          </cell>
          <cell r="C1509">
            <v>0</v>
          </cell>
          <cell r="E1509">
            <v>0</v>
          </cell>
          <cell r="G1509">
            <v>0</v>
          </cell>
          <cell r="I1509">
            <v>0</v>
          </cell>
          <cell r="K1509">
            <v>0</v>
          </cell>
          <cell r="M1509">
            <v>0</v>
          </cell>
          <cell r="O1509">
            <v>0</v>
          </cell>
        </row>
        <row r="1510">
          <cell r="A1510" t="str">
            <v xml:space="preserve">    Cost To Carry Load ($1000)</v>
          </cell>
          <cell r="C1510">
            <v>0</v>
          </cell>
          <cell r="E1510">
            <v>0</v>
          </cell>
          <cell r="G1510">
            <v>0</v>
          </cell>
          <cell r="I1510">
            <v>0</v>
          </cell>
          <cell r="K1510">
            <v>0</v>
          </cell>
          <cell r="M1510">
            <v>0</v>
          </cell>
          <cell r="O1510">
            <v>0</v>
          </cell>
        </row>
        <row r="1512">
          <cell r="A1512" t="str">
            <v xml:space="preserve">  COST OF SAFE HARBOR</v>
          </cell>
        </row>
        <row r="1514">
          <cell r="A1514" t="str">
            <v xml:space="preserve">    Quantity (GWH)</v>
          </cell>
          <cell r="C1514">
            <v>121.6</v>
          </cell>
          <cell r="E1514">
            <v>122.19999999999999</v>
          </cell>
          <cell r="G1514">
            <v>37.099999999999994</v>
          </cell>
          <cell r="I1514">
            <v>74.400000000000006</v>
          </cell>
          <cell r="K1514">
            <v>243.79999999999998</v>
          </cell>
          <cell r="M1514">
            <v>280.89999999999998</v>
          </cell>
          <cell r="O1514">
            <v>355.29999999999995</v>
          </cell>
        </row>
        <row r="1515">
          <cell r="A1515" t="str">
            <v xml:space="preserve">    Billing Rate (Mills/KWH)</v>
          </cell>
          <cell r="C1515">
            <v>0</v>
          </cell>
          <cell r="E1515">
            <v>0</v>
          </cell>
          <cell r="G1515">
            <v>0</v>
          </cell>
          <cell r="I1515">
            <v>0</v>
          </cell>
          <cell r="K1515">
            <v>0</v>
          </cell>
          <cell r="M1515">
            <v>0</v>
          </cell>
          <cell r="O1515">
            <v>0</v>
          </cell>
        </row>
        <row r="1516">
          <cell r="A1516" t="str">
            <v xml:space="preserve">    Cost ($1000)</v>
          </cell>
          <cell r="C1516">
            <v>0</v>
          </cell>
          <cell r="E1516">
            <v>0</v>
          </cell>
          <cell r="G1516">
            <v>0</v>
          </cell>
          <cell r="I1516">
            <v>0</v>
          </cell>
          <cell r="K1516">
            <v>0</v>
          </cell>
          <cell r="M1516">
            <v>0</v>
          </cell>
          <cell r="O1516">
            <v>0</v>
          </cell>
        </row>
        <row r="1518">
          <cell r="A1518" t="str">
            <v xml:space="preserve">  INTERCHANGE RETAINED FOR LOAD</v>
          </cell>
        </row>
        <row r="1520">
          <cell r="A1520" t="str">
            <v xml:space="preserve">    Retained Interchange (GWH)</v>
          </cell>
          <cell r="C1520">
            <v>0</v>
          </cell>
          <cell r="E1520">
            <v>0</v>
          </cell>
          <cell r="G1520">
            <v>0</v>
          </cell>
          <cell r="I1520">
            <v>0</v>
          </cell>
          <cell r="K1520">
            <v>0</v>
          </cell>
          <cell r="M1520">
            <v>0</v>
          </cell>
          <cell r="O1520">
            <v>0</v>
          </cell>
        </row>
        <row r="1521">
          <cell r="A1521" t="str">
            <v xml:space="preserve">    Billing Rate (Mills/KWH)</v>
          </cell>
          <cell r="C1521">
            <v>0</v>
          </cell>
          <cell r="E1521">
            <v>0</v>
          </cell>
          <cell r="G1521">
            <v>0</v>
          </cell>
          <cell r="I1521">
            <v>0</v>
          </cell>
          <cell r="K1521">
            <v>0</v>
          </cell>
          <cell r="M1521">
            <v>0</v>
          </cell>
          <cell r="O1521">
            <v>0</v>
          </cell>
        </row>
        <row r="1522">
          <cell r="A1522" t="str">
            <v xml:space="preserve">    Cost ($1000)</v>
          </cell>
          <cell r="C1522">
            <v>0</v>
          </cell>
          <cell r="E1522">
            <v>0</v>
          </cell>
          <cell r="G1522">
            <v>0</v>
          </cell>
          <cell r="I1522">
            <v>0</v>
          </cell>
          <cell r="K1522">
            <v>0</v>
          </cell>
          <cell r="M1522">
            <v>0</v>
          </cell>
          <cell r="O1522">
            <v>0</v>
          </cell>
        </row>
        <row r="1524">
          <cell r="A1524" t="str">
            <v xml:space="preserve">  OTHER PURCHASES FOR LOAD</v>
          </cell>
        </row>
        <row r="1526">
          <cell r="A1526" t="str">
            <v xml:space="preserve">    Other Purchases (GWH)</v>
          </cell>
          <cell r="C1526">
            <v>7660</v>
          </cell>
          <cell r="E1526">
            <v>9769.1</v>
          </cell>
          <cell r="G1526">
            <v>12859.4</v>
          </cell>
          <cell r="I1526">
            <v>7328.7</v>
          </cell>
          <cell r="K1526">
            <v>17429.099999999999</v>
          </cell>
          <cell r="M1526">
            <v>30288.5</v>
          </cell>
          <cell r="O1526">
            <v>37617.199999999997</v>
          </cell>
        </row>
        <row r="1527">
          <cell r="A1527" t="str">
            <v xml:space="preserve">    Billing Rate (Mills/KWH)</v>
          </cell>
          <cell r="C1527">
            <v>28.953832620289237</v>
          </cell>
          <cell r="E1527">
            <v>32.471802855944723</v>
          </cell>
          <cell r="G1527">
            <v>55.705954936953212</v>
          </cell>
          <cell r="I1527">
            <v>26.153069430811037</v>
          </cell>
          <cell r="K1527">
            <v>30.925672994126217</v>
          </cell>
          <cell r="M1527">
            <v>41.446483125389719</v>
          </cell>
          <cell r="O1527">
            <v>38.466972664368541</v>
          </cell>
        </row>
        <row r="1528">
          <cell r="A1528" t="str">
            <v xml:space="preserve">    Cost ($1000)</v>
          </cell>
          <cell r="C1528">
            <v>221786.35790036939</v>
          </cell>
          <cell r="E1528">
            <v>317220.28931248141</v>
          </cell>
          <cell r="G1528">
            <v>716345.15697196207</v>
          </cell>
          <cell r="I1528">
            <v>191667.99996373791</v>
          </cell>
          <cell r="K1528">
            <v>539006.64721285086</v>
          </cell>
          <cell r="M1528">
            <v>1255351.8041848131</v>
          </cell>
          <cell r="O1528">
            <v>1447019.8041485511</v>
          </cell>
        </row>
        <row r="1530">
          <cell r="A1530" t="str">
            <v xml:space="preserve">  NON-UTILITY GENERATION FOR LOAD</v>
          </cell>
        </row>
        <row r="1532">
          <cell r="A1532" t="str">
            <v xml:space="preserve">    Quantity (GWH)</v>
          </cell>
          <cell r="C1532">
            <v>646.20000000000005</v>
          </cell>
          <cell r="E1532">
            <v>639.4</v>
          </cell>
          <cell r="G1532">
            <v>597.59999999999991</v>
          </cell>
          <cell r="I1532">
            <v>654.09999999999991</v>
          </cell>
          <cell r="K1532">
            <v>1285.5999999999999</v>
          </cell>
          <cell r="M1532">
            <v>1883.1999999999998</v>
          </cell>
          <cell r="O1532">
            <v>2537.2999999999997</v>
          </cell>
        </row>
        <row r="1533">
          <cell r="A1533" t="str">
            <v xml:space="preserve">    Cost Rate (Mills/KWH)</v>
          </cell>
          <cell r="C1533">
            <v>65.199999899102451</v>
          </cell>
          <cell r="E1533">
            <v>65.199999898029418</v>
          </cell>
          <cell r="G1533">
            <v>65.199999890896933</v>
          </cell>
          <cell r="I1533">
            <v>65.19999990032106</v>
          </cell>
          <cell r="K1533">
            <v>65.19999994928439</v>
          </cell>
          <cell r="M1533">
            <v>65.199999965378083</v>
          </cell>
          <cell r="O1533">
            <v>65.19999997430341</v>
          </cell>
        </row>
        <row r="1534">
          <cell r="A1534" t="str">
            <v xml:space="preserve">    Cost ($1000)</v>
          </cell>
          <cell r="C1534">
            <v>42132.240000000005</v>
          </cell>
          <cell r="E1534">
            <v>41688.880000000005</v>
          </cell>
          <cell r="G1534">
            <v>38963.520000000004</v>
          </cell>
          <cell r="I1534">
            <v>42647.32</v>
          </cell>
          <cell r="K1534">
            <v>83821.12000000001</v>
          </cell>
          <cell r="M1534">
            <v>122784.64000000001</v>
          </cell>
          <cell r="O1534">
            <v>165431.96000000002</v>
          </cell>
        </row>
        <row r="1536">
          <cell r="A1536" t="str">
            <v xml:space="preserve">  PASNY AND BORDERLINES</v>
          </cell>
        </row>
        <row r="1538">
          <cell r="A1538" t="str">
            <v xml:space="preserve">    Quantity (GWH)</v>
          </cell>
          <cell r="C1538">
            <v>7.5</v>
          </cell>
          <cell r="E1538">
            <v>7.5</v>
          </cell>
          <cell r="G1538">
            <v>7.5</v>
          </cell>
          <cell r="I1538">
            <v>7.5</v>
          </cell>
          <cell r="K1538">
            <v>15</v>
          </cell>
          <cell r="M1538">
            <v>22.5</v>
          </cell>
          <cell r="O1538">
            <v>30</v>
          </cell>
        </row>
        <row r="1539">
          <cell r="A1539" t="str">
            <v xml:space="preserve">    Cost Rate (Mills/KWH)</v>
          </cell>
          <cell r="C1539">
            <v>23.359996885333747</v>
          </cell>
          <cell r="E1539">
            <v>23.359996885333747</v>
          </cell>
          <cell r="G1539">
            <v>23.359996885333747</v>
          </cell>
          <cell r="I1539">
            <v>23.359996885333747</v>
          </cell>
          <cell r="K1539">
            <v>23.359998442666772</v>
          </cell>
          <cell r="M1539">
            <v>23.359998961777819</v>
          </cell>
          <cell r="O1539">
            <v>23.359999221333357</v>
          </cell>
        </row>
        <row r="1540">
          <cell r="A1540" t="str">
            <v xml:space="preserve">    Cost ($1000)</v>
          </cell>
          <cell r="C1540">
            <v>175.2</v>
          </cell>
          <cell r="E1540">
            <v>175.2</v>
          </cell>
          <cell r="G1540">
            <v>175.2</v>
          </cell>
          <cell r="I1540">
            <v>175.2</v>
          </cell>
          <cell r="K1540">
            <v>350.4</v>
          </cell>
          <cell r="M1540">
            <v>525.59999999999991</v>
          </cell>
          <cell r="O1540">
            <v>700.8</v>
          </cell>
        </row>
        <row r="1542">
          <cell r="A1542" t="str">
            <v xml:space="preserve">  PP&amp;L SHARE OF EHV CHARGES (Page 14)</v>
          </cell>
          <cell r="C1542">
            <v>4775.9984133203134</v>
          </cell>
          <cell r="E1542">
            <v>6041.4228745688115</v>
          </cell>
          <cell r="G1542">
            <v>7895.6440306915938</v>
          </cell>
          <cell r="I1542">
            <v>4590.6740825166116</v>
          </cell>
          <cell r="K1542">
            <v>10817.421287889125</v>
          </cell>
          <cell r="M1542">
            <v>18713.065318580717</v>
          </cell>
          <cell r="O1542">
            <v>23303.739401097329</v>
          </cell>
        </row>
        <row r="1544">
          <cell r="A1544" t="str">
            <v xml:space="preserve">  TOTAL COST TO SUPPLY SYSTEM OUTPUT (INC UGI)</v>
          </cell>
        </row>
        <row r="1545">
          <cell r="A1545" t="str">
            <v xml:space="preserve">    Total To Supply System Output</v>
          </cell>
          <cell r="C1545" t="e">
            <v>#REF!</v>
          </cell>
          <cell r="E1545" t="e">
            <v>#REF!</v>
          </cell>
          <cell r="G1545" t="e">
            <v>#REF!</v>
          </cell>
          <cell r="I1545" t="e">
            <v>#REF!</v>
          </cell>
          <cell r="K1545" t="e">
            <v>#REF!</v>
          </cell>
          <cell r="M1545" t="e">
            <v>#REF!</v>
          </cell>
          <cell r="O1545" t="e">
            <v>#REF!</v>
          </cell>
        </row>
        <row r="1546">
          <cell r="A1546" t="str">
            <v xml:space="preserve">    System Output (inc UGI)</v>
          </cell>
          <cell r="C1546">
            <v>7406.3</v>
          </cell>
          <cell r="E1546">
            <v>6118.7</v>
          </cell>
          <cell r="G1546">
            <v>6633.7999999999993</v>
          </cell>
          <cell r="I1546">
            <v>6920.7999999999993</v>
          </cell>
          <cell r="K1546">
            <v>13525</v>
          </cell>
          <cell r="M1546">
            <v>20158.8</v>
          </cell>
          <cell r="O1546">
            <v>27079.599999999999</v>
          </cell>
        </row>
        <row r="1547">
          <cell r="A1547" t="str">
            <v xml:space="preserve">    Cost Rate (Mills/KWH)</v>
          </cell>
          <cell r="C1547">
            <v>15</v>
          </cell>
          <cell r="E1547">
            <v>15.78</v>
          </cell>
          <cell r="G1547">
            <v>14.79</v>
          </cell>
          <cell r="I1547">
            <v>13.44</v>
          </cell>
          <cell r="K1547">
            <v>15.35</v>
          </cell>
          <cell r="M1547">
            <v>15.17</v>
          </cell>
          <cell r="O1547">
            <v>14.73</v>
          </cell>
        </row>
        <row r="1548">
          <cell r="A1548" t="str">
            <v xml:space="preserve">    Cost ($1000)</v>
          </cell>
          <cell r="C1548">
            <v>111104.92999768967</v>
          </cell>
          <cell r="E1548">
            <v>96529.035691050231</v>
          </cell>
          <cell r="G1548">
            <v>98140.232476653633</v>
          </cell>
          <cell r="I1548">
            <v>93017.078322254514</v>
          </cell>
          <cell r="K1548">
            <v>207633.9656887399</v>
          </cell>
          <cell r="M1548">
            <v>305774.19816539355</v>
          </cell>
          <cell r="O1548">
            <v>398791.27648764808</v>
          </cell>
        </row>
        <row r="1550">
          <cell r="A1550" t="str">
            <v>COST FOR PPUC CUST. ($1000)</v>
          </cell>
          <cell r="B1550">
            <v>1</v>
          </cell>
          <cell r="C1550">
            <v>111104.9</v>
          </cell>
          <cell r="E1550">
            <v>96528.9</v>
          </cell>
          <cell r="G1550">
            <v>98140.2</v>
          </cell>
          <cell r="I1550">
            <v>93017.099999999991</v>
          </cell>
          <cell r="K1550">
            <v>207633.8</v>
          </cell>
          <cell r="M1550">
            <v>305774</v>
          </cell>
          <cell r="O1550">
            <v>398791.1</v>
          </cell>
        </row>
        <row r="1551">
          <cell r="A1551" t="str">
            <v xml:space="preserve">    ECR Cost Check ($1000)</v>
          </cell>
          <cell r="C1551">
            <v>117377.2</v>
          </cell>
          <cell r="E1551">
            <v>107032.6</v>
          </cell>
          <cell r="G1551">
            <v>116972.9</v>
          </cell>
          <cell r="I1551">
            <v>98387</v>
          </cell>
          <cell r="K1551">
            <v>224409.8</v>
          </cell>
          <cell r="M1551">
            <v>341382.69999999995</v>
          </cell>
          <cell r="O1551">
            <v>439769.69999999995</v>
          </cell>
        </row>
        <row r="1552">
          <cell r="F1552" t="str">
            <v xml:space="preserve">                            RECONCILIATION OF</v>
          </cell>
        </row>
        <row r="1553">
          <cell r="F1553" t="str">
            <v>ENERGY COST RECOVERED THROUGH ECR</v>
          </cell>
          <cell r="L1553" t="str">
            <v>CASE:2001 FORECAST</v>
          </cell>
          <cell r="O1553" t="str">
            <v xml:space="preserve">      10-R</v>
          </cell>
        </row>
        <row r="1554">
          <cell r="C1554" t="str">
            <v xml:space="preserve">                </v>
          </cell>
          <cell r="F1554" t="str">
            <v xml:space="preserve">                                    (Thousands of Dollars)</v>
          </cell>
          <cell r="L1554">
            <v>36851</v>
          </cell>
        </row>
        <row r="1557">
          <cell r="C1557" t="str">
            <v>JANUARY</v>
          </cell>
          <cell r="D1557" t="str">
            <v>FEBRUARY</v>
          </cell>
          <cell r="E1557" t="str">
            <v>MARCH</v>
          </cell>
          <cell r="F1557" t="str">
            <v>APRIL</v>
          </cell>
          <cell r="G1557" t="str">
            <v>MAY</v>
          </cell>
          <cell r="H1557" t="str">
            <v>JUNE</v>
          </cell>
          <cell r="I1557" t="str">
            <v>JULY</v>
          </cell>
          <cell r="J1557" t="str">
            <v>AUGUST</v>
          </cell>
          <cell r="K1557" t="str">
            <v>SEPTEMBER</v>
          </cell>
          <cell r="L1557" t="str">
            <v>OCTOBER</v>
          </cell>
          <cell r="M1557" t="str">
            <v>NOVEMBER</v>
          </cell>
          <cell r="N1557" t="str">
            <v>DECEMBER</v>
          </cell>
          <cell r="O1557" t="str">
            <v>TOTAL</v>
          </cell>
        </row>
        <row r="1558">
          <cell r="A1558" t="str">
            <v xml:space="preserve">          (1) COST OF</v>
          </cell>
        </row>
        <row r="1559">
          <cell r="A1559" t="str">
            <v>GENERATION AND PURCHASES FOR LOAD</v>
          </cell>
        </row>
        <row r="1560">
          <cell r="A1560" t="str">
            <v>(Cost to Supply System Output-Page 16)</v>
          </cell>
          <cell r="C1560">
            <v>37413.236370958999</v>
          </cell>
          <cell r="D1560">
            <v>36939.086065993448</v>
          </cell>
          <cell r="E1560">
            <v>36752.60756073724</v>
          </cell>
          <cell r="F1560">
            <v>32905.549747841636</v>
          </cell>
          <cell r="G1560">
            <v>30749.337183237018</v>
          </cell>
          <cell r="H1560">
            <v>32874.148759971577</v>
          </cell>
          <cell r="I1560">
            <v>36250.708350988891</v>
          </cell>
          <cell r="J1560">
            <v>33958.520197341219</v>
          </cell>
          <cell r="K1560">
            <v>27931.00392832352</v>
          </cell>
          <cell r="L1560">
            <v>27111.776745307216</v>
          </cell>
          <cell r="M1560">
            <v>29479.08092103331</v>
          </cell>
          <cell r="N1560">
            <v>36426.220655913989</v>
          </cell>
          <cell r="O1560">
            <v>398791.1</v>
          </cell>
        </row>
        <row r="1563">
          <cell r="A1563" t="str">
            <v xml:space="preserve">   (2) PJM INTERCHANGE SAVINGS</v>
          </cell>
        </row>
        <row r="1564">
          <cell r="A1564" t="str">
            <v>(Interchange Savings - Page 15)</v>
          </cell>
          <cell r="C1564">
            <v>11496.3</v>
          </cell>
          <cell r="D1564">
            <v>10772.699999999999</v>
          </cell>
          <cell r="E1564">
            <v>3752.0999999999995</v>
          </cell>
          <cell r="F1564">
            <v>4.4000000000000004</v>
          </cell>
          <cell r="G1564">
            <v>5959.1</v>
          </cell>
          <cell r="H1564">
            <v>26101.5</v>
          </cell>
          <cell r="I1564">
            <v>42878.100000000006</v>
          </cell>
          <cell r="J1564">
            <v>41807.599999999991</v>
          </cell>
          <cell r="K1564">
            <v>15203.800000000001</v>
          </cell>
          <cell r="L1564">
            <v>8109.7999999999993</v>
          </cell>
          <cell r="M1564">
            <v>5545.7000000000007</v>
          </cell>
          <cell r="N1564">
            <v>7274</v>
          </cell>
          <cell r="O1564">
            <v>178905.09999999998</v>
          </cell>
        </row>
        <row r="1567">
          <cell r="A1567" t="str">
            <v xml:space="preserve">    (3) 2-PARTY SAVINGS</v>
          </cell>
        </row>
        <row r="1568">
          <cell r="A1568" t="str">
            <v>(Total Savings for Customers - Pge 14)</v>
          </cell>
          <cell r="C1568">
            <v>0</v>
          </cell>
          <cell r="D1568">
            <v>0</v>
          </cell>
          <cell r="E1568">
            <v>0</v>
          </cell>
          <cell r="F1568">
            <v>0</v>
          </cell>
          <cell r="G1568">
            <v>0</v>
          </cell>
          <cell r="H1568">
            <v>0</v>
          </cell>
          <cell r="I1568">
            <v>0</v>
          </cell>
          <cell r="J1568">
            <v>0</v>
          </cell>
          <cell r="K1568">
            <v>0</v>
          </cell>
          <cell r="L1568">
            <v>0</v>
          </cell>
          <cell r="M1568">
            <v>0</v>
          </cell>
          <cell r="N1568">
            <v>0</v>
          </cell>
          <cell r="O1568">
            <v>0</v>
          </cell>
        </row>
        <row r="1570">
          <cell r="C1570" t="str">
            <v xml:space="preserve"> =========</v>
          </cell>
          <cell r="D1570" t="str">
            <v xml:space="preserve"> =========</v>
          </cell>
          <cell r="E1570" t="str">
            <v xml:space="preserve"> =========</v>
          </cell>
          <cell r="F1570" t="str">
            <v xml:space="preserve"> =========</v>
          </cell>
          <cell r="G1570" t="str">
            <v xml:space="preserve"> =========</v>
          </cell>
          <cell r="H1570" t="str">
            <v xml:space="preserve"> =========</v>
          </cell>
          <cell r="I1570" t="str">
            <v xml:space="preserve"> =========</v>
          </cell>
          <cell r="J1570" t="str">
            <v xml:space="preserve"> =========</v>
          </cell>
          <cell r="K1570" t="str">
            <v xml:space="preserve"> =========</v>
          </cell>
          <cell r="L1570" t="str">
            <v xml:space="preserve"> =========</v>
          </cell>
          <cell r="M1570" t="str">
            <v xml:space="preserve"> =========</v>
          </cell>
          <cell r="N1570" t="str">
            <v xml:space="preserve"> =========</v>
          </cell>
          <cell r="O1570" t="str">
            <v xml:space="preserve"> ==========</v>
          </cell>
        </row>
        <row r="1572">
          <cell r="A1572" t="str">
            <v>ENERGY COST APPLICABLE TO ECR</v>
          </cell>
          <cell r="C1572">
            <v>25916.936370959</v>
          </cell>
          <cell r="D1572">
            <v>26166.386065993451</v>
          </cell>
          <cell r="E1572">
            <v>33000.507560737242</v>
          </cell>
          <cell r="F1572">
            <v>32901.149747841635</v>
          </cell>
          <cell r="G1572">
            <v>24790.237183237019</v>
          </cell>
          <cell r="H1572">
            <v>6772.6487599715765</v>
          </cell>
          <cell r="I1572">
            <v>-6627.3916490111151</v>
          </cell>
          <cell r="J1572">
            <v>-7849.0798026587727</v>
          </cell>
          <cell r="K1572">
            <v>12727.203928323519</v>
          </cell>
          <cell r="L1572">
            <v>19001.976745307216</v>
          </cell>
          <cell r="M1572">
            <v>23933.380921033309</v>
          </cell>
          <cell r="N1572">
            <v>29152.220655913989</v>
          </cell>
          <cell r="O1572">
            <v>219886.00000000003</v>
          </cell>
        </row>
        <row r="1573">
          <cell r="A1573" t="str">
            <v xml:space="preserve">        (1)-(2)-(3)</v>
          </cell>
        </row>
        <row r="1575">
          <cell r="A1575" t="str">
            <v>------------------------------</v>
          </cell>
          <cell r="B1575" t="str">
            <v>------------------------------</v>
          </cell>
          <cell r="C1575" t="str">
            <v>------------------------------</v>
          </cell>
          <cell r="D1575" t="str">
            <v>------------------------------</v>
          </cell>
          <cell r="E1575" t="str">
            <v>------------------------------</v>
          </cell>
          <cell r="F1575" t="str">
            <v>------------------------------</v>
          </cell>
          <cell r="G1575" t="str">
            <v>------------------------------</v>
          </cell>
          <cell r="H1575" t="str">
            <v>------------------------------</v>
          </cell>
          <cell r="I1575" t="str">
            <v>------------------------------</v>
          </cell>
          <cell r="J1575" t="str">
            <v>------------------------------</v>
          </cell>
          <cell r="K1575" t="str">
            <v>------------------------------</v>
          </cell>
          <cell r="L1575" t="str">
            <v>------------------------------</v>
          </cell>
          <cell r="M1575" t="str">
            <v>------------------------------</v>
          </cell>
          <cell r="N1575" t="str">
            <v>------------------------------</v>
          </cell>
          <cell r="O1575" t="str">
            <v>-----------</v>
          </cell>
        </row>
        <row r="1577">
          <cell r="A1577" t="str">
            <v>ENERGY COST APPLICABLE TO ECR</v>
          </cell>
          <cell r="C1577">
            <v>28269.100854707976</v>
          </cell>
          <cell r="D1577">
            <v>28323.378132738319</v>
          </cell>
          <cell r="E1577">
            <v>34763.622321873991</v>
          </cell>
          <cell r="F1577">
            <v>33627.576922333974</v>
          </cell>
          <cell r="G1577">
            <v>28219.676244584785</v>
          </cell>
          <cell r="H1577">
            <v>13120.338083650049</v>
          </cell>
          <cell r="I1577">
            <v>439.15625209216751</v>
          </cell>
          <cell r="J1577">
            <v>-834.83136105593348</v>
          </cell>
          <cell r="K1577">
            <v>17479.00177965542</v>
          </cell>
          <cell r="L1577">
            <v>20596.549602539591</v>
          </cell>
          <cell r="M1577">
            <v>25517.945273212623</v>
          </cell>
          <cell r="N1577">
            <v>31343.123005764373</v>
          </cell>
          <cell r="O1577">
            <v>260864.60000000003</v>
          </cell>
        </row>
        <row r="1579">
          <cell r="B1579">
            <v>312.84699999999998</v>
          </cell>
          <cell r="C1579">
            <v>281.935</v>
          </cell>
          <cell r="D1579">
            <v>312.84699999999998</v>
          </cell>
          <cell r="E1579">
            <v>302.577</v>
          </cell>
          <cell r="F1579">
            <v>312.84699999999998</v>
          </cell>
          <cell r="G1579">
            <v>302.577</v>
          </cell>
          <cell r="H1579">
            <v>312.34699999999998</v>
          </cell>
          <cell r="I1579">
            <v>312.34699999999998</v>
          </cell>
          <cell r="J1579">
            <v>302.577</v>
          </cell>
          <cell r="K1579">
            <v>312.71899999999999</v>
          </cell>
          <cell r="L1579">
            <v>302.577</v>
          </cell>
          <cell r="M1579">
            <v>312.34699999999998</v>
          </cell>
        </row>
        <row r="1584">
          <cell r="A1584" t="str">
            <v>PROMOD INPUT DATA</v>
          </cell>
        </row>
        <row r="1586">
          <cell r="A1586" t="str">
            <v>SET CURSOR ON B2245 TO IMPORT</v>
          </cell>
          <cell r="B1586" t="str">
            <v xml:space="preserve">    \/   EXTRACT.PRN FILE AS NUMBERS</v>
          </cell>
        </row>
        <row r="1587">
          <cell r="A1587" t="str">
            <v>SAFEGEN1</v>
          </cell>
          <cell r="B1587">
            <v>1</v>
          </cell>
          <cell r="C1587">
            <v>31.4</v>
          </cell>
          <cell r="D1587">
            <v>32.700000000000003</v>
          </cell>
          <cell r="E1587">
            <v>57.5</v>
          </cell>
          <cell r="F1587">
            <v>56.9</v>
          </cell>
          <cell r="G1587">
            <v>41.8</v>
          </cell>
          <cell r="H1587">
            <v>23.5</v>
          </cell>
          <cell r="I1587">
            <v>15.6</v>
          </cell>
          <cell r="J1587">
            <v>11.2</v>
          </cell>
          <cell r="K1587">
            <v>10.3</v>
          </cell>
          <cell r="L1587">
            <v>15.8</v>
          </cell>
          <cell r="M1587">
            <v>25.4</v>
          </cell>
          <cell r="N1587">
            <v>33.200000000000003</v>
          </cell>
          <cell r="O1587" t="str">
            <v xml:space="preserve"> </v>
          </cell>
        </row>
        <row r="1588">
          <cell r="A1588" t="str">
            <v>NUGS</v>
          </cell>
          <cell r="B1588">
            <v>1</v>
          </cell>
          <cell r="C1588">
            <v>205.79067441015079</v>
          </cell>
          <cell r="D1588">
            <v>229.25095800973722</v>
          </cell>
          <cell r="E1588">
            <v>211.05760615924689</v>
          </cell>
          <cell r="F1588">
            <v>204.27769531000646</v>
          </cell>
          <cell r="G1588">
            <v>201.49096692499666</v>
          </cell>
          <cell r="H1588">
            <v>233.60819523653024</v>
          </cell>
          <cell r="I1588">
            <v>211.06774137713001</v>
          </cell>
          <cell r="J1588">
            <v>200.21554620168638</v>
          </cell>
          <cell r="K1588">
            <v>186.33708909955499</v>
          </cell>
          <cell r="L1588">
            <v>201.67597120228893</v>
          </cell>
          <cell r="M1588">
            <v>213.17303883425851</v>
          </cell>
          <cell r="N1588">
            <v>239.24151723441292</v>
          </cell>
        </row>
        <row r="1589">
          <cell r="A1589" t="str">
            <v>INTCHPCH1</v>
          </cell>
          <cell r="B1589">
            <v>1</v>
          </cell>
          <cell r="C1589">
            <v>0</v>
          </cell>
          <cell r="D1589">
            <v>0</v>
          </cell>
          <cell r="E1589">
            <v>0</v>
          </cell>
          <cell r="F1589">
            <v>0</v>
          </cell>
          <cell r="G1589">
            <v>0</v>
          </cell>
          <cell r="H1589">
            <v>0</v>
          </cell>
          <cell r="I1589">
            <v>0</v>
          </cell>
          <cell r="J1589">
            <v>0</v>
          </cell>
          <cell r="K1589">
            <v>0</v>
          </cell>
          <cell r="L1589">
            <v>0</v>
          </cell>
          <cell r="M1589">
            <v>0</v>
          </cell>
          <cell r="N1589">
            <v>0</v>
          </cell>
        </row>
        <row r="1590">
          <cell r="A1590" t="str">
            <v xml:space="preserve">BIONPK1 </v>
          </cell>
          <cell r="B1590">
            <v>1</v>
          </cell>
          <cell r="C1590">
            <v>8.6669999999999998</v>
          </cell>
          <cell r="D1590">
            <v>2.802</v>
          </cell>
          <cell r="E1590">
            <v>8.5090000000000003</v>
          </cell>
          <cell r="F1590">
            <v>4.0119999999999996</v>
          </cell>
          <cell r="G1590">
            <v>16.027999999999999</v>
          </cell>
          <cell r="H1590">
            <v>15.278</v>
          </cell>
          <cell r="I1590">
            <v>11.694000000000001</v>
          </cell>
          <cell r="J1590">
            <v>8.9220000000000006</v>
          </cell>
          <cell r="K1590">
            <v>7.7370000000000001</v>
          </cell>
          <cell r="L1590">
            <v>1.68</v>
          </cell>
          <cell r="M1590">
            <v>10.561999999999999</v>
          </cell>
          <cell r="N1590">
            <v>11.305999999999999</v>
          </cell>
        </row>
        <row r="1591">
          <cell r="A1591" t="str">
            <v>BIONPK2</v>
          </cell>
          <cell r="B1591">
            <v>2</v>
          </cell>
          <cell r="C1591">
            <v>9.2859999999999996</v>
          </cell>
          <cell r="D1591">
            <v>3.0579999999999998</v>
          </cell>
          <cell r="E1591">
            <v>9.4510000000000005</v>
          </cell>
          <cell r="F1591">
            <v>4.6689999999999996</v>
          </cell>
          <cell r="G1591">
            <v>18.123000000000001</v>
          </cell>
          <cell r="H1591">
            <v>17.440999999999999</v>
          </cell>
          <cell r="I1591">
            <v>13.22</v>
          </cell>
          <cell r="J1591">
            <v>10.218999999999999</v>
          </cell>
          <cell r="K1591">
            <v>2.9079999999999999</v>
          </cell>
          <cell r="L1591">
            <v>0.47399999999999998</v>
          </cell>
          <cell r="M1591">
            <v>14.994</v>
          </cell>
          <cell r="N1591">
            <v>10.212999999999999</v>
          </cell>
        </row>
        <row r="1592">
          <cell r="A1592" t="str">
            <v>BIONPK3</v>
          </cell>
          <cell r="B1592">
            <v>3</v>
          </cell>
          <cell r="C1592">
            <v>12.166</v>
          </cell>
          <cell r="D1592">
            <v>3.8620000000000001</v>
          </cell>
          <cell r="E1592">
            <v>11.82</v>
          </cell>
          <cell r="F1592">
            <v>5.5650000000000004</v>
          </cell>
          <cell r="G1592">
            <v>39.008000000000003</v>
          </cell>
          <cell r="H1592">
            <v>40.231999999999999</v>
          </cell>
          <cell r="I1592">
            <v>30.523</v>
          </cell>
          <cell r="J1592">
            <v>21.643999999999998</v>
          </cell>
          <cell r="K1592">
            <v>17.956</v>
          </cell>
          <cell r="L1592">
            <v>1.8879999999999999</v>
          </cell>
          <cell r="M1592">
            <v>20.823</v>
          </cell>
          <cell r="N1592">
            <v>15.512</v>
          </cell>
        </row>
        <row r="1593">
          <cell r="A1593" t="str">
            <v>MTONPK1</v>
          </cell>
          <cell r="B1593">
            <v>1</v>
          </cell>
          <cell r="C1593">
            <v>4.9290000000000003</v>
          </cell>
          <cell r="D1593">
            <v>1.575</v>
          </cell>
          <cell r="E1593">
            <v>5.9509999999999996</v>
          </cell>
          <cell r="F1593">
            <v>5.8209999999999997</v>
          </cell>
          <cell r="G1593">
            <v>19.698</v>
          </cell>
          <cell r="H1593">
            <v>9.3420000000000005</v>
          </cell>
          <cell r="I1593">
            <v>7.2460000000000004</v>
          </cell>
          <cell r="J1593">
            <v>3.681</v>
          </cell>
          <cell r="K1593">
            <v>1.996</v>
          </cell>
          <cell r="L1593">
            <v>1.3049999999999999</v>
          </cell>
          <cell r="M1593">
            <v>13.988</v>
          </cell>
          <cell r="N1593">
            <v>10.544</v>
          </cell>
        </row>
        <row r="1594">
          <cell r="A1594" t="str">
            <v>MTONPK2</v>
          </cell>
          <cell r="B1594">
            <v>2</v>
          </cell>
          <cell r="C1594">
            <v>4.4749999999999996</v>
          </cell>
          <cell r="D1594">
            <v>1.4039999999999999</v>
          </cell>
          <cell r="E1594">
            <v>4.2889999999999997</v>
          </cell>
          <cell r="F1594">
            <v>4.8979999999999997</v>
          </cell>
          <cell r="G1594">
            <v>16.553000000000001</v>
          </cell>
          <cell r="H1594">
            <v>8.4359999999999999</v>
          </cell>
          <cell r="I1594">
            <v>6.4329999999999998</v>
          </cell>
          <cell r="J1594">
            <v>3.8530000000000002</v>
          </cell>
          <cell r="K1594">
            <v>4.7169999999999996</v>
          </cell>
          <cell r="L1594">
            <v>1.093</v>
          </cell>
          <cell r="M1594">
            <v>11.978999999999999</v>
          </cell>
          <cell r="N1594">
            <v>8.952</v>
          </cell>
        </row>
        <row r="1595">
          <cell r="A1595" t="str">
            <v>SBYONPK1</v>
          </cell>
          <cell r="B1595">
            <v>1</v>
          </cell>
          <cell r="C1595">
            <v>0</v>
          </cell>
          <cell r="D1595">
            <v>0</v>
          </cell>
          <cell r="E1595">
            <v>0</v>
          </cell>
          <cell r="F1595">
            <v>0</v>
          </cell>
          <cell r="G1595">
            <v>0</v>
          </cell>
          <cell r="H1595">
            <v>0</v>
          </cell>
          <cell r="I1595">
            <v>0</v>
          </cell>
          <cell r="J1595">
            <v>0</v>
          </cell>
          <cell r="K1595">
            <v>0</v>
          </cell>
          <cell r="L1595">
            <v>0</v>
          </cell>
          <cell r="M1595">
            <v>0</v>
          </cell>
          <cell r="N1595">
            <v>0</v>
          </cell>
        </row>
        <row r="1596">
          <cell r="A1596" t="str">
            <v>SBYONPK3</v>
          </cell>
          <cell r="B1596">
            <v>3</v>
          </cell>
          <cell r="C1596">
            <v>0</v>
          </cell>
          <cell r="D1596">
            <v>0</v>
          </cell>
          <cell r="E1596">
            <v>0</v>
          </cell>
          <cell r="F1596">
            <v>0</v>
          </cell>
          <cell r="G1596">
            <v>0</v>
          </cell>
          <cell r="H1596">
            <v>0</v>
          </cell>
          <cell r="I1596">
            <v>0</v>
          </cell>
          <cell r="J1596">
            <v>0</v>
          </cell>
          <cell r="K1596">
            <v>0</v>
          </cell>
          <cell r="L1596">
            <v>0</v>
          </cell>
          <cell r="M1596">
            <v>0</v>
          </cell>
          <cell r="N1596">
            <v>0</v>
          </cell>
        </row>
        <row r="1597">
          <cell r="A1597" t="str">
            <v>SBYONPK4</v>
          </cell>
          <cell r="B1597">
            <v>4</v>
          </cell>
          <cell r="C1597">
            <v>0</v>
          </cell>
          <cell r="D1597">
            <v>0</v>
          </cell>
          <cell r="E1597">
            <v>0</v>
          </cell>
          <cell r="F1597">
            <v>0</v>
          </cell>
          <cell r="G1597">
            <v>0</v>
          </cell>
          <cell r="H1597">
            <v>0</v>
          </cell>
          <cell r="I1597">
            <v>0</v>
          </cell>
          <cell r="J1597">
            <v>0</v>
          </cell>
          <cell r="K1597">
            <v>0</v>
          </cell>
          <cell r="L1597">
            <v>0</v>
          </cell>
          <cell r="M1597">
            <v>0</v>
          </cell>
          <cell r="N1597">
            <v>0</v>
          </cell>
        </row>
        <row r="1598">
          <cell r="A1598" t="str">
            <v>HLTONPK1</v>
          </cell>
          <cell r="B1598">
            <v>1</v>
          </cell>
          <cell r="C1598">
            <v>0</v>
          </cell>
          <cell r="D1598">
            <v>0</v>
          </cell>
          <cell r="E1598">
            <v>0</v>
          </cell>
          <cell r="F1598">
            <v>0</v>
          </cell>
          <cell r="G1598">
            <v>0</v>
          </cell>
          <cell r="H1598">
            <v>0</v>
          </cell>
          <cell r="I1598">
            <v>0</v>
          </cell>
          <cell r="J1598">
            <v>0</v>
          </cell>
          <cell r="K1598">
            <v>0</v>
          </cell>
          <cell r="L1598">
            <v>0</v>
          </cell>
          <cell r="M1598">
            <v>0</v>
          </cell>
          <cell r="N1598">
            <v>0</v>
          </cell>
        </row>
        <row r="1599">
          <cell r="A1599" t="str">
            <v>MNONPK1</v>
          </cell>
          <cell r="B1599">
            <v>1</v>
          </cell>
          <cell r="C1599">
            <v>9.6419999999999995</v>
          </cell>
          <cell r="D1599">
            <v>2.4900000000000002</v>
          </cell>
          <cell r="E1599">
            <v>7.8010000000000002</v>
          </cell>
          <cell r="F1599">
            <v>1.8169999999999999</v>
          </cell>
          <cell r="G1599">
            <v>0</v>
          </cell>
          <cell r="H1599">
            <v>23.093</v>
          </cell>
          <cell r="I1599">
            <v>20.981999999999999</v>
          </cell>
          <cell r="J1599">
            <v>16.422999999999998</v>
          </cell>
          <cell r="K1599">
            <v>12.943</v>
          </cell>
          <cell r="L1599">
            <v>1.885</v>
          </cell>
          <cell r="M1599">
            <v>13.237</v>
          </cell>
          <cell r="N1599">
            <v>10.914999999999999</v>
          </cell>
        </row>
        <row r="1600">
          <cell r="A1600" t="str">
            <v>MNONPK2</v>
          </cell>
          <cell r="B1600">
            <v>2</v>
          </cell>
          <cell r="C1600">
            <v>11.547000000000001</v>
          </cell>
          <cell r="D1600">
            <v>3.5640000000000001</v>
          </cell>
          <cell r="E1600">
            <v>7.64</v>
          </cell>
          <cell r="F1600">
            <v>5.173</v>
          </cell>
          <cell r="G1600">
            <v>23.846</v>
          </cell>
          <cell r="H1600">
            <v>23.527000000000001</v>
          </cell>
          <cell r="I1600">
            <v>18.34</v>
          </cell>
          <cell r="J1600">
            <v>14.051</v>
          </cell>
          <cell r="K1600">
            <v>12.167</v>
          </cell>
          <cell r="L1600">
            <v>1.835</v>
          </cell>
          <cell r="M1600">
            <v>23.100999999999999</v>
          </cell>
          <cell r="N1600">
            <v>14.337</v>
          </cell>
        </row>
        <row r="1601">
          <cell r="A1601" t="str">
            <v>BIOFPK1</v>
          </cell>
          <cell r="B1601">
            <v>1</v>
          </cell>
          <cell r="C1601">
            <v>31.26</v>
          </cell>
          <cell r="D1601">
            <v>13.991</v>
          </cell>
          <cell r="E1601">
            <v>28.28</v>
          </cell>
          <cell r="F1601">
            <v>21.783000000000001</v>
          </cell>
          <cell r="G1601">
            <v>47.738</v>
          </cell>
          <cell r="H1601">
            <v>36.167999999999999</v>
          </cell>
          <cell r="I1601">
            <v>28.815000000000001</v>
          </cell>
          <cell r="J1601">
            <v>29.045000000000002</v>
          </cell>
          <cell r="K1601">
            <v>31.413</v>
          </cell>
          <cell r="L1601">
            <v>21.513000000000002</v>
          </cell>
          <cell r="M1601">
            <v>30.908999999999999</v>
          </cell>
          <cell r="N1601">
            <v>37.366</v>
          </cell>
        </row>
        <row r="1602">
          <cell r="A1602" t="str">
            <v>BIOFPK2</v>
          </cell>
          <cell r="B1602">
            <v>2</v>
          </cell>
          <cell r="C1602">
            <v>33.999000000000002</v>
          </cell>
          <cell r="D1602">
            <v>15.188000000000001</v>
          </cell>
          <cell r="E1602">
            <v>31.716000000000001</v>
          </cell>
          <cell r="F1602">
            <v>25.071999999999999</v>
          </cell>
          <cell r="G1602">
            <v>56.735999999999997</v>
          </cell>
          <cell r="H1602">
            <v>43.73</v>
          </cell>
          <cell r="I1602">
            <v>34.070999999999998</v>
          </cell>
          <cell r="J1602">
            <v>33.807000000000002</v>
          </cell>
          <cell r="K1602">
            <v>11.776</v>
          </cell>
          <cell r="L1602">
            <v>3.9630000000000001</v>
          </cell>
          <cell r="M1602">
            <v>47.917999999999999</v>
          </cell>
          <cell r="N1602">
            <v>38.584000000000003</v>
          </cell>
        </row>
        <row r="1603">
          <cell r="A1603" t="str">
            <v>BIOFPK3</v>
          </cell>
          <cell r="B1603">
            <v>3</v>
          </cell>
          <cell r="C1603">
            <v>44.281999999999996</v>
          </cell>
          <cell r="D1603">
            <v>19.785</v>
          </cell>
          <cell r="E1603">
            <v>40.067999999999998</v>
          </cell>
          <cell r="F1603">
            <v>30.841999999999999</v>
          </cell>
          <cell r="G1603">
            <v>120.349</v>
          </cell>
          <cell r="H1603">
            <v>96.266000000000005</v>
          </cell>
          <cell r="I1603">
            <v>76.161000000000001</v>
          </cell>
          <cell r="J1603">
            <v>71.361999999999995</v>
          </cell>
          <cell r="K1603">
            <v>77.364000000000004</v>
          </cell>
          <cell r="L1603">
            <v>24.594999999999999</v>
          </cell>
          <cell r="M1603">
            <v>61.292999999999999</v>
          </cell>
          <cell r="N1603">
            <v>52.881999999999998</v>
          </cell>
        </row>
        <row r="1604">
          <cell r="A1604" t="str">
            <v>MTOFPK1</v>
          </cell>
          <cell r="B1604">
            <v>1</v>
          </cell>
          <cell r="C1604">
            <v>28.454000000000001</v>
          </cell>
          <cell r="D1604">
            <v>8.0459999999999994</v>
          </cell>
          <cell r="E1604">
            <v>27.193999999999999</v>
          </cell>
          <cell r="F1604">
            <v>29.951000000000001</v>
          </cell>
          <cell r="G1604">
            <v>47.765999999999998</v>
          </cell>
          <cell r="H1604">
            <v>33.805999999999997</v>
          </cell>
          <cell r="I1604">
            <v>37.198999999999998</v>
          </cell>
          <cell r="J1604">
            <v>20.556000000000001</v>
          </cell>
          <cell r="K1604">
            <v>9.1739999999999995</v>
          </cell>
          <cell r="L1604">
            <v>16.692</v>
          </cell>
          <cell r="M1604">
            <v>36.384</v>
          </cell>
          <cell r="N1604">
            <v>25.234999999999999</v>
          </cell>
        </row>
        <row r="1605">
          <cell r="A1605" t="str">
            <v>MTOFPK2</v>
          </cell>
          <cell r="B1605">
            <v>2</v>
          </cell>
          <cell r="C1605">
            <v>26.151</v>
          </cell>
          <cell r="D1605">
            <v>7.2649999999999997</v>
          </cell>
          <cell r="E1605">
            <v>24.413</v>
          </cell>
          <cell r="F1605">
            <v>27.428000000000001</v>
          </cell>
          <cell r="G1605">
            <v>45.091999999999999</v>
          </cell>
          <cell r="H1605">
            <v>31.561</v>
          </cell>
          <cell r="I1605">
            <v>34.845999999999997</v>
          </cell>
          <cell r="J1605">
            <v>20.6</v>
          </cell>
          <cell r="K1605">
            <v>25.818000000000001</v>
          </cell>
          <cell r="L1605">
            <v>17.812999999999999</v>
          </cell>
          <cell r="M1605">
            <v>33.960999999999999</v>
          </cell>
          <cell r="N1605">
            <v>23.103000000000002</v>
          </cell>
        </row>
        <row r="1606">
          <cell r="A1606" t="str">
            <v>SBYOFPK1</v>
          </cell>
          <cell r="B1606">
            <v>1</v>
          </cell>
          <cell r="C1606">
            <v>0</v>
          </cell>
          <cell r="D1606">
            <v>0</v>
          </cell>
          <cell r="E1606">
            <v>0</v>
          </cell>
          <cell r="F1606">
            <v>0</v>
          </cell>
          <cell r="G1606">
            <v>0</v>
          </cell>
          <cell r="H1606">
            <v>0</v>
          </cell>
          <cell r="I1606">
            <v>0</v>
          </cell>
          <cell r="J1606">
            <v>0</v>
          </cell>
          <cell r="K1606">
            <v>0</v>
          </cell>
          <cell r="L1606">
            <v>0</v>
          </cell>
          <cell r="M1606">
            <v>0</v>
          </cell>
          <cell r="N1606">
            <v>0</v>
          </cell>
        </row>
        <row r="1607">
          <cell r="A1607" t="str">
            <v>SBYOFPK3</v>
          </cell>
          <cell r="B1607">
            <v>3</v>
          </cell>
          <cell r="C1607">
            <v>0</v>
          </cell>
          <cell r="D1607">
            <v>0</v>
          </cell>
          <cell r="E1607">
            <v>0</v>
          </cell>
          <cell r="F1607">
            <v>0</v>
          </cell>
          <cell r="G1607">
            <v>0</v>
          </cell>
          <cell r="H1607">
            <v>0</v>
          </cell>
          <cell r="I1607">
            <v>0</v>
          </cell>
          <cell r="J1607">
            <v>0</v>
          </cell>
          <cell r="K1607">
            <v>0</v>
          </cell>
          <cell r="L1607">
            <v>0</v>
          </cell>
          <cell r="M1607">
            <v>0</v>
          </cell>
          <cell r="N1607">
            <v>0</v>
          </cell>
        </row>
        <row r="1608">
          <cell r="A1608" t="str">
            <v>SBYOFPK4</v>
          </cell>
          <cell r="B1608">
            <v>4</v>
          </cell>
          <cell r="C1608">
            <v>0</v>
          </cell>
          <cell r="D1608">
            <v>0</v>
          </cell>
          <cell r="E1608">
            <v>0</v>
          </cell>
          <cell r="F1608">
            <v>0</v>
          </cell>
          <cell r="G1608">
            <v>0</v>
          </cell>
          <cell r="H1608">
            <v>0</v>
          </cell>
          <cell r="I1608">
            <v>0</v>
          </cell>
          <cell r="J1608">
            <v>0</v>
          </cell>
          <cell r="K1608">
            <v>0</v>
          </cell>
          <cell r="L1608">
            <v>0</v>
          </cell>
          <cell r="M1608">
            <v>0</v>
          </cell>
          <cell r="N1608">
            <v>0</v>
          </cell>
        </row>
        <row r="1609">
          <cell r="A1609" t="str">
            <v>HLTOFPK1</v>
          </cell>
          <cell r="B1609">
            <v>1</v>
          </cell>
          <cell r="C1609">
            <v>0</v>
          </cell>
          <cell r="D1609">
            <v>0</v>
          </cell>
          <cell r="E1609">
            <v>0</v>
          </cell>
          <cell r="F1609">
            <v>0</v>
          </cell>
          <cell r="G1609">
            <v>0</v>
          </cell>
          <cell r="H1609">
            <v>0</v>
          </cell>
          <cell r="I1609">
            <v>0</v>
          </cell>
          <cell r="J1609">
            <v>0</v>
          </cell>
          <cell r="K1609">
            <v>0</v>
          </cell>
          <cell r="L1609">
            <v>0</v>
          </cell>
          <cell r="M1609">
            <v>0</v>
          </cell>
          <cell r="N1609">
            <v>0</v>
          </cell>
        </row>
        <row r="1610">
          <cell r="A1610" t="str">
            <v xml:space="preserve">MNOFPK1 </v>
          </cell>
          <cell r="B1610">
            <v>1</v>
          </cell>
          <cell r="C1610">
            <v>38.006</v>
          </cell>
          <cell r="D1610">
            <v>14.972</v>
          </cell>
          <cell r="E1610">
            <v>34.442999999999998</v>
          </cell>
          <cell r="F1610">
            <v>18.352</v>
          </cell>
          <cell r="G1610">
            <v>0</v>
          </cell>
          <cell r="H1610">
            <v>61.607999999999997</v>
          </cell>
          <cell r="I1610">
            <v>56.215000000000003</v>
          </cell>
          <cell r="J1610">
            <v>55.78</v>
          </cell>
          <cell r="K1610">
            <v>60.497999999999998</v>
          </cell>
          <cell r="L1610">
            <v>23.189</v>
          </cell>
          <cell r="M1610">
            <v>51.924999999999997</v>
          </cell>
          <cell r="N1610">
            <v>51.079000000000001</v>
          </cell>
        </row>
        <row r="1611">
          <cell r="A1611" t="str">
            <v>MNOFPK2</v>
          </cell>
          <cell r="B1611">
            <v>2</v>
          </cell>
          <cell r="C1611">
            <v>42.981999999999999</v>
          </cell>
          <cell r="D1611">
            <v>18.867000000000001</v>
          </cell>
          <cell r="E1611">
            <v>28.433</v>
          </cell>
          <cell r="F1611">
            <v>40.47</v>
          </cell>
          <cell r="G1611">
            <v>72.132000000000005</v>
          </cell>
          <cell r="H1611">
            <v>56.243000000000002</v>
          </cell>
          <cell r="I1611">
            <v>45.27</v>
          </cell>
          <cell r="J1611">
            <v>45.720999999999997</v>
          </cell>
          <cell r="K1611">
            <v>49.372999999999998</v>
          </cell>
          <cell r="L1611">
            <v>20.934999999999999</v>
          </cell>
          <cell r="M1611">
            <v>64.831999999999994</v>
          </cell>
          <cell r="N1611">
            <v>51.878</v>
          </cell>
        </row>
        <row r="1612">
          <cell r="A1612" t="str">
            <v>BRUGEN1</v>
          </cell>
          <cell r="B1612">
            <v>1</v>
          </cell>
          <cell r="C1612">
            <v>185</v>
          </cell>
          <cell r="D1612">
            <v>170</v>
          </cell>
          <cell r="E1612">
            <v>180</v>
          </cell>
          <cell r="F1612">
            <v>160</v>
          </cell>
          <cell r="G1612">
            <v>128</v>
          </cell>
          <cell r="H1612">
            <v>168</v>
          </cell>
          <cell r="I1612">
            <v>185</v>
          </cell>
          <cell r="J1612">
            <v>190</v>
          </cell>
          <cell r="K1612">
            <v>156</v>
          </cell>
          <cell r="L1612">
            <v>181.7</v>
          </cell>
          <cell r="M1612">
            <v>97.3</v>
          </cell>
          <cell r="N1612">
            <v>164.9</v>
          </cell>
        </row>
        <row r="1613">
          <cell r="A1613" t="str">
            <v xml:space="preserve">BRUGEN2 </v>
          </cell>
          <cell r="B1613">
            <v>2</v>
          </cell>
          <cell r="C1613">
            <v>219</v>
          </cell>
          <cell r="D1613">
            <v>200</v>
          </cell>
          <cell r="E1613">
            <v>200</v>
          </cell>
          <cell r="F1613">
            <v>170</v>
          </cell>
          <cell r="G1613">
            <v>119</v>
          </cell>
          <cell r="H1613">
            <v>186</v>
          </cell>
          <cell r="I1613">
            <v>211</v>
          </cell>
          <cell r="J1613">
            <v>220</v>
          </cell>
          <cell r="K1613">
            <v>38.75</v>
          </cell>
          <cell r="L1613">
            <v>17.142857142857142</v>
          </cell>
          <cell r="M1613">
            <v>162.6</v>
          </cell>
          <cell r="N1613">
            <v>191.7</v>
          </cell>
        </row>
        <row r="1614">
          <cell r="A1614" t="str">
            <v>BRUGEN3</v>
          </cell>
          <cell r="B1614">
            <v>3</v>
          </cell>
          <cell r="C1614">
            <v>410</v>
          </cell>
          <cell r="D1614">
            <v>400</v>
          </cell>
          <cell r="E1614">
            <v>460</v>
          </cell>
          <cell r="F1614">
            <v>210</v>
          </cell>
          <cell r="G1614">
            <v>310</v>
          </cell>
          <cell r="H1614">
            <v>410</v>
          </cell>
          <cell r="I1614">
            <v>430</v>
          </cell>
          <cell r="J1614">
            <v>420</v>
          </cell>
          <cell r="K1614">
            <v>330</v>
          </cell>
          <cell r="L1614">
            <v>324.39999999999998</v>
          </cell>
          <cell r="M1614">
            <v>237.3</v>
          </cell>
          <cell r="N1614">
            <v>391.1</v>
          </cell>
        </row>
        <row r="1615">
          <cell r="A1615" t="str">
            <v>MRTGEN1</v>
          </cell>
          <cell r="B1615">
            <v>1</v>
          </cell>
          <cell r="C1615">
            <v>63</v>
          </cell>
          <cell r="D1615">
            <v>59</v>
          </cell>
          <cell r="E1615">
            <v>46.5</v>
          </cell>
          <cell r="F1615">
            <v>49</v>
          </cell>
          <cell r="G1615">
            <v>30.6</v>
          </cell>
          <cell r="H1615">
            <v>45</v>
          </cell>
          <cell r="I1615">
            <v>46.6</v>
          </cell>
          <cell r="J1615">
            <v>48.6</v>
          </cell>
          <cell r="K1615">
            <v>28</v>
          </cell>
          <cell r="L1615">
            <v>67</v>
          </cell>
          <cell r="M1615">
            <v>37.799999999999997</v>
          </cell>
          <cell r="N1615">
            <v>48</v>
          </cell>
          <cell r="O1615" t="str">
            <v xml:space="preserve"> </v>
          </cell>
        </row>
        <row r="1616">
          <cell r="A1616" t="str">
            <v>MRTGEN2</v>
          </cell>
          <cell r="B1616">
            <v>2</v>
          </cell>
          <cell r="C1616">
            <v>61</v>
          </cell>
          <cell r="D1616">
            <v>58</v>
          </cell>
          <cell r="E1616">
            <v>46.5</v>
          </cell>
          <cell r="F1616">
            <v>49</v>
          </cell>
          <cell r="G1616">
            <v>31</v>
          </cell>
          <cell r="H1616">
            <v>43.2</v>
          </cell>
          <cell r="I1616">
            <v>44.7</v>
          </cell>
          <cell r="J1616">
            <v>50.1</v>
          </cell>
          <cell r="K1616">
            <v>6.9249999999999998</v>
          </cell>
          <cell r="L1616">
            <v>67.099999999999994</v>
          </cell>
          <cell r="M1616">
            <v>37.299999999999997</v>
          </cell>
          <cell r="N1616">
            <v>46</v>
          </cell>
          <cell r="O1616" t="str">
            <v xml:space="preserve"> </v>
          </cell>
        </row>
        <row r="1617">
          <cell r="A1617" t="str">
            <v xml:space="preserve">SUNGEN1 </v>
          </cell>
          <cell r="B1617">
            <v>1</v>
          </cell>
          <cell r="C1617">
            <v>0</v>
          </cell>
          <cell r="D1617">
            <v>0</v>
          </cell>
          <cell r="E1617">
            <v>0</v>
          </cell>
          <cell r="F1617">
            <v>0</v>
          </cell>
          <cell r="G1617">
            <v>0</v>
          </cell>
          <cell r="H1617">
            <v>0</v>
          </cell>
          <cell r="I1617">
            <v>0</v>
          </cell>
          <cell r="J1617">
            <v>0</v>
          </cell>
          <cell r="K1617">
            <v>0</v>
          </cell>
          <cell r="L1617">
            <v>0</v>
          </cell>
          <cell r="M1617">
            <v>0</v>
          </cell>
          <cell r="N1617">
            <v>0</v>
          </cell>
        </row>
        <row r="1618">
          <cell r="A1618" t="str">
            <v>SUNGEN3</v>
          </cell>
          <cell r="B1618">
            <v>3</v>
          </cell>
          <cell r="C1618">
            <v>0</v>
          </cell>
          <cell r="D1618">
            <v>0</v>
          </cell>
          <cell r="E1618">
            <v>0</v>
          </cell>
          <cell r="F1618">
            <v>0</v>
          </cell>
          <cell r="G1618">
            <v>0</v>
          </cell>
          <cell r="H1618">
            <v>0</v>
          </cell>
          <cell r="I1618">
            <v>0</v>
          </cell>
          <cell r="J1618">
            <v>0</v>
          </cell>
          <cell r="K1618">
            <v>0</v>
          </cell>
          <cell r="L1618">
            <v>0</v>
          </cell>
          <cell r="M1618">
            <v>0</v>
          </cell>
          <cell r="N1618">
            <v>0</v>
          </cell>
        </row>
        <row r="1619">
          <cell r="A1619" t="str">
            <v>SUNGEN4</v>
          </cell>
          <cell r="B1619">
            <v>4</v>
          </cell>
          <cell r="C1619">
            <v>0</v>
          </cell>
          <cell r="D1619">
            <v>0</v>
          </cell>
          <cell r="E1619">
            <v>0</v>
          </cell>
          <cell r="F1619">
            <v>0</v>
          </cell>
          <cell r="G1619">
            <v>0</v>
          </cell>
          <cell r="H1619">
            <v>0</v>
          </cell>
          <cell r="I1619">
            <v>0</v>
          </cell>
          <cell r="J1619">
            <v>0</v>
          </cell>
          <cell r="K1619">
            <v>0</v>
          </cell>
          <cell r="L1619">
            <v>0</v>
          </cell>
          <cell r="M1619">
            <v>0</v>
          </cell>
          <cell r="N1619">
            <v>0</v>
          </cell>
        </row>
        <row r="1620">
          <cell r="A1620" t="str">
            <v>HOLGEN1</v>
          </cell>
          <cell r="B1620">
            <v>1</v>
          </cell>
          <cell r="C1620">
            <v>0</v>
          </cell>
          <cell r="D1620">
            <v>0</v>
          </cell>
          <cell r="E1620">
            <v>0</v>
          </cell>
          <cell r="F1620">
            <v>0</v>
          </cell>
          <cell r="G1620">
            <v>0</v>
          </cell>
          <cell r="H1620">
            <v>0</v>
          </cell>
          <cell r="I1620">
            <v>0</v>
          </cell>
          <cell r="J1620">
            <v>0</v>
          </cell>
          <cell r="K1620">
            <v>0</v>
          </cell>
          <cell r="L1620">
            <v>0</v>
          </cell>
          <cell r="M1620">
            <v>0</v>
          </cell>
          <cell r="N1620">
            <v>0</v>
          </cell>
          <cell r="O1620">
            <v>1</v>
          </cell>
        </row>
        <row r="1621">
          <cell r="A1621" t="str">
            <v>KEYGEN1</v>
          </cell>
          <cell r="B1621">
            <v>1</v>
          </cell>
          <cell r="C1621">
            <v>69</v>
          </cell>
          <cell r="D1621">
            <v>64</v>
          </cell>
          <cell r="E1621">
            <v>69</v>
          </cell>
          <cell r="F1621">
            <v>66</v>
          </cell>
          <cell r="G1621">
            <v>69</v>
          </cell>
          <cell r="H1621">
            <v>65.957670199999995</v>
          </cell>
          <cell r="I1621">
            <v>69</v>
          </cell>
          <cell r="J1621">
            <v>69</v>
          </cell>
          <cell r="K1621">
            <v>65.957670199999995</v>
          </cell>
          <cell r="L1621">
            <v>69</v>
          </cell>
          <cell r="M1621">
            <v>65.957670199999995</v>
          </cell>
          <cell r="N1621">
            <v>69</v>
          </cell>
        </row>
        <row r="1622">
          <cell r="A1622" t="str">
            <v>KEYGEN2</v>
          </cell>
          <cell r="B1622">
            <v>2</v>
          </cell>
          <cell r="C1622">
            <v>69</v>
          </cell>
          <cell r="D1622">
            <v>64</v>
          </cell>
          <cell r="E1622">
            <v>69</v>
          </cell>
          <cell r="F1622">
            <v>48.654645599999995</v>
          </cell>
          <cell r="G1622">
            <v>0</v>
          </cell>
          <cell r="H1622">
            <v>65.957670199999995</v>
          </cell>
          <cell r="I1622">
            <v>69</v>
          </cell>
          <cell r="J1622">
            <v>69</v>
          </cell>
          <cell r="K1622">
            <v>65.957670199999995</v>
          </cell>
          <cell r="L1622">
            <v>69</v>
          </cell>
          <cell r="M1622">
            <v>65.957670199999995</v>
          </cell>
          <cell r="N1622">
            <v>69</v>
          </cell>
        </row>
        <row r="1623">
          <cell r="A1623" t="str">
            <v>CONGEN1</v>
          </cell>
          <cell r="B1623">
            <v>1</v>
          </cell>
          <cell r="C1623">
            <v>84.360902633711518</v>
          </cell>
          <cell r="D1623">
            <v>78.918220208670988</v>
          </cell>
          <cell r="E1623">
            <v>84.360902633711518</v>
          </cell>
          <cell r="F1623">
            <v>81.639561421191246</v>
          </cell>
          <cell r="G1623">
            <v>84.360902633711518</v>
          </cell>
          <cell r="H1623">
            <v>81.639561421191246</v>
          </cell>
          <cell r="I1623">
            <v>84.360902633711518</v>
          </cell>
          <cell r="J1623">
            <v>84.360902633711518</v>
          </cell>
          <cell r="K1623">
            <v>21.770129740680716</v>
          </cell>
          <cell r="L1623">
            <v>0</v>
          </cell>
          <cell r="M1623">
            <v>27.212662175850891</v>
          </cell>
          <cell r="N1623">
            <v>84.360902633711518</v>
          </cell>
        </row>
        <row r="1624">
          <cell r="A1624" t="str">
            <v xml:space="preserve">CONGEN2 </v>
          </cell>
          <cell r="B1624">
            <v>2</v>
          </cell>
          <cell r="C1624">
            <v>84.101330625607773</v>
          </cell>
          <cell r="D1624">
            <v>78.918220208670988</v>
          </cell>
          <cell r="E1624">
            <v>84.360902633711518</v>
          </cell>
          <cell r="F1624">
            <v>81.639561421191246</v>
          </cell>
          <cell r="G1624">
            <v>84.360902633711518</v>
          </cell>
          <cell r="H1624">
            <v>81.639561421191246</v>
          </cell>
          <cell r="I1624">
            <v>84.360902633711518</v>
          </cell>
          <cell r="J1624">
            <v>84.360902633711518</v>
          </cell>
          <cell r="K1624">
            <v>81.645056726093998</v>
          </cell>
          <cell r="L1624">
            <v>84.360902633711518</v>
          </cell>
          <cell r="M1624">
            <v>81.645056726093998</v>
          </cell>
          <cell r="N1624">
            <v>64.4959889</v>
          </cell>
        </row>
        <row r="1625">
          <cell r="A1625" t="str">
            <v>MONGEN1</v>
          </cell>
          <cell r="B1625">
            <v>1</v>
          </cell>
          <cell r="C1625">
            <v>399.8</v>
          </cell>
          <cell r="D1625">
            <v>381.7</v>
          </cell>
          <cell r="E1625">
            <v>385</v>
          </cell>
          <cell r="F1625">
            <v>0</v>
          </cell>
          <cell r="G1625">
            <v>121</v>
          </cell>
          <cell r="H1625">
            <v>430</v>
          </cell>
          <cell r="I1625">
            <v>466.8</v>
          </cell>
          <cell r="J1625">
            <v>456.8</v>
          </cell>
          <cell r="K1625">
            <v>385.3</v>
          </cell>
          <cell r="L1625">
            <v>388</v>
          </cell>
          <cell r="M1625">
            <v>288.75</v>
          </cell>
          <cell r="N1625">
            <v>385.4</v>
          </cell>
          <cell r="O1625">
            <v>4089.5500000000006</v>
          </cell>
          <cell r="P1625">
            <v>8802.5500000000011</v>
          </cell>
        </row>
        <row r="1626">
          <cell r="A1626" t="str">
            <v xml:space="preserve">MONGEN2 </v>
          </cell>
          <cell r="B1626">
            <v>2</v>
          </cell>
          <cell r="C1626">
            <v>416.2</v>
          </cell>
          <cell r="D1626">
            <v>385</v>
          </cell>
          <cell r="E1626">
            <v>304</v>
          </cell>
          <cell r="F1626">
            <v>395</v>
          </cell>
          <cell r="G1626">
            <v>375</v>
          </cell>
          <cell r="H1626">
            <v>430</v>
          </cell>
          <cell r="I1626">
            <v>470.8</v>
          </cell>
          <cell r="J1626">
            <v>459.6</v>
          </cell>
          <cell r="K1626">
            <v>387.9</v>
          </cell>
          <cell r="L1626">
            <v>298</v>
          </cell>
          <cell r="M1626">
            <v>385</v>
          </cell>
          <cell r="N1626">
            <v>404.5</v>
          </cell>
          <cell r="O1626">
            <v>4713</v>
          </cell>
        </row>
        <row r="1627">
          <cell r="A1627" t="str">
            <v xml:space="preserve">MTCGEN3 </v>
          </cell>
          <cell r="B1627">
            <v>3</v>
          </cell>
          <cell r="C1627">
            <v>47.886752136752136</v>
          </cell>
          <cell r="D1627">
            <v>47.886752136752136</v>
          </cell>
          <cell r="E1627">
            <v>17.386752136752136</v>
          </cell>
          <cell r="F1627">
            <v>11.898504273504274</v>
          </cell>
          <cell r="G1627">
            <v>36.617521367521363</v>
          </cell>
          <cell r="H1627">
            <v>125.1025641025641</v>
          </cell>
          <cell r="I1627">
            <v>200.16410256410256</v>
          </cell>
          <cell r="J1627">
            <v>200.16410256410256</v>
          </cell>
          <cell r="K1627">
            <v>73.235042735042725</v>
          </cell>
          <cell r="L1627">
            <v>0</v>
          </cell>
          <cell r="M1627">
            <v>17.386752136752136</v>
          </cell>
          <cell r="N1627">
            <v>40.261752136752136</v>
          </cell>
          <cell r="O1627">
            <v>820.99059829059843</v>
          </cell>
        </row>
        <row r="1628">
          <cell r="A1628" t="str">
            <v>MTCGEN4</v>
          </cell>
          <cell r="B1628">
            <v>4</v>
          </cell>
          <cell r="C1628">
            <v>47.886752136752136</v>
          </cell>
          <cell r="D1628">
            <v>47.886752136752136</v>
          </cell>
          <cell r="E1628">
            <v>17.386752136752136</v>
          </cell>
          <cell r="F1628">
            <v>11.898504273504274</v>
          </cell>
          <cell r="G1628">
            <v>36.617521367521363</v>
          </cell>
          <cell r="H1628">
            <v>125.1025641025641</v>
          </cell>
          <cell r="I1628">
            <v>200.16410256410256</v>
          </cell>
          <cell r="J1628">
            <v>200.16410256410256</v>
          </cell>
          <cell r="K1628">
            <v>73.235042735042725</v>
          </cell>
          <cell r="L1628">
            <v>32.344017094017097</v>
          </cell>
          <cell r="M1628">
            <v>17.386752136752136</v>
          </cell>
          <cell r="N1628">
            <v>40.261752136752136</v>
          </cell>
          <cell r="O1628">
            <v>854.33461538461552</v>
          </cell>
        </row>
        <row r="1629">
          <cell r="A1629" t="str">
            <v>SUSGEN1</v>
          </cell>
          <cell r="B1629">
            <v>1</v>
          </cell>
          <cell r="C1629">
            <v>713.07980639999994</v>
          </cell>
          <cell r="D1629">
            <v>644.07208319999995</v>
          </cell>
          <cell r="E1629">
            <v>713.07980639999994</v>
          </cell>
          <cell r="F1629">
            <v>690.07723199999998</v>
          </cell>
          <cell r="G1629">
            <v>447.2131392</v>
          </cell>
          <cell r="H1629">
            <v>690.07723199999998</v>
          </cell>
          <cell r="I1629">
            <v>713.07980639999994</v>
          </cell>
          <cell r="J1629">
            <v>713.07980639999994</v>
          </cell>
          <cell r="K1629">
            <v>690.07723199999998</v>
          </cell>
          <cell r="L1629">
            <v>713.07980639999994</v>
          </cell>
          <cell r="M1629">
            <v>690.07723199999998</v>
          </cell>
          <cell r="N1629">
            <v>713.07980639999994</v>
          </cell>
          <cell r="O1629">
            <v>8130.0729887999996</v>
          </cell>
        </row>
        <row r="1630">
          <cell r="A1630" t="str">
            <v>SUSGEN2</v>
          </cell>
          <cell r="B1630">
            <v>2</v>
          </cell>
          <cell r="C1630">
            <v>715.01227200000005</v>
          </cell>
          <cell r="D1630">
            <v>636.82653600000003</v>
          </cell>
          <cell r="E1630">
            <v>176.18169600000002</v>
          </cell>
          <cell r="F1630">
            <v>41.407200000000003</v>
          </cell>
          <cell r="G1630">
            <v>710.91129599999999</v>
          </cell>
          <cell r="H1630">
            <v>698.80449599999997</v>
          </cell>
          <cell r="I1630">
            <v>722.09797920000005</v>
          </cell>
          <cell r="J1630">
            <v>722.09797920000005</v>
          </cell>
          <cell r="K1630">
            <v>698.80449599999997</v>
          </cell>
          <cell r="L1630">
            <v>722.09797920000005</v>
          </cell>
          <cell r="M1630">
            <v>698.80449599999997</v>
          </cell>
          <cell r="N1630">
            <v>722.09797920000005</v>
          </cell>
          <cell r="O1630">
            <v>7265.1444047999985</v>
          </cell>
        </row>
        <row r="1631">
          <cell r="A1631" t="str">
            <v>DSLGEN1</v>
          </cell>
          <cell r="B1631">
            <v>1</v>
          </cell>
          <cell r="C1631">
            <v>0.1</v>
          </cell>
          <cell r="D1631">
            <v>0.1</v>
          </cell>
          <cell r="E1631">
            <v>0.1</v>
          </cell>
          <cell r="F1631">
            <v>0.1</v>
          </cell>
          <cell r="G1631">
            <v>0.2</v>
          </cell>
          <cell r="H1631">
            <v>0.2</v>
          </cell>
          <cell r="I1631">
            <v>0.1</v>
          </cell>
          <cell r="J1631">
            <v>0.1</v>
          </cell>
          <cell r="K1631">
            <v>0.1</v>
          </cell>
          <cell r="L1631">
            <v>0.1</v>
          </cell>
          <cell r="M1631">
            <v>0.1</v>
          </cell>
          <cell r="N1631">
            <v>0.1</v>
          </cell>
        </row>
        <row r="1632">
          <cell r="A1632" t="str">
            <v>WPPKGEN1</v>
          </cell>
          <cell r="B1632">
            <v>1</v>
          </cell>
          <cell r="C1632">
            <v>8.1999999999999993</v>
          </cell>
          <cell r="D1632">
            <v>7.4</v>
          </cell>
          <cell r="E1632">
            <v>7.3</v>
          </cell>
          <cell r="F1632">
            <v>8.3000000000000007</v>
          </cell>
          <cell r="G1632">
            <v>6.2</v>
          </cell>
          <cell r="H1632">
            <v>6.7</v>
          </cell>
          <cell r="I1632">
            <v>6.3</v>
          </cell>
          <cell r="J1632">
            <v>5.7</v>
          </cell>
          <cell r="K1632">
            <v>5.9</v>
          </cell>
          <cell r="L1632">
            <v>5.0999999999999996</v>
          </cell>
          <cell r="M1632">
            <v>4.7</v>
          </cell>
          <cell r="N1632">
            <v>6.6</v>
          </cell>
        </row>
        <row r="1633">
          <cell r="A1633" t="str">
            <v>HLTHYGEN1</v>
          </cell>
          <cell r="B1633">
            <v>1</v>
          </cell>
          <cell r="C1633">
            <v>53</v>
          </cell>
          <cell r="D1633">
            <v>52</v>
          </cell>
          <cell r="E1633">
            <v>70</v>
          </cell>
          <cell r="F1633">
            <v>67</v>
          </cell>
          <cell r="G1633">
            <v>65</v>
          </cell>
          <cell r="H1633">
            <v>48</v>
          </cell>
          <cell r="I1633">
            <v>36</v>
          </cell>
          <cell r="J1633">
            <v>28</v>
          </cell>
          <cell r="K1633">
            <v>25.3</v>
          </cell>
          <cell r="L1633">
            <v>31</v>
          </cell>
          <cell r="M1633">
            <v>45</v>
          </cell>
          <cell r="N1633">
            <v>54</v>
          </cell>
          <cell r="O1633">
            <v>575.29999999999995</v>
          </cell>
        </row>
        <row r="1634">
          <cell r="A1634" t="str">
            <v xml:space="preserve">CTGEN1 </v>
          </cell>
          <cell r="B1634">
            <v>1</v>
          </cell>
          <cell r="C1634">
            <v>0.5</v>
          </cell>
          <cell r="D1634">
            <v>0.9</v>
          </cell>
          <cell r="E1634">
            <v>0.1</v>
          </cell>
          <cell r="F1634">
            <v>0.2</v>
          </cell>
          <cell r="G1634">
            <v>0.5</v>
          </cell>
          <cell r="H1634">
            <v>0.5</v>
          </cell>
          <cell r="I1634">
            <v>5</v>
          </cell>
          <cell r="J1634">
            <v>1.6</v>
          </cell>
          <cell r="K1634">
            <v>2.4</v>
          </cell>
          <cell r="L1634">
            <v>0.2</v>
          </cell>
          <cell r="M1634">
            <v>0.2</v>
          </cell>
          <cell r="N1634">
            <v>0.2</v>
          </cell>
        </row>
        <row r="1635">
          <cell r="A1635" t="str">
            <v>BIONCST1</v>
          </cell>
          <cell r="B1635">
            <v>1</v>
          </cell>
          <cell r="C1635">
            <v>153.09</v>
          </cell>
          <cell r="D1635">
            <v>53.009</v>
          </cell>
          <cell r="E1635">
            <v>149.92500000000001</v>
          </cell>
          <cell r="F1635">
            <v>98.320999999999998</v>
          </cell>
          <cell r="G1635">
            <v>282.65800000000002</v>
          </cell>
          <cell r="H1635">
            <v>266.62400000000002</v>
          </cell>
          <cell r="I1635">
            <v>203.85499999999999</v>
          </cell>
          <cell r="J1635">
            <v>155.619</v>
          </cell>
          <cell r="K1635">
            <v>136.143</v>
          </cell>
          <cell r="L1635">
            <v>55.503999999999998</v>
          </cell>
          <cell r="M1635">
            <v>199.83600000000001</v>
          </cell>
          <cell r="N1635">
            <v>202.31399999999999</v>
          </cell>
        </row>
        <row r="1636">
          <cell r="A1636" t="str">
            <v>BIOFCST1</v>
          </cell>
          <cell r="B1636">
            <v>1</v>
          </cell>
          <cell r="C1636">
            <v>550.74800000000005</v>
          </cell>
          <cell r="D1636">
            <v>246.13</v>
          </cell>
          <cell r="E1636">
            <v>494.911</v>
          </cell>
          <cell r="F1636">
            <v>397.27300000000002</v>
          </cell>
          <cell r="G1636">
            <v>835.61599999999999</v>
          </cell>
          <cell r="H1636">
            <v>629.65300000000002</v>
          </cell>
          <cell r="I1636">
            <v>501.13099999999997</v>
          </cell>
          <cell r="J1636">
            <v>505.762</v>
          </cell>
          <cell r="K1636">
            <v>549.87800000000004</v>
          </cell>
          <cell r="L1636">
            <v>377.72399999999999</v>
          </cell>
          <cell r="M1636">
            <v>580.40899999999999</v>
          </cell>
          <cell r="N1636">
            <v>662.97199999999998</v>
          </cell>
        </row>
        <row r="1637">
          <cell r="A1637" t="str">
            <v xml:space="preserve">BIONCST2 </v>
          </cell>
          <cell r="B1637">
            <v>2</v>
          </cell>
          <cell r="C1637">
            <v>161.78399999999999</v>
          </cell>
          <cell r="D1637">
            <v>53.914000000000001</v>
          </cell>
          <cell r="E1637">
            <v>165.55199999999999</v>
          </cell>
          <cell r="F1637">
            <v>84.341999999999999</v>
          </cell>
          <cell r="G1637">
            <v>314.327</v>
          </cell>
          <cell r="H1637">
            <v>296.887</v>
          </cell>
          <cell r="I1637">
            <v>225.25700000000001</v>
          </cell>
          <cell r="J1637">
            <v>174.00299999999999</v>
          </cell>
          <cell r="K1637">
            <v>50.9</v>
          </cell>
          <cell r="L1637">
            <v>59.241999999999997</v>
          </cell>
          <cell r="M1637">
            <v>262.74700000000001</v>
          </cell>
          <cell r="N1637">
            <v>180.56299999999999</v>
          </cell>
        </row>
        <row r="1638">
          <cell r="A1638" t="str">
            <v>BIOFCST2</v>
          </cell>
          <cell r="B1638">
            <v>2</v>
          </cell>
          <cell r="C1638">
            <v>588.779</v>
          </cell>
          <cell r="D1638">
            <v>264.375</v>
          </cell>
          <cell r="E1638">
            <v>546.54700000000003</v>
          </cell>
          <cell r="F1638">
            <v>444.017</v>
          </cell>
          <cell r="G1638">
            <v>966.28200000000004</v>
          </cell>
          <cell r="H1638">
            <v>739.64599999999996</v>
          </cell>
          <cell r="I1638">
            <v>577.18100000000004</v>
          </cell>
          <cell r="J1638">
            <v>573.798</v>
          </cell>
          <cell r="K1638">
            <v>203.86600000000001</v>
          </cell>
          <cell r="L1638">
            <v>74.762</v>
          </cell>
          <cell r="M1638">
            <v>823.22</v>
          </cell>
          <cell r="N1638">
            <v>667.29</v>
          </cell>
        </row>
        <row r="1639">
          <cell r="A1639" t="str">
            <v>BIONCST3</v>
          </cell>
          <cell r="B1639">
            <v>3</v>
          </cell>
          <cell r="C1639">
            <v>208.13499999999999</v>
          </cell>
          <cell r="D1639">
            <v>66.488</v>
          </cell>
          <cell r="E1639">
            <v>202.52</v>
          </cell>
          <cell r="F1639">
            <v>99.271000000000001</v>
          </cell>
          <cell r="G1639">
            <v>667.02300000000002</v>
          </cell>
          <cell r="H1639">
            <v>681.66499999999996</v>
          </cell>
          <cell r="I1639">
            <v>517.72500000000002</v>
          </cell>
          <cell r="J1639">
            <v>365.52199999999999</v>
          </cell>
          <cell r="K1639">
            <v>305.36200000000002</v>
          </cell>
          <cell r="L1639">
            <v>58.396000000000001</v>
          </cell>
          <cell r="M1639">
            <v>364.827</v>
          </cell>
          <cell r="N1639">
            <v>268.53699999999998</v>
          </cell>
        </row>
        <row r="1640">
          <cell r="A1640" t="str">
            <v>BIOFCST3</v>
          </cell>
          <cell r="B1640">
            <v>3</v>
          </cell>
          <cell r="C1640">
            <v>755.31500000000005</v>
          </cell>
          <cell r="D1640">
            <v>338.149</v>
          </cell>
          <cell r="E1640">
            <v>681.56600000000003</v>
          </cell>
          <cell r="F1640">
            <v>536.41099999999994</v>
          </cell>
          <cell r="G1640">
            <v>2039.2170000000001</v>
          </cell>
          <cell r="H1640">
            <v>1626.8969999999999</v>
          </cell>
          <cell r="I1640">
            <v>1288.2470000000001</v>
          </cell>
          <cell r="J1640">
            <v>1203.2339999999999</v>
          </cell>
          <cell r="K1640">
            <v>1308.585</v>
          </cell>
          <cell r="L1640">
            <v>422.82</v>
          </cell>
          <cell r="M1640">
            <v>1066.1949999999999</v>
          </cell>
          <cell r="N1640">
            <v>907.61099999999999</v>
          </cell>
        </row>
        <row r="1641">
          <cell r="A1641" t="str">
            <v xml:space="preserve">MTONCST1  </v>
          </cell>
          <cell r="B1641">
            <v>1</v>
          </cell>
          <cell r="C1641">
            <v>83.688999999999993</v>
          </cell>
          <cell r="D1641">
            <v>26.827000000000002</v>
          </cell>
          <cell r="E1641">
            <v>103.621</v>
          </cell>
          <cell r="F1641">
            <v>104.60899999999999</v>
          </cell>
          <cell r="G1641">
            <v>372.80200000000002</v>
          </cell>
          <cell r="H1641">
            <v>162.214</v>
          </cell>
          <cell r="I1641">
            <v>124.376</v>
          </cell>
          <cell r="J1641">
            <v>61.759</v>
          </cell>
          <cell r="K1641">
            <v>36.634999999999998</v>
          </cell>
          <cell r="L1641">
            <v>23.033999999999999</v>
          </cell>
          <cell r="M1641">
            <v>252.85300000000001</v>
          </cell>
          <cell r="N1641">
            <v>188.95099999999999</v>
          </cell>
        </row>
        <row r="1642">
          <cell r="A1642" t="str">
            <v>MTOFCST1</v>
          </cell>
          <cell r="B1642">
            <v>1</v>
          </cell>
          <cell r="C1642">
            <v>522.58799999999997</v>
          </cell>
          <cell r="D1642">
            <v>135.85300000000001</v>
          </cell>
          <cell r="E1642">
            <v>498.28899999999999</v>
          </cell>
          <cell r="F1642">
            <v>548.83600000000001</v>
          </cell>
          <cell r="G1642">
            <v>940.55899999999997</v>
          </cell>
          <cell r="H1642">
            <v>646.93499999999995</v>
          </cell>
          <cell r="I1642">
            <v>696.14200000000005</v>
          </cell>
          <cell r="J1642">
            <v>389.23500000000001</v>
          </cell>
          <cell r="K1642">
            <v>175.53299999999999</v>
          </cell>
          <cell r="L1642">
            <v>306.35000000000002</v>
          </cell>
          <cell r="M1642">
            <v>685.32500000000005</v>
          </cell>
          <cell r="N1642">
            <v>443.36900000000003</v>
          </cell>
        </row>
        <row r="1643">
          <cell r="A1643" t="str">
            <v>MTONCST2</v>
          </cell>
          <cell r="B1643">
            <v>2</v>
          </cell>
          <cell r="C1643">
            <v>75.382000000000005</v>
          </cell>
          <cell r="D1643">
            <v>23.716000000000001</v>
          </cell>
          <cell r="E1643">
            <v>72.662000000000006</v>
          </cell>
          <cell r="F1643">
            <v>87.307000000000002</v>
          </cell>
          <cell r="G1643">
            <v>310.13200000000001</v>
          </cell>
          <cell r="H1643">
            <v>145.62799999999999</v>
          </cell>
          <cell r="I1643">
            <v>109.965</v>
          </cell>
          <cell r="J1643">
            <v>64.816000000000003</v>
          </cell>
          <cell r="K1643">
            <v>85.143000000000001</v>
          </cell>
          <cell r="L1643">
            <v>19.103000000000002</v>
          </cell>
          <cell r="M1643">
            <v>215.53899999999999</v>
          </cell>
          <cell r="N1643">
            <v>158.721</v>
          </cell>
        </row>
        <row r="1644">
          <cell r="A1644" t="str">
            <v>MTOFCST2</v>
          </cell>
          <cell r="B1644">
            <v>2</v>
          </cell>
          <cell r="C1644">
            <v>476.685</v>
          </cell>
          <cell r="D1644">
            <v>121.797</v>
          </cell>
          <cell r="E1644">
            <v>444.08</v>
          </cell>
          <cell r="F1644">
            <v>499.44499999999999</v>
          </cell>
          <cell r="G1644">
            <v>881.57600000000002</v>
          </cell>
          <cell r="H1644">
            <v>600.43899999999996</v>
          </cell>
          <cell r="I1644">
            <v>649.22299999999996</v>
          </cell>
          <cell r="J1644">
            <v>385.78699999999998</v>
          </cell>
          <cell r="K1644">
            <v>485.11099999999999</v>
          </cell>
          <cell r="L1644">
            <v>326.17099999999999</v>
          </cell>
          <cell r="M1644">
            <v>637.13499999999999</v>
          </cell>
          <cell r="N1644">
            <v>402.29500000000002</v>
          </cell>
        </row>
        <row r="1645">
          <cell r="A1645" t="str">
            <v>SBYONCST1</v>
          </cell>
          <cell r="B1645">
            <v>1</v>
          </cell>
          <cell r="C1645">
            <v>13.406000000000001</v>
          </cell>
          <cell r="D1645">
            <v>1.895</v>
          </cell>
          <cell r="E1645">
            <v>6.0880000000000001</v>
          </cell>
          <cell r="F1645">
            <v>4.9260000000000002</v>
          </cell>
          <cell r="G1645">
            <v>0</v>
          </cell>
          <cell r="H1645">
            <v>39.655999999999999</v>
          </cell>
          <cell r="I1645">
            <v>28.984999999999999</v>
          </cell>
          <cell r="J1645">
            <v>24.725999999999999</v>
          </cell>
          <cell r="K1645">
            <v>0</v>
          </cell>
          <cell r="L1645">
            <v>2.71</v>
          </cell>
          <cell r="M1645">
            <v>17.094000000000001</v>
          </cell>
          <cell r="N1645">
            <v>10.448</v>
          </cell>
        </row>
        <row r="1646">
          <cell r="A1646" t="str">
            <v>SBYOFCST1</v>
          </cell>
          <cell r="B1646">
            <v>1</v>
          </cell>
          <cell r="C1646">
            <v>62.262999999999998</v>
          </cell>
          <cell r="D1646">
            <v>17.817</v>
          </cell>
          <cell r="E1646">
            <v>61.192999999999998</v>
          </cell>
          <cell r="F1646">
            <v>89.213999999999999</v>
          </cell>
          <cell r="G1646">
            <v>0</v>
          </cell>
          <cell r="H1646">
            <v>134.761</v>
          </cell>
          <cell r="I1646">
            <v>97.164000000000001</v>
          </cell>
          <cell r="J1646">
            <v>90.206000000000003</v>
          </cell>
          <cell r="K1646">
            <v>0</v>
          </cell>
          <cell r="L1646">
            <v>27.417999999999999</v>
          </cell>
          <cell r="M1646">
            <v>144.95099999999999</v>
          </cell>
          <cell r="N1646">
            <v>111.642</v>
          </cell>
        </row>
        <row r="1647">
          <cell r="A1647" t="str">
            <v xml:space="preserve">SBYONCST3 </v>
          </cell>
          <cell r="B1647">
            <v>3</v>
          </cell>
          <cell r="C1647">
            <v>108.253</v>
          </cell>
          <cell r="D1647">
            <v>57.930999999999997</v>
          </cell>
          <cell r="E1647">
            <v>148.72300000000001</v>
          </cell>
          <cell r="F1647">
            <v>148.274</v>
          </cell>
          <cell r="G1647">
            <v>146.255</v>
          </cell>
          <cell r="H1647">
            <v>79.897000000000006</v>
          </cell>
          <cell r="I1647">
            <v>63.649000000000001</v>
          </cell>
          <cell r="J1647">
            <v>47.348999999999997</v>
          </cell>
          <cell r="K1647">
            <v>50.23</v>
          </cell>
          <cell r="L1647">
            <v>28.126000000000001</v>
          </cell>
          <cell r="M1647">
            <v>170.34399999999999</v>
          </cell>
          <cell r="N1647">
            <v>165.345</v>
          </cell>
        </row>
        <row r="1648">
          <cell r="A1648" t="str">
            <v>SBYOFCST3</v>
          </cell>
          <cell r="B1648">
            <v>3</v>
          </cell>
          <cell r="C1648">
            <v>296.78800000000001</v>
          </cell>
          <cell r="D1648">
            <v>163.99199999999999</v>
          </cell>
          <cell r="E1648">
            <v>279.101</v>
          </cell>
          <cell r="F1648">
            <v>307.98200000000003</v>
          </cell>
          <cell r="G1648">
            <v>222.745</v>
          </cell>
          <cell r="H1648">
            <v>147.46700000000001</v>
          </cell>
          <cell r="I1648">
            <v>124.14100000000001</v>
          </cell>
          <cell r="J1648">
            <v>128.43299999999999</v>
          </cell>
          <cell r="K1648">
            <v>131.67400000000001</v>
          </cell>
          <cell r="L1648">
            <v>195.81399999999999</v>
          </cell>
          <cell r="M1648">
            <v>297.702</v>
          </cell>
          <cell r="N1648">
            <v>318.37400000000002</v>
          </cell>
        </row>
        <row r="1649">
          <cell r="A1649" t="str">
            <v>SBYONCST4</v>
          </cell>
          <cell r="B1649">
            <v>4</v>
          </cell>
          <cell r="C1649">
            <v>81.733000000000004</v>
          </cell>
          <cell r="D1649">
            <v>34.872999999999998</v>
          </cell>
          <cell r="E1649">
            <v>97.867000000000004</v>
          </cell>
          <cell r="F1649">
            <v>58.606000000000002</v>
          </cell>
          <cell r="G1649">
            <v>138.375</v>
          </cell>
          <cell r="H1649">
            <v>136.84100000000001</v>
          </cell>
          <cell r="I1649">
            <v>106.961</v>
          </cell>
          <cell r="J1649">
            <v>78.445999999999998</v>
          </cell>
          <cell r="K1649">
            <v>76.171999999999997</v>
          </cell>
          <cell r="L1649">
            <v>18.786999999999999</v>
          </cell>
          <cell r="M1649">
            <v>149.732</v>
          </cell>
          <cell r="N1649">
            <v>123.432</v>
          </cell>
        </row>
        <row r="1650">
          <cell r="A1650" t="str">
            <v>SBYOFCST4</v>
          </cell>
          <cell r="B1650">
            <v>4</v>
          </cell>
          <cell r="C1650">
            <v>264.37400000000002</v>
          </cell>
          <cell r="D1650">
            <v>132.38900000000001</v>
          </cell>
          <cell r="E1650">
            <v>248.36199999999999</v>
          </cell>
          <cell r="F1650">
            <v>214.79499999999999</v>
          </cell>
          <cell r="G1650">
            <v>250.619</v>
          </cell>
          <cell r="H1650">
            <v>297.44900000000001</v>
          </cell>
          <cell r="I1650">
            <v>240.66399999999999</v>
          </cell>
          <cell r="J1650">
            <v>238.43700000000001</v>
          </cell>
          <cell r="K1650">
            <v>255.29599999999999</v>
          </cell>
          <cell r="L1650">
            <v>184.357</v>
          </cell>
          <cell r="M1650">
            <v>326.04599999999999</v>
          </cell>
          <cell r="N1650">
            <v>305.197</v>
          </cell>
        </row>
        <row r="1651">
          <cell r="A1651" t="str">
            <v>HLTONCST1</v>
          </cell>
          <cell r="B1651">
            <v>1</v>
          </cell>
          <cell r="C1651">
            <v>0</v>
          </cell>
          <cell r="D1651">
            <v>0</v>
          </cell>
          <cell r="E1651">
            <v>0</v>
          </cell>
          <cell r="F1651">
            <v>0</v>
          </cell>
          <cell r="G1651">
            <v>0</v>
          </cell>
          <cell r="H1651">
            <v>0</v>
          </cell>
          <cell r="I1651">
            <v>0</v>
          </cell>
          <cell r="J1651">
            <v>0</v>
          </cell>
          <cell r="K1651">
            <v>0</v>
          </cell>
          <cell r="L1651">
            <v>0</v>
          </cell>
          <cell r="M1651">
            <v>0</v>
          </cell>
          <cell r="N1651">
            <v>0</v>
          </cell>
        </row>
        <row r="1652">
          <cell r="A1652" t="str">
            <v>HLTOFCST1</v>
          </cell>
          <cell r="B1652">
            <v>1</v>
          </cell>
          <cell r="C1652">
            <v>0</v>
          </cell>
          <cell r="D1652">
            <v>0</v>
          </cell>
          <cell r="E1652">
            <v>0</v>
          </cell>
          <cell r="F1652">
            <v>0</v>
          </cell>
          <cell r="G1652">
            <v>0</v>
          </cell>
          <cell r="H1652">
            <v>0</v>
          </cell>
          <cell r="I1652">
            <v>0</v>
          </cell>
          <cell r="J1652">
            <v>0</v>
          </cell>
          <cell r="K1652">
            <v>0</v>
          </cell>
          <cell r="L1652">
            <v>0</v>
          </cell>
          <cell r="M1652">
            <v>0</v>
          </cell>
          <cell r="N1652">
            <v>0</v>
          </cell>
        </row>
        <row r="1653">
          <cell r="A1653" t="str">
            <v xml:space="preserve">MNONCST1 </v>
          </cell>
          <cell r="B1653">
            <v>1</v>
          </cell>
          <cell r="C1653">
            <v>160.459</v>
          </cell>
          <cell r="D1653">
            <v>59.615000000000002</v>
          </cell>
          <cell r="E1653">
            <v>130.798</v>
          </cell>
          <cell r="F1653">
            <v>30.204000000000001</v>
          </cell>
          <cell r="G1653">
            <v>0</v>
          </cell>
          <cell r="H1653">
            <v>388.07499999999999</v>
          </cell>
          <cell r="I1653">
            <v>350.05399999999997</v>
          </cell>
          <cell r="J1653">
            <v>273.846</v>
          </cell>
          <cell r="K1653">
            <v>217.88499999999999</v>
          </cell>
          <cell r="L1653">
            <v>65.650999999999996</v>
          </cell>
          <cell r="M1653">
            <v>224.399</v>
          </cell>
          <cell r="N1653">
            <v>184.69300000000001</v>
          </cell>
        </row>
        <row r="1654">
          <cell r="A1654" t="str">
            <v xml:space="preserve">MNOFCST1 </v>
          </cell>
          <cell r="B1654">
            <v>1</v>
          </cell>
          <cell r="C1654">
            <v>629.57100000000003</v>
          </cell>
          <cell r="D1654">
            <v>249.65299999999999</v>
          </cell>
          <cell r="E1654">
            <v>568.16899999999998</v>
          </cell>
          <cell r="F1654">
            <v>298.50900000000001</v>
          </cell>
          <cell r="G1654">
            <v>0</v>
          </cell>
          <cell r="H1654">
            <v>1029.4480000000001</v>
          </cell>
          <cell r="I1654">
            <v>932.69200000000001</v>
          </cell>
          <cell r="J1654">
            <v>927.37400000000002</v>
          </cell>
          <cell r="K1654">
            <v>1007.883</v>
          </cell>
          <cell r="L1654">
            <v>386.65100000000001</v>
          </cell>
          <cell r="M1654">
            <v>865.97299999999996</v>
          </cell>
          <cell r="N1654">
            <v>848.07100000000003</v>
          </cell>
        </row>
        <row r="1655">
          <cell r="A1655" t="str">
            <v xml:space="preserve">MNONCST2 </v>
          </cell>
          <cell r="B1655">
            <v>2</v>
          </cell>
          <cell r="C1655">
            <v>193.94300000000001</v>
          </cell>
          <cell r="D1655">
            <v>60.408000000000001</v>
          </cell>
          <cell r="E1655">
            <v>129.19200000000001</v>
          </cell>
          <cell r="F1655">
            <v>87.161000000000001</v>
          </cell>
          <cell r="G1655">
            <v>401.47300000000001</v>
          </cell>
          <cell r="H1655">
            <v>392.577</v>
          </cell>
          <cell r="I1655">
            <v>307.964</v>
          </cell>
          <cell r="J1655">
            <v>235.863</v>
          </cell>
          <cell r="K1655">
            <v>205.411</v>
          </cell>
          <cell r="L1655">
            <v>67.793999999999997</v>
          </cell>
          <cell r="M1655">
            <v>392.15800000000002</v>
          </cell>
          <cell r="N1655">
            <v>244.256</v>
          </cell>
        </row>
        <row r="1656">
          <cell r="A1656" t="str">
            <v xml:space="preserve">MNOFCST2 </v>
          </cell>
          <cell r="B1656">
            <v>2</v>
          </cell>
          <cell r="C1656">
            <v>719.66099999999994</v>
          </cell>
          <cell r="D1656">
            <v>317.18599999999998</v>
          </cell>
          <cell r="E1656">
            <v>476.33600000000001</v>
          </cell>
          <cell r="F1656">
            <v>672.59699999999998</v>
          </cell>
          <cell r="G1656">
            <v>1204.317</v>
          </cell>
          <cell r="H1656">
            <v>936.08299999999997</v>
          </cell>
          <cell r="I1656">
            <v>757.83699999999999</v>
          </cell>
          <cell r="J1656">
            <v>765.94299999999998</v>
          </cell>
          <cell r="K1656">
            <v>828.48800000000006</v>
          </cell>
          <cell r="L1656">
            <v>357.36599999999999</v>
          </cell>
          <cell r="M1656">
            <v>1090.8920000000001</v>
          </cell>
          <cell r="N1656">
            <v>873.66899999999998</v>
          </cell>
        </row>
        <row r="1657">
          <cell r="A1657" t="str">
            <v>PRCHRATE1</v>
          </cell>
          <cell r="B1657">
            <v>1</v>
          </cell>
          <cell r="C1657">
            <v>0</v>
          </cell>
          <cell r="D1657">
            <v>0</v>
          </cell>
          <cell r="E1657">
            <v>21.957000000000001</v>
          </cell>
          <cell r="F1657">
            <v>20.501000000000001</v>
          </cell>
          <cell r="G1657">
            <v>15.487</v>
          </cell>
          <cell r="H1657">
            <v>14.638999999999999</v>
          </cell>
          <cell r="I1657">
            <v>0</v>
          </cell>
          <cell r="J1657">
            <v>0</v>
          </cell>
          <cell r="K1657">
            <v>14.564</v>
          </cell>
          <cell r="L1657">
            <v>28.56</v>
          </cell>
          <cell r="M1657">
            <v>16.928999999999998</v>
          </cell>
          <cell r="N1657">
            <v>32.899000000000001</v>
          </cell>
        </row>
        <row r="1658">
          <cell r="A1658" t="str">
            <v>SALERATE1</v>
          </cell>
          <cell r="B1658">
            <v>1</v>
          </cell>
          <cell r="C1658">
            <v>22.797999999999998</v>
          </cell>
          <cell r="D1658">
            <v>24.367000000000001</v>
          </cell>
          <cell r="E1658">
            <v>21.224</v>
          </cell>
          <cell r="F1658">
            <v>19.823</v>
          </cell>
          <cell r="G1658">
            <v>18.356999999999999</v>
          </cell>
          <cell r="H1658">
            <v>20.149000000000001</v>
          </cell>
          <cell r="I1658">
            <v>25.597999999999999</v>
          </cell>
          <cell r="J1658">
            <v>24.212</v>
          </cell>
          <cell r="K1658">
            <v>21.83</v>
          </cell>
          <cell r="L1658">
            <v>21.782</v>
          </cell>
          <cell r="M1658">
            <v>18.343</v>
          </cell>
          <cell r="N1658">
            <v>20.856000000000002</v>
          </cell>
        </row>
        <row r="1659">
          <cell r="A1659" t="str">
            <v>SET CURSOR ON B2283 TO IMPORT</v>
          </cell>
        </row>
        <row r="1660">
          <cell r="B1660" t="str">
            <v>COAL CONSUMPTION PROVIDED BY IAIN RODDICK; #2 OIL CONSUMPTION PROVIDED BY DICK JENSEN.  #6 OIL AND GAS BY JOHN BAILEYS.</v>
          </cell>
        </row>
        <row r="1661">
          <cell r="A1661" t="str">
            <v>SUNBURY BIT</v>
          </cell>
          <cell r="B1661" t="str">
            <v>M-Tons</v>
          </cell>
          <cell r="C1661" t="str">
            <v>M-$</v>
          </cell>
          <cell r="D1661" t="str">
            <v>M-Tons</v>
          </cell>
          <cell r="E1661" t="str">
            <v>M-$</v>
          </cell>
          <cell r="F1661" t="str">
            <v>M-Tons</v>
          </cell>
          <cell r="G1661" t="str">
            <v>M-$</v>
          </cell>
          <cell r="H1661" t="str">
            <v>M-Tons</v>
          </cell>
          <cell r="I1661" t="str">
            <v>M-$</v>
          </cell>
        </row>
        <row r="1662">
          <cell r="B1662">
            <v>0</v>
          </cell>
          <cell r="C1662">
            <v>0</v>
          </cell>
          <cell r="D1662">
            <v>0</v>
          </cell>
          <cell r="E1662">
            <v>0</v>
          </cell>
          <cell r="F1662">
            <v>0</v>
          </cell>
          <cell r="G1662">
            <v>0</v>
          </cell>
          <cell r="H1662">
            <v>0</v>
          </cell>
          <cell r="I1662">
            <v>0</v>
          </cell>
          <cell r="J1662">
            <v>0</v>
          </cell>
          <cell r="K1662">
            <v>0</v>
          </cell>
        </row>
        <row r="1663">
          <cell r="B1663">
            <v>0</v>
          </cell>
          <cell r="C1663">
            <v>0</v>
          </cell>
          <cell r="D1663">
            <v>0</v>
          </cell>
          <cell r="E1663">
            <v>0</v>
          </cell>
          <cell r="F1663">
            <v>0</v>
          </cell>
          <cell r="G1663">
            <v>0</v>
          </cell>
          <cell r="H1663">
            <v>0</v>
          </cell>
          <cell r="I1663">
            <v>0</v>
          </cell>
          <cell r="J1663">
            <v>0</v>
          </cell>
          <cell r="K1663">
            <v>0</v>
          </cell>
        </row>
        <row r="1664">
          <cell r="B1664">
            <v>0</v>
          </cell>
          <cell r="C1664">
            <v>0</v>
          </cell>
          <cell r="D1664">
            <v>0</v>
          </cell>
          <cell r="E1664">
            <v>0</v>
          </cell>
          <cell r="F1664">
            <v>0</v>
          </cell>
          <cell r="G1664">
            <v>0</v>
          </cell>
          <cell r="H1664">
            <v>0</v>
          </cell>
          <cell r="I1664">
            <v>0</v>
          </cell>
          <cell r="J1664">
            <v>0</v>
          </cell>
          <cell r="K1664">
            <v>0</v>
          </cell>
        </row>
        <row r="1665">
          <cell r="B1665">
            <v>0</v>
          </cell>
          <cell r="C1665">
            <v>0</v>
          </cell>
          <cell r="J1665">
            <v>0</v>
          </cell>
          <cell r="K1665">
            <v>0</v>
          </cell>
        </row>
        <row r="1666">
          <cell r="A1666" t="str">
            <v>SUNBURY PREP</v>
          </cell>
        </row>
        <row r="1667">
          <cell r="B1667">
            <v>0</v>
          </cell>
          <cell r="C1667">
            <v>0</v>
          </cell>
          <cell r="D1667">
            <v>0</v>
          </cell>
          <cell r="E1667">
            <v>0</v>
          </cell>
          <cell r="F1667">
            <v>0</v>
          </cell>
          <cell r="G1667">
            <v>0</v>
          </cell>
          <cell r="H1667">
            <v>0</v>
          </cell>
          <cell r="I1667">
            <v>0</v>
          </cell>
          <cell r="J1667">
            <v>0</v>
          </cell>
          <cell r="K1667">
            <v>0</v>
          </cell>
        </row>
        <row r="1668">
          <cell r="B1668">
            <v>0</v>
          </cell>
          <cell r="C1668">
            <v>0</v>
          </cell>
          <cell r="D1668">
            <v>0</v>
          </cell>
          <cell r="E1668">
            <v>0</v>
          </cell>
          <cell r="F1668">
            <v>0</v>
          </cell>
          <cell r="G1668">
            <v>0</v>
          </cell>
          <cell r="H1668">
            <v>0</v>
          </cell>
          <cell r="I1668">
            <v>0</v>
          </cell>
          <cell r="J1668">
            <v>0</v>
          </cell>
          <cell r="K1668">
            <v>0</v>
          </cell>
        </row>
        <row r="1669">
          <cell r="B1669">
            <v>0</v>
          </cell>
          <cell r="C1669">
            <v>0</v>
          </cell>
          <cell r="D1669">
            <v>0</v>
          </cell>
          <cell r="E1669">
            <v>0</v>
          </cell>
          <cell r="F1669">
            <v>0</v>
          </cell>
          <cell r="G1669">
            <v>0</v>
          </cell>
          <cell r="H1669">
            <v>0</v>
          </cell>
          <cell r="I1669">
            <v>0</v>
          </cell>
          <cell r="J1669">
            <v>0</v>
          </cell>
          <cell r="K1669">
            <v>0</v>
          </cell>
        </row>
        <row r="1670">
          <cell r="B1670">
            <v>0</v>
          </cell>
          <cell r="C1670">
            <v>0</v>
          </cell>
          <cell r="J1670">
            <v>0</v>
          </cell>
          <cell r="K1670">
            <v>0</v>
          </cell>
        </row>
        <row r="1671">
          <cell r="A1671" t="str">
            <v>SUNBURY SILT</v>
          </cell>
        </row>
        <row r="1672">
          <cell r="B1672">
            <v>0</v>
          </cell>
          <cell r="C1672">
            <v>0</v>
          </cell>
          <cell r="D1672">
            <v>0</v>
          </cell>
          <cell r="E1672">
            <v>0</v>
          </cell>
          <cell r="F1672">
            <v>0</v>
          </cell>
          <cell r="G1672">
            <v>0</v>
          </cell>
          <cell r="H1672">
            <v>0</v>
          </cell>
          <cell r="I1672">
            <v>0</v>
          </cell>
          <cell r="J1672">
            <v>0</v>
          </cell>
          <cell r="K1672">
            <v>0</v>
          </cell>
        </row>
        <row r="1673">
          <cell r="B1673">
            <v>0</v>
          </cell>
          <cell r="C1673">
            <v>0</v>
          </cell>
          <cell r="D1673">
            <v>0</v>
          </cell>
          <cell r="E1673">
            <v>0</v>
          </cell>
          <cell r="F1673">
            <v>0</v>
          </cell>
          <cell r="G1673">
            <v>0</v>
          </cell>
          <cell r="H1673">
            <v>0</v>
          </cell>
          <cell r="I1673">
            <v>0</v>
          </cell>
          <cell r="J1673">
            <v>0</v>
          </cell>
          <cell r="K1673">
            <v>0</v>
          </cell>
        </row>
        <row r="1674">
          <cell r="B1674">
            <v>0</v>
          </cell>
          <cell r="C1674">
            <v>0</v>
          </cell>
          <cell r="D1674">
            <v>0</v>
          </cell>
          <cell r="E1674">
            <v>0</v>
          </cell>
          <cell r="F1674">
            <v>0</v>
          </cell>
          <cell r="G1674">
            <v>0</v>
          </cell>
          <cell r="H1674">
            <v>0</v>
          </cell>
          <cell r="I1674">
            <v>0</v>
          </cell>
          <cell r="J1674">
            <v>0</v>
          </cell>
          <cell r="K1674">
            <v>0</v>
          </cell>
        </row>
        <row r="1675">
          <cell r="B1675">
            <v>0</v>
          </cell>
          <cell r="C1675">
            <v>0</v>
          </cell>
          <cell r="J1675">
            <v>0</v>
          </cell>
          <cell r="K1675">
            <v>0</v>
          </cell>
        </row>
        <row r="1676">
          <cell r="A1676" t="str">
            <v>SUNBURY COKE</v>
          </cell>
        </row>
        <row r="1677">
          <cell r="B1677">
            <v>0</v>
          </cell>
          <cell r="C1677">
            <v>0</v>
          </cell>
          <cell r="D1677">
            <v>0</v>
          </cell>
          <cell r="E1677">
            <v>0</v>
          </cell>
          <cell r="F1677">
            <v>0</v>
          </cell>
          <cell r="G1677">
            <v>0</v>
          </cell>
          <cell r="H1677">
            <v>0</v>
          </cell>
          <cell r="I1677">
            <v>0</v>
          </cell>
          <cell r="J1677">
            <v>0</v>
          </cell>
          <cell r="K1677">
            <v>0</v>
          </cell>
        </row>
        <row r="1678">
          <cell r="B1678">
            <v>0</v>
          </cell>
          <cell r="C1678">
            <v>0</v>
          </cell>
          <cell r="D1678">
            <v>0</v>
          </cell>
          <cell r="E1678">
            <v>0</v>
          </cell>
          <cell r="F1678">
            <v>0</v>
          </cell>
          <cell r="G1678">
            <v>0</v>
          </cell>
          <cell r="H1678">
            <v>0</v>
          </cell>
          <cell r="I1678">
            <v>0</v>
          </cell>
          <cell r="J1678">
            <v>0</v>
          </cell>
          <cell r="K1678">
            <v>0</v>
          </cell>
        </row>
        <row r="1679">
          <cell r="B1679">
            <v>0</v>
          </cell>
          <cell r="C1679">
            <v>0</v>
          </cell>
          <cell r="D1679">
            <v>0</v>
          </cell>
          <cell r="E1679">
            <v>0</v>
          </cell>
          <cell r="F1679">
            <v>0</v>
          </cell>
          <cell r="G1679">
            <v>0</v>
          </cell>
          <cell r="H1679">
            <v>0</v>
          </cell>
          <cell r="I1679">
            <v>0</v>
          </cell>
          <cell r="J1679">
            <v>0</v>
          </cell>
          <cell r="K1679">
            <v>0</v>
          </cell>
        </row>
        <row r="1680">
          <cell r="B1680">
            <v>0</v>
          </cell>
          <cell r="C1680">
            <v>0</v>
          </cell>
          <cell r="J1680">
            <v>0</v>
          </cell>
          <cell r="K1680">
            <v>0</v>
          </cell>
        </row>
        <row r="1681">
          <cell r="A1681" t="str">
            <v>MARTINS CREEK BIT</v>
          </cell>
        </row>
        <row r="1682">
          <cell r="B1682">
            <v>54.56</v>
          </cell>
          <cell r="C1682">
            <v>1825.0320000000002</v>
          </cell>
          <cell r="D1682">
            <v>51.48</v>
          </cell>
          <cell r="E1682">
            <v>1722.0060000000001</v>
          </cell>
          <cell r="F1682">
            <v>40.92</v>
          </cell>
          <cell r="G1682">
            <v>1368.7739999999999</v>
          </cell>
          <cell r="H1682">
            <v>43.12</v>
          </cell>
          <cell r="I1682">
            <v>1442.3639999999998</v>
          </cell>
          <cell r="J1682">
            <v>190.07999999999998</v>
          </cell>
          <cell r="K1682">
            <v>6358.1759999999995</v>
          </cell>
        </row>
        <row r="1683">
          <cell r="B1683">
            <v>27.103999999999999</v>
          </cell>
          <cell r="C1683">
            <v>906.62879999999961</v>
          </cell>
          <cell r="D1683">
            <v>38.808</v>
          </cell>
          <cell r="E1683">
            <v>1298.1275999999998</v>
          </cell>
          <cell r="F1683">
            <v>40.171999999999997</v>
          </cell>
          <cell r="G1683">
            <v>1343.7534000000001</v>
          </cell>
          <cell r="H1683">
            <v>43.427999999999997</v>
          </cell>
          <cell r="I1683">
            <v>1452.6666</v>
          </cell>
          <cell r="J1683">
            <v>149.512</v>
          </cell>
          <cell r="K1683">
            <v>5001.1763999999994</v>
          </cell>
        </row>
        <row r="1684">
          <cell r="B1684">
            <v>12.32</v>
          </cell>
          <cell r="C1684">
            <v>412.10399999999998</v>
          </cell>
          <cell r="D1684">
            <v>59.003999999999998</v>
          </cell>
          <cell r="E1684">
            <v>1973.6837999999996</v>
          </cell>
          <cell r="F1684">
            <v>33.043999999999997</v>
          </cell>
          <cell r="G1684">
            <v>1105.3217999999999</v>
          </cell>
          <cell r="H1684">
            <v>41.36</v>
          </cell>
          <cell r="I1684">
            <v>1383.4920000000002</v>
          </cell>
          <cell r="J1684">
            <v>145.72800000000001</v>
          </cell>
          <cell r="K1684">
            <v>4874.6016</v>
          </cell>
        </row>
        <row r="1685">
          <cell r="A1685">
            <v>17610.250459999996</v>
          </cell>
          <cell r="B1685">
            <v>485.32</v>
          </cell>
          <cell r="C1685">
            <v>16233.953999999996</v>
          </cell>
          <cell r="J1685">
            <v>485.32</v>
          </cell>
          <cell r="K1685">
            <v>16233.954</v>
          </cell>
        </row>
        <row r="1686">
          <cell r="A1686" t="str">
            <v>KEYSTONE BIT</v>
          </cell>
        </row>
        <row r="1687">
          <cell r="B1687">
            <v>51.704599999999999</v>
          </cell>
          <cell r="C1687">
            <v>1333.9786799999999</v>
          </cell>
          <cell r="D1687">
            <v>48.002600000000001</v>
          </cell>
          <cell r="E1687">
            <v>1238.4670800000001</v>
          </cell>
          <cell r="F1687">
            <v>50.1004</v>
          </cell>
          <cell r="G1687">
            <v>1292.59032</v>
          </cell>
          <cell r="H1687">
            <v>48.372799999999998</v>
          </cell>
          <cell r="I1687">
            <v>1248.0182399999999</v>
          </cell>
          <cell r="J1687">
            <v>198.18040000000002</v>
          </cell>
          <cell r="K1687">
            <v>5113.0543199999993</v>
          </cell>
        </row>
        <row r="1688">
          <cell r="B1688">
            <v>50.840800000000002</v>
          </cell>
          <cell r="C1688">
            <v>1311.69264</v>
          </cell>
          <cell r="D1688">
            <v>43.066600000000001</v>
          </cell>
          <cell r="E1688">
            <v>1111.1182800000001</v>
          </cell>
          <cell r="F1688">
            <v>47.755800000000001</v>
          </cell>
          <cell r="G1688">
            <v>1232.0996399999999</v>
          </cell>
          <cell r="H1688">
            <v>56.763999999999996</v>
          </cell>
          <cell r="I1688">
            <v>1464.5111999999999</v>
          </cell>
          <cell r="J1688">
            <v>198.42719999999997</v>
          </cell>
          <cell r="K1688">
            <v>5119.4217599999993</v>
          </cell>
        </row>
        <row r="1689">
          <cell r="B1689">
            <v>52.1982</v>
          </cell>
          <cell r="C1689">
            <v>1346.7135600000001</v>
          </cell>
          <cell r="D1689">
            <v>54.912999999999997</v>
          </cell>
          <cell r="E1689">
            <v>1416.7554</v>
          </cell>
          <cell r="F1689">
            <v>50.594000000000001</v>
          </cell>
          <cell r="G1689">
            <v>1305.3252</v>
          </cell>
          <cell r="H1689">
            <v>50.347200000000001</v>
          </cell>
          <cell r="I1689">
            <v>1298.9577599999998</v>
          </cell>
          <cell r="J1689">
            <v>208.05239999999998</v>
          </cell>
          <cell r="K1689">
            <v>5367.7519200000006</v>
          </cell>
        </row>
        <row r="1690">
          <cell r="B1690">
            <v>604.66</v>
          </cell>
          <cell r="C1690">
            <v>15600.227999999999</v>
          </cell>
          <cell r="J1690">
            <v>604.66</v>
          </cell>
          <cell r="K1690">
            <v>15600.227999999999</v>
          </cell>
        </row>
        <row r="1691">
          <cell r="A1691" t="str">
            <v>CONEMAUGH BIT</v>
          </cell>
        </row>
        <row r="1692">
          <cell r="B1692">
            <v>71.012500000000003</v>
          </cell>
          <cell r="C1692">
            <v>1825.7313750000001</v>
          </cell>
          <cell r="D1692">
            <v>72.8</v>
          </cell>
          <cell r="E1692">
            <v>1871.6880000000001</v>
          </cell>
          <cell r="F1692">
            <v>71.987499999999997</v>
          </cell>
          <cell r="G1692">
            <v>1850.7986249999997</v>
          </cell>
          <cell r="H1692">
            <v>61.587499999999999</v>
          </cell>
          <cell r="I1692">
            <v>1583.4146250000003</v>
          </cell>
          <cell r="J1692">
            <v>277.38749999999999</v>
          </cell>
          <cell r="K1692">
            <v>7131.6326250000002</v>
          </cell>
        </row>
        <row r="1693">
          <cell r="B1693">
            <v>65.325000000000003</v>
          </cell>
          <cell r="C1693">
            <v>1679.50575</v>
          </cell>
          <cell r="D1693">
            <v>70.362499999999997</v>
          </cell>
          <cell r="E1693">
            <v>1809.019875</v>
          </cell>
          <cell r="F1693">
            <v>66.95</v>
          </cell>
          <cell r="G1693">
            <v>1721.2845000000002</v>
          </cell>
          <cell r="H1693">
            <v>66.95</v>
          </cell>
          <cell r="I1693">
            <v>1721.2845000000002</v>
          </cell>
          <cell r="J1693">
            <v>269.58749999999998</v>
          </cell>
          <cell r="K1693">
            <v>6931.0946249999997</v>
          </cell>
        </row>
        <row r="1694">
          <cell r="B1694">
            <v>66.787499999999994</v>
          </cell>
          <cell r="C1694">
            <v>1717.1066250000003</v>
          </cell>
          <cell r="D1694">
            <v>52.325000000000003</v>
          </cell>
          <cell r="E1694">
            <v>1345.27575</v>
          </cell>
          <cell r="F1694">
            <v>45.012500000000003</v>
          </cell>
          <cell r="G1694">
            <v>1157.271375</v>
          </cell>
          <cell r="H1694">
            <v>51.512500000000003</v>
          </cell>
          <cell r="I1694">
            <v>1324.386375</v>
          </cell>
          <cell r="J1694">
            <v>215.63749999999999</v>
          </cell>
          <cell r="K1694">
            <v>5544.0401250000004</v>
          </cell>
        </row>
        <row r="1695">
          <cell r="B1695">
            <v>762.61249999999995</v>
          </cell>
          <cell r="C1695">
            <v>19606.767375000003</v>
          </cell>
          <cell r="J1695">
            <v>762.61249999999995</v>
          </cell>
          <cell r="K1695">
            <v>19606.767374999999</v>
          </cell>
        </row>
        <row r="1696">
          <cell r="A1696" t="str">
            <v>HOLTWOOD PREP</v>
          </cell>
          <cell r="B1696" t="str">
            <v>HOLTWOO</v>
          </cell>
          <cell r="C1696" t="str">
            <v>D SES</v>
          </cell>
          <cell r="D1696" t="str">
            <v>PREP</v>
          </cell>
        </row>
        <row r="1697">
          <cell r="B1697">
            <v>0</v>
          </cell>
          <cell r="C1697">
            <v>0</v>
          </cell>
          <cell r="D1697">
            <v>0</v>
          </cell>
          <cell r="E1697">
            <v>0</v>
          </cell>
          <cell r="F1697">
            <v>0</v>
          </cell>
          <cell r="G1697">
            <v>0</v>
          </cell>
          <cell r="H1697">
            <v>0</v>
          </cell>
          <cell r="I1697">
            <v>0</v>
          </cell>
          <cell r="J1697">
            <v>0</v>
          </cell>
          <cell r="K1697">
            <v>0</v>
          </cell>
        </row>
        <row r="1698">
          <cell r="B1698">
            <v>0</v>
          </cell>
          <cell r="C1698">
            <v>0</v>
          </cell>
          <cell r="D1698">
            <v>0</v>
          </cell>
          <cell r="E1698">
            <v>0</v>
          </cell>
          <cell r="F1698">
            <v>0</v>
          </cell>
          <cell r="G1698">
            <v>0</v>
          </cell>
          <cell r="H1698">
            <v>0</v>
          </cell>
          <cell r="I1698">
            <v>0</v>
          </cell>
          <cell r="J1698">
            <v>0</v>
          </cell>
          <cell r="K1698">
            <v>0</v>
          </cell>
        </row>
        <row r="1699">
          <cell r="B1699">
            <v>0</v>
          </cell>
          <cell r="C1699">
            <v>0</v>
          </cell>
          <cell r="D1699">
            <v>0</v>
          </cell>
          <cell r="E1699">
            <v>0</v>
          </cell>
          <cell r="F1699">
            <v>0</v>
          </cell>
          <cell r="G1699">
            <v>0</v>
          </cell>
          <cell r="H1699">
            <v>0</v>
          </cell>
          <cell r="I1699">
            <v>0</v>
          </cell>
          <cell r="J1699">
            <v>0</v>
          </cell>
          <cell r="K1699">
            <v>0</v>
          </cell>
        </row>
        <row r="1700">
          <cell r="B1700">
            <v>0</v>
          </cell>
          <cell r="C1700">
            <v>0</v>
          </cell>
          <cell r="J1700">
            <v>0</v>
          </cell>
          <cell r="K1700">
            <v>0</v>
          </cell>
        </row>
        <row r="1701">
          <cell r="A1701" t="str">
            <v>HOLTWOOD SILT</v>
          </cell>
          <cell r="B1701" t="str">
            <v>HOLTWOO</v>
          </cell>
          <cell r="C1701" t="str">
            <v>D SES</v>
          </cell>
          <cell r="D1701" t="str">
            <v>SILT</v>
          </cell>
        </row>
        <row r="1702">
          <cell r="B1702">
            <v>0</v>
          </cell>
          <cell r="C1702">
            <v>0</v>
          </cell>
          <cell r="D1702">
            <v>0</v>
          </cell>
          <cell r="E1702">
            <v>0</v>
          </cell>
          <cell r="F1702">
            <v>0</v>
          </cell>
          <cell r="G1702">
            <v>0</v>
          </cell>
          <cell r="H1702">
            <v>0</v>
          </cell>
          <cell r="I1702">
            <v>0</v>
          </cell>
          <cell r="J1702">
            <v>0</v>
          </cell>
          <cell r="K1702">
            <v>0</v>
          </cell>
        </row>
        <row r="1703">
          <cell r="B1703">
            <v>0</v>
          </cell>
          <cell r="C1703">
            <v>0</v>
          </cell>
          <cell r="D1703">
            <v>0</v>
          </cell>
          <cell r="E1703">
            <v>0</v>
          </cell>
          <cell r="F1703">
            <v>0</v>
          </cell>
          <cell r="G1703">
            <v>0</v>
          </cell>
          <cell r="H1703">
            <v>0</v>
          </cell>
          <cell r="I1703">
            <v>0</v>
          </cell>
          <cell r="J1703">
            <v>0</v>
          </cell>
          <cell r="K1703">
            <v>0</v>
          </cell>
        </row>
        <row r="1704">
          <cell r="B1704">
            <v>0</v>
          </cell>
          <cell r="C1704">
            <v>0</v>
          </cell>
          <cell r="D1704">
            <v>0</v>
          </cell>
          <cell r="E1704">
            <v>0</v>
          </cell>
          <cell r="F1704">
            <v>0</v>
          </cell>
          <cell r="G1704">
            <v>0</v>
          </cell>
          <cell r="H1704">
            <v>0</v>
          </cell>
          <cell r="I1704">
            <v>0</v>
          </cell>
          <cell r="J1704">
            <v>0</v>
          </cell>
          <cell r="K1704">
            <v>0</v>
          </cell>
        </row>
        <row r="1705">
          <cell r="B1705">
            <v>0</v>
          </cell>
          <cell r="C1705">
            <v>0</v>
          </cell>
          <cell r="J1705">
            <v>0</v>
          </cell>
          <cell r="K1705">
            <v>0</v>
          </cell>
        </row>
        <row r="1706">
          <cell r="A1706" t="str">
            <v>HOLTWOOD COKE</v>
          </cell>
          <cell r="B1706" t="str">
            <v>HOLTWOO</v>
          </cell>
          <cell r="C1706" t="str">
            <v>D SES</v>
          </cell>
          <cell r="D1706" t="str">
            <v>COKE</v>
          </cell>
        </row>
        <row r="1707">
          <cell r="B1707">
            <v>0</v>
          </cell>
          <cell r="C1707">
            <v>0</v>
          </cell>
          <cell r="D1707">
            <v>0</v>
          </cell>
          <cell r="E1707">
            <v>0</v>
          </cell>
          <cell r="F1707">
            <v>0</v>
          </cell>
          <cell r="G1707">
            <v>0</v>
          </cell>
          <cell r="H1707">
            <v>0</v>
          </cell>
          <cell r="I1707">
            <v>0</v>
          </cell>
          <cell r="J1707">
            <v>0</v>
          </cell>
          <cell r="K1707">
            <v>0</v>
          </cell>
        </row>
        <row r="1708">
          <cell r="B1708">
            <v>0</v>
          </cell>
          <cell r="C1708">
            <v>0</v>
          </cell>
          <cell r="D1708">
            <v>0</v>
          </cell>
          <cell r="E1708">
            <v>0</v>
          </cell>
          <cell r="F1708">
            <v>0</v>
          </cell>
          <cell r="G1708">
            <v>0</v>
          </cell>
          <cell r="H1708">
            <v>0</v>
          </cell>
          <cell r="I1708">
            <v>0</v>
          </cell>
          <cell r="J1708">
            <v>0</v>
          </cell>
          <cell r="K1708">
            <v>0</v>
          </cell>
        </row>
        <row r="1709">
          <cell r="B1709">
            <v>0</v>
          </cell>
          <cell r="C1709">
            <v>0</v>
          </cell>
          <cell r="D1709">
            <v>0</v>
          </cell>
          <cell r="E1709">
            <v>0</v>
          </cell>
          <cell r="F1709">
            <v>0</v>
          </cell>
          <cell r="G1709">
            <v>0</v>
          </cell>
          <cell r="H1709">
            <v>0</v>
          </cell>
          <cell r="I1709">
            <v>0</v>
          </cell>
          <cell r="J1709">
            <v>0</v>
          </cell>
          <cell r="K1709">
            <v>0</v>
          </cell>
        </row>
        <row r="1710">
          <cell r="B1710">
            <v>0</v>
          </cell>
          <cell r="C1710">
            <v>0</v>
          </cell>
          <cell r="J1710">
            <v>0</v>
          </cell>
          <cell r="K1710">
            <v>0</v>
          </cell>
        </row>
        <row r="1711">
          <cell r="B1711" t="str">
            <v>HOLTWOO</v>
          </cell>
          <cell r="C1711" t="str">
            <v>D SES</v>
          </cell>
          <cell r="D1711" t="str">
            <v>BIT</v>
          </cell>
        </row>
        <row r="1712">
          <cell r="A1712">
            <v>0</v>
          </cell>
          <cell r="B1712">
            <v>0</v>
          </cell>
          <cell r="C1712">
            <v>0</v>
          </cell>
          <cell r="D1712">
            <v>0</v>
          </cell>
          <cell r="E1712">
            <v>0</v>
          </cell>
          <cell r="F1712">
            <v>0</v>
          </cell>
          <cell r="G1712">
            <v>0</v>
          </cell>
          <cell r="H1712">
            <v>0</v>
          </cell>
          <cell r="I1712">
            <v>0</v>
          </cell>
          <cell r="J1712">
            <v>0</v>
          </cell>
          <cell r="K1712">
            <v>0</v>
          </cell>
        </row>
        <row r="1713">
          <cell r="B1713">
            <v>0</v>
          </cell>
          <cell r="C1713">
            <v>0</v>
          </cell>
          <cell r="D1713">
            <v>0</v>
          </cell>
          <cell r="E1713">
            <v>0</v>
          </cell>
          <cell r="F1713">
            <v>0</v>
          </cell>
          <cell r="G1713">
            <v>0</v>
          </cell>
          <cell r="H1713">
            <v>0</v>
          </cell>
          <cell r="I1713">
            <v>0</v>
          </cell>
          <cell r="J1713">
            <v>0</v>
          </cell>
          <cell r="K1713">
            <v>0</v>
          </cell>
        </row>
        <row r="1714">
          <cell r="B1714">
            <v>0</v>
          </cell>
          <cell r="C1714">
            <v>0</v>
          </cell>
          <cell r="D1714">
            <v>0</v>
          </cell>
          <cell r="E1714">
            <v>0</v>
          </cell>
          <cell r="F1714">
            <v>0</v>
          </cell>
          <cell r="G1714">
            <v>0</v>
          </cell>
          <cell r="H1714">
            <v>0</v>
          </cell>
          <cell r="I1714">
            <v>0</v>
          </cell>
          <cell r="J1714">
            <v>0</v>
          </cell>
          <cell r="K1714">
            <v>0</v>
          </cell>
        </row>
        <row r="1715">
          <cell r="B1715">
            <v>0</v>
          </cell>
          <cell r="C1715">
            <v>0</v>
          </cell>
          <cell r="J1715">
            <v>0</v>
          </cell>
          <cell r="K1715">
            <v>0</v>
          </cell>
        </row>
        <row r="1716">
          <cell r="A1716" t="str">
            <v>MONTOUR BIT</v>
          </cell>
          <cell r="B1716" t="str">
            <v>MONTOUR</v>
          </cell>
          <cell r="C1716" t="str">
            <v>SES</v>
          </cell>
          <cell r="D1716" t="str">
            <v>BIT</v>
          </cell>
        </row>
        <row r="1717">
          <cell r="B1717">
            <v>301.92</v>
          </cell>
          <cell r="C1717">
            <v>10250.184000000001</v>
          </cell>
          <cell r="D1717">
            <v>283.67899999999997</v>
          </cell>
          <cell r="E1717">
            <v>9630.9020500000006</v>
          </cell>
          <cell r="F1717">
            <v>241.69399999999999</v>
          </cell>
          <cell r="G1717">
            <v>8205.5113000000001</v>
          </cell>
          <cell r="H1717">
            <v>146.15</v>
          </cell>
          <cell r="I1717">
            <v>4961.7925000000005</v>
          </cell>
          <cell r="J1717">
            <v>973.44299999999987</v>
          </cell>
          <cell r="K1717">
            <v>33048.389850000007</v>
          </cell>
        </row>
        <row r="1718">
          <cell r="B1718">
            <v>214.839</v>
          </cell>
          <cell r="C1718">
            <v>7293.7840500000002</v>
          </cell>
          <cell r="D1718">
            <v>318.2</v>
          </cell>
          <cell r="E1718">
            <v>10802.89</v>
          </cell>
          <cell r="F1718">
            <v>346.91199999999998</v>
          </cell>
          <cell r="G1718">
            <v>11777.662400000001</v>
          </cell>
          <cell r="H1718">
            <v>339.06799999999998</v>
          </cell>
          <cell r="I1718">
            <v>11511.3586</v>
          </cell>
          <cell r="J1718">
            <v>1219.019</v>
          </cell>
          <cell r="K1718">
            <v>41385.695050000002</v>
          </cell>
        </row>
        <row r="1719">
          <cell r="B1719">
            <v>286.084</v>
          </cell>
          <cell r="C1719">
            <v>9712.5518000000011</v>
          </cell>
          <cell r="D1719">
            <v>253.82</v>
          </cell>
          <cell r="E1719">
            <v>8617.1890000000003</v>
          </cell>
          <cell r="F1719">
            <v>249.28800000000001</v>
          </cell>
          <cell r="G1719">
            <v>8463.3276000000005</v>
          </cell>
          <cell r="H1719">
            <v>292.26299999999998</v>
          </cell>
          <cell r="I1719">
            <v>9922.3288499999999</v>
          </cell>
          <cell r="J1719">
            <v>1081.4549999999999</v>
          </cell>
          <cell r="K1719">
            <v>36715.397250000002</v>
          </cell>
        </row>
        <row r="1720">
          <cell r="B1720">
            <v>3273.9169999999999</v>
          </cell>
          <cell r="C1720">
            <v>111149.48215000003</v>
          </cell>
          <cell r="J1720">
            <v>3273.9169999999999</v>
          </cell>
          <cell r="K1720">
            <v>111149.48215000003</v>
          </cell>
        </row>
        <row r="1721">
          <cell r="A1721" t="str">
            <v>BRUNNER ISL BIT</v>
          </cell>
        </row>
        <row r="1722">
          <cell r="B1722">
            <v>313.39</v>
          </cell>
          <cell r="C1722">
            <v>11883.748799999999</v>
          </cell>
          <cell r="D1722">
            <v>296.45</v>
          </cell>
          <cell r="E1722">
            <v>11241.383999999998</v>
          </cell>
          <cell r="F1722">
            <v>323.39999999999998</v>
          </cell>
          <cell r="G1722">
            <v>12263.327999999998</v>
          </cell>
          <cell r="H1722">
            <v>207.9</v>
          </cell>
          <cell r="I1722">
            <v>7883.5680000000002</v>
          </cell>
        </row>
        <row r="1723">
          <cell r="B1723">
            <v>214.44499999999999</v>
          </cell>
          <cell r="C1723">
            <v>8131.7543999999998</v>
          </cell>
          <cell r="D1723">
            <v>294.14</v>
          </cell>
          <cell r="E1723">
            <v>11153.7888</v>
          </cell>
          <cell r="F1723">
            <v>318.01</v>
          </cell>
          <cell r="G1723">
            <v>12058.939199999997</v>
          </cell>
          <cell r="H1723">
            <v>319.55</v>
          </cell>
          <cell r="I1723">
            <v>12117.336000000001</v>
          </cell>
        </row>
        <row r="1724">
          <cell r="B1724">
            <v>151.69</v>
          </cell>
          <cell r="C1724">
            <v>5752.0848000000015</v>
          </cell>
          <cell r="D1724">
            <v>144.85599999999999</v>
          </cell>
          <cell r="E1724">
            <v>5492.9395200000008</v>
          </cell>
          <cell r="F1724">
            <v>191.422</v>
          </cell>
          <cell r="G1724">
            <v>7258.7222400000001</v>
          </cell>
          <cell r="H1724">
            <v>287.86500000000001</v>
          </cell>
          <cell r="I1724">
            <v>10915.840800000004</v>
          </cell>
        </row>
        <row r="1725">
          <cell r="B1725">
            <v>3063.1180000000004</v>
          </cell>
          <cell r="C1725">
            <v>116153.43455999999</v>
          </cell>
        </row>
        <row r="1726">
          <cell r="A1726" t="str">
            <v>TOTAL COAL</v>
          </cell>
          <cell r="B1726" t="str">
            <v>TOTAL C</v>
          </cell>
          <cell r="C1726" t="str">
            <v>OAL</v>
          </cell>
        </row>
        <row r="1727">
          <cell r="B1727">
            <v>792.58709999999996</v>
          </cell>
          <cell r="C1727">
            <v>26946.844375598816</v>
          </cell>
          <cell r="D1727">
            <v>752.41159999999991</v>
          </cell>
          <cell r="E1727">
            <v>25527.27618928584</v>
          </cell>
          <cell r="F1727">
            <v>741.33789999999999</v>
          </cell>
          <cell r="G1727">
            <v>25236.588546234845</v>
          </cell>
          <cell r="H1727">
            <v>507.13030000000003</v>
          </cell>
          <cell r="I1727">
            <v>17023.519883252313</v>
          </cell>
          <cell r="J1727">
            <v>2793.4668999999994</v>
          </cell>
          <cell r="K1727">
            <v>94734.228994371821</v>
          </cell>
        </row>
        <row r="1728">
          <cell r="B1728">
            <v>541.23479999999995</v>
          </cell>
          <cell r="C1728">
            <v>18119.127323415385</v>
          </cell>
          <cell r="D1728">
            <v>764.57709999999997</v>
          </cell>
          <cell r="E1728">
            <v>25973.954254456221</v>
          </cell>
          <cell r="F1728">
            <v>819.7998</v>
          </cell>
          <cell r="G1728">
            <v>27910.833754346422</v>
          </cell>
          <cell r="H1728">
            <v>825.76</v>
          </cell>
          <cell r="I1728">
            <v>28062.540264299128</v>
          </cell>
          <cell r="J1728">
            <v>2951.3716999999997</v>
          </cell>
          <cell r="K1728">
            <v>100066.45559651715</v>
          </cell>
        </row>
        <row r="1729">
          <cell r="B1729">
            <v>622.46569999999997</v>
          </cell>
          <cell r="C1729">
            <v>20759.946141026565</v>
          </cell>
          <cell r="D1729">
            <v>621.51099999999997</v>
          </cell>
          <cell r="E1729">
            <v>20881.353703151115</v>
          </cell>
          <cell r="F1729">
            <v>569.3605</v>
          </cell>
          <cell r="G1729">
            <v>19114.240537338104</v>
          </cell>
          <cell r="H1729">
            <v>723.34770000000003</v>
          </cell>
          <cell r="I1729">
            <v>24619.982491987299</v>
          </cell>
          <cell r="J1729">
            <v>2536.6849000000002</v>
          </cell>
          <cell r="K1729">
            <v>85375.522873503083</v>
          </cell>
        </row>
        <row r="1730">
          <cell r="B1730">
            <v>8281.5234999999993</v>
          </cell>
          <cell r="C1730">
            <v>280176.20746439206</v>
          </cell>
          <cell r="J1730">
            <v>8281.5234999999993</v>
          </cell>
          <cell r="K1730">
            <v>280176.20746439206</v>
          </cell>
        </row>
        <row r="1731">
          <cell r="A1731" t="str">
            <v>SUNBURY LIGHT OIL</v>
          </cell>
          <cell r="B1731" t="str">
            <v>SUNBURY</v>
          </cell>
          <cell r="C1731" t="str">
            <v>SES</v>
          </cell>
        </row>
        <row r="1732">
          <cell r="B1732">
            <v>0</v>
          </cell>
          <cell r="C1732">
            <v>0</v>
          </cell>
          <cell r="D1732">
            <v>0</v>
          </cell>
          <cell r="E1732">
            <v>0</v>
          </cell>
          <cell r="F1732">
            <v>0</v>
          </cell>
          <cell r="G1732">
            <v>0</v>
          </cell>
          <cell r="H1732">
            <v>0</v>
          </cell>
          <cell r="I1732">
            <v>0</v>
          </cell>
          <cell r="J1732">
            <v>0</v>
          </cell>
          <cell r="K1732">
            <v>0</v>
          </cell>
        </row>
        <row r="1733">
          <cell r="B1733">
            <v>0</v>
          </cell>
          <cell r="C1733">
            <v>0</v>
          </cell>
          <cell r="D1733">
            <v>0</v>
          </cell>
          <cell r="E1733">
            <v>0</v>
          </cell>
          <cell r="F1733">
            <v>0</v>
          </cell>
          <cell r="G1733">
            <v>0</v>
          </cell>
          <cell r="H1733">
            <v>0</v>
          </cell>
          <cell r="I1733">
            <v>0</v>
          </cell>
          <cell r="J1733">
            <v>0</v>
          </cell>
          <cell r="K1733">
            <v>0</v>
          </cell>
        </row>
        <row r="1734">
          <cell r="B1734">
            <v>0</v>
          </cell>
          <cell r="C1734">
            <v>0</v>
          </cell>
          <cell r="D1734">
            <v>0</v>
          </cell>
          <cell r="E1734">
            <v>0</v>
          </cell>
          <cell r="F1734">
            <v>0</v>
          </cell>
          <cell r="G1734">
            <v>0</v>
          </cell>
          <cell r="H1734">
            <v>0</v>
          </cell>
          <cell r="I1734">
            <v>0</v>
          </cell>
          <cell r="J1734">
            <v>0</v>
          </cell>
          <cell r="K1734">
            <v>0</v>
          </cell>
        </row>
        <row r="1735">
          <cell r="B1735">
            <v>0</v>
          </cell>
          <cell r="C1735">
            <v>0</v>
          </cell>
          <cell r="J1735">
            <v>0</v>
          </cell>
          <cell r="K1735">
            <v>0</v>
          </cell>
        </row>
        <row r="1736">
          <cell r="A1736" t="str">
            <v>MARTINS CREEK LIGHT OIL</v>
          </cell>
          <cell r="B1736" t="str">
            <v>MARTINS</v>
          </cell>
          <cell r="C1736" t="str">
            <v>CREEK SES</v>
          </cell>
        </row>
        <row r="1737">
          <cell r="B1737">
            <v>158</v>
          </cell>
          <cell r="C1737">
            <v>124.495942</v>
          </cell>
          <cell r="D1737">
            <v>142</v>
          </cell>
          <cell r="E1737">
            <v>112.93018599999999</v>
          </cell>
          <cell r="F1737">
            <v>162</v>
          </cell>
          <cell r="G1737">
            <v>124.07693399999999</v>
          </cell>
          <cell r="H1737">
            <v>164</v>
          </cell>
          <cell r="I1737">
            <v>118.67302400000001</v>
          </cell>
          <cell r="J1737">
            <v>626</v>
          </cell>
          <cell r="K1737">
            <v>480.176086</v>
          </cell>
        </row>
        <row r="1738">
          <cell r="B1738">
            <v>124</v>
          </cell>
          <cell r="C1738">
            <v>87.034732000000005</v>
          </cell>
          <cell r="D1738">
            <v>148</v>
          </cell>
          <cell r="E1738">
            <v>98.58516800000001</v>
          </cell>
          <cell r="F1738">
            <v>169</v>
          </cell>
          <cell r="G1738">
            <v>115.69520299999999</v>
          </cell>
          <cell r="H1738">
            <v>152</v>
          </cell>
          <cell r="I1738">
            <v>104.817528</v>
          </cell>
          <cell r="J1738">
            <v>593</v>
          </cell>
          <cell r="K1738">
            <v>406.132631</v>
          </cell>
        </row>
        <row r="1739">
          <cell r="B1739">
            <v>94</v>
          </cell>
          <cell r="C1739">
            <v>65.755914000000004</v>
          </cell>
          <cell r="D1739">
            <v>137</v>
          </cell>
          <cell r="E1739">
            <v>99.402816000000001</v>
          </cell>
          <cell r="F1739">
            <v>160</v>
          </cell>
          <cell r="G1739">
            <v>118.89856</v>
          </cell>
          <cell r="H1739">
            <v>168</v>
          </cell>
          <cell r="I1739">
            <v>128.74848</v>
          </cell>
          <cell r="J1739">
            <v>559</v>
          </cell>
          <cell r="K1739">
            <v>412.80576999999994</v>
          </cell>
        </row>
        <row r="1740">
          <cell r="B1740">
            <v>1778</v>
          </cell>
          <cell r="C1740">
            <v>1376.29646</v>
          </cell>
          <cell r="J1740">
            <v>1778</v>
          </cell>
          <cell r="K1740">
            <v>1299.1144869999998</v>
          </cell>
        </row>
        <row r="1741">
          <cell r="A1741" t="str">
            <v>KEYSTONE LIGHT OIL</v>
          </cell>
          <cell r="B1741" t="str">
            <v>KEYSTON</v>
          </cell>
          <cell r="C1741" t="str">
            <v>E SES</v>
          </cell>
        </row>
        <row r="1742">
          <cell r="B1742">
            <v>25</v>
          </cell>
          <cell r="C1742">
            <v>19.94885</v>
          </cell>
          <cell r="D1742">
            <v>25</v>
          </cell>
          <cell r="E1742">
            <v>19.882075</v>
          </cell>
          <cell r="F1742">
            <v>13</v>
          </cell>
          <cell r="G1742">
            <v>9.9567910000000008</v>
          </cell>
          <cell r="H1742">
            <v>37</v>
          </cell>
          <cell r="I1742">
            <v>26.773792</v>
          </cell>
          <cell r="J1742">
            <v>100</v>
          </cell>
          <cell r="K1742">
            <v>76.561508000000003</v>
          </cell>
        </row>
        <row r="1743">
          <cell r="B1743">
            <v>25</v>
          </cell>
          <cell r="C1743">
            <v>17.547325000000001</v>
          </cell>
          <cell r="D1743">
            <v>25</v>
          </cell>
          <cell r="E1743">
            <v>16.652900000000002</v>
          </cell>
          <cell r="F1743">
            <v>25</v>
          </cell>
          <cell r="G1743">
            <v>17.114674999999998</v>
          </cell>
          <cell r="H1743">
            <v>25</v>
          </cell>
          <cell r="I1743">
            <v>17.239725</v>
          </cell>
          <cell r="J1743">
            <v>100</v>
          </cell>
          <cell r="K1743">
            <v>68.554625000000001</v>
          </cell>
        </row>
        <row r="1744">
          <cell r="B1744">
            <v>25</v>
          </cell>
          <cell r="C1744">
            <v>17.488275000000002</v>
          </cell>
          <cell r="D1744">
            <v>25</v>
          </cell>
          <cell r="E1744">
            <v>18.139199999999999</v>
          </cell>
          <cell r="F1744">
            <v>25</v>
          </cell>
          <cell r="G1744">
            <v>18.5779</v>
          </cell>
          <cell r="H1744">
            <v>25</v>
          </cell>
          <cell r="I1744">
            <v>19.159000000000002</v>
          </cell>
          <cell r="J1744">
            <v>100</v>
          </cell>
          <cell r="K1744">
            <v>73.36437500000001</v>
          </cell>
        </row>
        <row r="1745">
          <cell r="B1745">
            <v>300</v>
          </cell>
          <cell r="C1745">
            <v>232.221</v>
          </cell>
          <cell r="J1745">
            <v>300</v>
          </cell>
          <cell r="K1745">
            <v>218.48050799999999</v>
          </cell>
        </row>
        <row r="1746">
          <cell r="A1746" t="str">
            <v>CONEMAUGH LIGHT OIL</v>
          </cell>
          <cell r="B1746" t="str">
            <v>CONEMAU</v>
          </cell>
          <cell r="C1746" t="str">
            <v>GH SES</v>
          </cell>
        </row>
        <row r="1747">
          <cell r="A1747" t="str">
            <v>(includes incr.generation)</v>
          </cell>
          <cell r="B1747">
            <v>28.6</v>
          </cell>
          <cell r="C1747">
            <v>22.821484400000003</v>
          </cell>
          <cell r="D1747">
            <v>28.6</v>
          </cell>
          <cell r="E1747">
            <v>22.745093799999999</v>
          </cell>
          <cell r="F1747">
            <v>28.6</v>
          </cell>
          <cell r="G1747">
            <v>21.904940200000002</v>
          </cell>
          <cell r="H1747">
            <v>28.6</v>
          </cell>
          <cell r="I1747">
            <v>20.695417600000003</v>
          </cell>
          <cell r="J1747">
            <v>114.4</v>
          </cell>
          <cell r="K1747">
            <v>88.166936000000007</v>
          </cell>
        </row>
        <row r="1748">
          <cell r="B1748">
            <v>28.6</v>
          </cell>
          <cell r="C1748">
            <v>20.074139800000001</v>
          </cell>
          <cell r="D1748">
            <v>28.6</v>
          </cell>
          <cell r="E1748">
            <v>19.050917600000002</v>
          </cell>
          <cell r="F1748">
            <v>28.6</v>
          </cell>
          <cell r="G1748">
            <v>19.579188200000001</v>
          </cell>
          <cell r="H1748">
            <v>28.6</v>
          </cell>
          <cell r="I1748">
            <v>19.722245400000002</v>
          </cell>
          <cell r="J1748">
            <v>114.4</v>
          </cell>
          <cell r="K1748">
            <v>78.426491000000013</v>
          </cell>
        </row>
        <row r="1749">
          <cell r="B1749">
            <v>28.6</v>
          </cell>
          <cell r="C1749">
            <v>20.006586600000002</v>
          </cell>
          <cell r="D1749">
            <v>28.6</v>
          </cell>
          <cell r="E1749">
            <v>20.751244800000002</v>
          </cell>
          <cell r="F1749">
            <v>28.6</v>
          </cell>
          <cell r="G1749">
            <v>21.253117599999999</v>
          </cell>
          <cell r="H1749">
            <v>28.6</v>
          </cell>
          <cell r="I1749">
            <v>21.917896000000002</v>
          </cell>
          <cell r="J1749">
            <v>114.4</v>
          </cell>
          <cell r="K1749">
            <v>83.928844999999995</v>
          </cell>
        </row>
        <row r="1750">
          <cell r="A1750">
            <v>0.77407000000000004</v>
          </cell>
          <cell r="B1750">
            <v>343.20000000000005</v>
          </cell>
          <cell r="C1750">
            <v>265.66082400000005</v>
          </cell>
          <cell r="J1750">
            <v>343.20000000000005</v>
          </cell>
          <cell r="K1750">
            <v>250.52227200000002</v>
          </cell>
        </row>
        <row r="1751">
          <cell r="A1751" t="str">
            <v>HOLTWOOD LIGHT OIL</v>
          </cell>
          <cell r="B1751" t="str">
            <v>HOLTWOO</v>
          </cell>
          <cell r="C1751" t="str">
            <v>D SES</v>
          </cell>
        </row>
        <row r="1752">
          <cell r="B1752">
            <v>0</v>
          </cell>
          <cell r="C1752">
            <v>0</v>
          </cell>
          <cell r="D1752">
            <v>0</v>
          </cell>
          <cell r="E1752">
            <v>0</v>
          </cell>
          <cell r="F1752">
            <v>0</v>
          </cell>
          <cell r="G1752">
            <v>0</v>
          </cell>
          <cell r="H1752">
            <v>0</v>
          </cell>
          <cell r="I1752">
            <v>0</v>
          </cell>
          <cell r="J1752">
            <v>0</v>
          </cell>
          <cell r="K1752">
            <v>0</v>
          </cell>
        </row>
        <row r="1753">
          <cell r="B1753">
            <v>0</v>
          </cell>
          <cell r="C1753">
            <v>0</v>
          </cell>
          <cell r="D1753">
            <v>0</v>
          </cell>
          <cell r="E1753">
            <v>0</v>
          </cell>
          <cell r="F1753">
            <v>0</v>
          </cell>
          <cell r="G1753">
            <v>0</v>
          </cell>
          <cell r="H1753">
            <v>0</v>
          </cell>
          <cell r="I1753">
            <v>0</v>
          </cell>
          <cell r="J1753">
            <v>0</v>
          </cell>
          <cell r="K1753">
            <v>0</v>
          </cell>
        </row>
        <row r="1754">
          <cell r="B1754">
            <v>0</v>
          </cell>
          <cell r="C1754">
            <v>0</v>
          </cell>
          <cell r="D1754">
            <v>0</v>
          </cell>
          <cell r="E1754">
            <v>0</v>
          </cell>
          <cell r="F1754">
            <v>0</v>
          </cell>
          <cell r="G1754">
            <v>0</v>
          </cell>
          <cell r="H1754">
            <v>0</v>
          </cell>
          <cell r="I1754">
            <v>0</v>
          </cell>
          <cell r="J1754">
            <v>0</v>
          </cell>
          <cell r="K1754">
            <v>0</v>
          </cell>
        </row>
        <row r="1755">
          <cell r="B1755">
            <v>0</v>
          </cell>
          <cell r="C1755">
            <v>0</v>
          </cell>
          <cell r="J1755">
            <v>0</v>
          </cell>
          <cell r="K1755">
            <v>0</v>
          </cell>
        </row>
        <row r="1756">
          <cell r="A1756" t="str">
            <v>MONTOUR LIGHT OIL-Gallons</v>
          </cell>
          <cell r="B1756" t="str">
            <v>MONTOUR</v>
          </cell>
          <cell r="C1756" t="str">
            <v>SES</v>
          </cell>
        </row>
        <row r="1757">
          <cell r="B1757">
            <v>591.6</v>
          </cell>
          <cell r="C1757">
            <v>472.06958640000005</v>
          </cell>
          <cell r="D1757">
            <v>391.2</v>
          </cell>
          <cell r="E1757">
            <v>311.11470959999997</v>
          </cell>
          <cell r="F1757">
            <v>274.8</v>
          </cell>
          <cell r="G1757">
            <v>210.47124360000001</v>
          </cell>
          <cell r="H1757">
            <v>148.79999999999998</v>
          </cell>
          <cell r="I1757">
            <v>107.67406079999999</v>
          </cell>
          <cell r="J1757">
            <v>1406.3999999999999</v>
          </cell>
          <cell r="K1757">
            <v>1101.3296003999999</v>
          </cell>
        </row>
        <row r="1758">
          <cell r="B1758">
            <v>92.399999999999991</v>
          </cell>
          <cell r="C1758">
            <v>64.854913199999999</v>
          </cell>
          <cell r="D1758">
            <v>571.19999999999993</v>
          </cell>
          <cell r="E1758">
            <v>380.48545919999998</v>
          </cell>
          <cell r="F1758">
            <v>260.39999999999998</v>
          </cell>
          <cell r="G1758">
            <v>178.26645479999996</v>
          </cell>
          <cell r="H1758">
            <v>134.4</v>
          </cell>
          <cell r="I1758">
            <v>92.680761600000011</v>
          </cell>
          <cell r="J1758">
            <v>1058.3999999999999</v>
          </cell>
          <cell r="K1758">
            <v>716.28758879999998</v>
          </cell>
        </row>
        <row r="1759">
          <cell r="B1759">
            <v>178.79999999999998</v>
          </cell>
          <cell r="C1759">
            <v>125.07614279999999</v>
          </cell>
          <cell r="D1759">
            <v>337.2</v>
          </cell>
          <cell r="E1759">
            <v>244.66152959999999</v>
          </cell>
          <cell r="F1759">
            <v>264</v>
          </cell>
          <cell r="G1759">
            <v>196.182624</v>
          </cell>
          <cell r="H1759">
            <v>421.2</v>
          </cell>
          <cell r="I1759">
            <v>322.79462279999996</v>
          </cell>
          <cell r="J1759">
            <v>1201.2</v>
          </cell>
          <cell r="K1759">
            <v>888.71491919999994</v>
          </cell>
        </row>
        <row r="1760">
          <cell r="B1760">
            <v>3666</v>
          </cell>
          <cell r="C1760">
            <v>2837.74062</v>
          </cell>
          <cell r="J1760">
            <v>3666</v>
          </cell>
          <cell r="K1760">
            <v>2706.3321083999999</v>
          </cell>
        </row>
        <row r="1761">
          <cell r="A1761" t="str">
            <v>BRUNNER IS LIGHT OIL</v>
          </cell>
          <cell r="B1761" t="str">
            <v>BRUNNER</v>
          </cell>
          <cell r="C1761" t="str">
            <v>ISL SES</v>
          </cell>
        </row>
        <row r="1762">
          <cell r="B1762">
            <v>245.20999999999998</v>
          </cell>
          <cell r="C1762">
            <v>195.66630033999999</v>
          </cell>
          <cell r="D1762">
            <v>246.33999999999997</v>
          </cell>
          <cell r="E1762">
            <v>195.91001421999997</v>
          </cell>
          <cell r="F1762">
            <v>302.83999999999997</v>
          </cell>
          <cell r="G1762">
            <v>231.94727587999998</v>
          </cell>
          <cell r="H1762">
            <v>196.61999999999998</v>
          </cell>
          <cell r="I1762">
            <v>142.27737791999999</v>
          </cell>
          <cell r="J1762">
            <v>991.00999999999988</v>
          </cell>
          <cell r="K1762">
            <v>765.80096835999984</v>
          </cell>
        </row>
        <row r="1763">
          <cell r="B1763">
            <v>256.51</v>
          </cell>
          <cell r="C1763">
            <v>180.04257343</v>
          </cell>
          <cell r="D1763">
            <v>176.27999999999997</v>
          </cell>
          <cell r="E1763">
            <v>117.42292848</v>
          </cell>
          <cell r="F1763">
            <v>251.98999999999998</v>
          </cell>
          <cell r="G1763">
            <v>172.50907812999998</v>
          </cell>
          <cell r="H1763">
            <v>219.21999999999997</v>
          </cell>
          <cell r="I1763">
            <v>151.17170057999999</v>
          </cell>
          <cell r="J1763">
            <v>904</v>
          </cell>
          <cell r="K1763">
            <v>621.14628061999997</v>
          </cell>
        </row>
        <row r="1764">
          <cell r="B1764">
            <v>232.77999999999997</v>
          </cell>
          <cell r="C1764">
            <v>162.83682617999997</v>
          </cell>
          <cell r="D1764">
            <v>115.25999999999999</v>
          </cell>
          <cell r="E1764">
            <v>83.628967679999988</v>
          </cell>
          <cell r="F1764">
            <v>210.17999999999998</v>
          </cell>
          <cell r="G1764">
            <v>166.35410711999998</v>
          </cell>
          <cell r="H1764">
            <v>532.2299999999999</v>
          </cell>
          <cell r="I1764">
            <v>407.87978279999993</v>
          </cell>
          <cell r="J1764">
            <v>1090.4499999999998</v>
          </cell>
          <cell r="K1764">
            <v>820.69968377999987</v>
          </cell>
        </row>
        <row r="1765">
          <cell r="B1765">
            <v>2985.4599999999996</v>
          </cell>
          <cell r="C1765">
            <v>2310.9550221999998</v>
          </cell>
          <cell r="J1765">
            <v>2985.4599999999996</v>
          </cell>
          <cell r="K1765">
            <v>2207.6469327599998</v>
          </cell>
        </row>
        <row r="1766">
          <cell r="A1766" t="str">
            <v>TOTAL STATION LIGHT OIL</v>
          </cell>
          <cell r="B1766" t="str">
            <v>TOTAL S</v>
          </cell>
          <cell r="C1766" t="str">
            <v>TATION OIL</v>
          </cell>
        </row>
        <row r="1767">
          <cell r="B1767">
            <v>1048.4099999999999</v>
          </cell>
          <cell r="C1767">
            <v>835.00216314000011</v>
          </cell>
          <cell r="D1767">
            <v>833.14</v>
          </cell>
          <cell r="E1767">
            <v>662.58207861999995</v>
          </cell>
          <cell r="F1767">
            <v>781.24</v>
          </cell>
          <cell r="G1767">
            <v>598.35718468000005</v>
          </cell>
          <cell r="H1767">
            <v>575.02</v>
          </cell>
          <cell r="I1767">
            <v>416.09367232</v>
          </cell>
          <cell r="J1767">
            <v>3237.81</v>
          </cell>
          <cell r="K1767">
            <v>2512.0350987600004</v>
          </cell>
        </row>
        <row r="1768">
          <cell r="B1768">
            <v>526.51</v>
          </cell>
          <cell r="C1768">
            <v>369.55368343000004</v>
          </cell>
          <cell r="D1768">
            <v>949.07999999999993</v>
          </cell>
          <cell r="E1768">
            <v>632.19737327999997</v>
          </cell>
          <cell r="F1768">
            <v>734.99</v>
          </cell>
          <cell r="G1768">
            <v>503.16459912999989</v>
          </cell>
          <cell r="H1768">
            <v>559.22</v>
          </cell>
          <cell r="I1768">
            <v>385.63196058</v>
          </cell>
          <cell r="J1768">
            <v>2769.8</v>
          </cell>
          <cell r="K1768">
            <v>1890.5476164199999</v>
          </cell>
        </row>
        <row r="1769">
          <cell r="B1769">
            <v>559.17999999999995</v>
          </cell>
          <cell r="C1769">
            <v>391.16374457999996</v>
          </cell>
          <cell r="D1769">
            <v>643.05999999999995</v>
          </cell>
          <cell r="E1769">
            <v>466.58375807999994</v>
          </cell>
          <cell r="F1769">
            <v>687.78</v>
          </cell>
          <cell r="G1769">
            <v>521.26630871999998</v>
          </cell>
          <cell r="H1769">
            <v>1175.0299999999997</v>
          </cell>
          <cell r="I1769">
            <v>900.49978159999989</v>
          </cell>
          <cell r="J1769">
            <v>3065.0499999999993</v>
          </cell>
          <cell r="K1769">
            <v>2279.5135929799999</v>
          </cell>
        </row>
        <row r="1770">
          <cell r="B1770">
            <v>9072.66</v>
          </cell>
          <cell r="C1770">
            <v>7022.8739261999999</v>
          </cell>
          <cell r="J1770">
            <v>9072.66</v>
          </cell>
          <cell r="K1770">
            <v>6682.0963081600003</v>
          </cell>
        </row>
        <row r="1771">
          <cell r="A1771" t="str">
            <v>CT AND DIESEL LIGHT OIL</v>
          </cell>
          <cell r="B1771" t="str">
            <v>COMBUST</v>
          </cell>
          <cell r="C1771" t="str">
            <v>ION DIESEL</v>
          </cell>
          <cell r="D1771" t="str">
            <v>#2 OIL G</v>
          </cell>
          <cell r="E1771" t="str">
            <v>AL</v>
          </cell>
        </row>
        <row r="1772">
          <cell r="B1772">
            <v>48</v>
          </cell>
          <cell r="C1772">
            <v>38.301792000000006</v>
          </cell>
          <cell r="D1772">
            <v>109</v>
          </cell>
          <cell r="E1772">
            <v>86.685846999999995</v>
          </cell>
          <cell r="F1772">
            <v>19</v>
          </cell>
          <cell r="G1772">
            <v>14.552232999999999</v>
          </cell>
          <cell r="H1772">
            <v>33</v>
          </cell>
          <cell r="I1772">
            <v>23.879328000000001</v>
          </cell>
        </row>
        <row r="1773">
          <cell r="B1773">
            <v>36</v>
          </cell>
          <cell r="C1773">
            <v>25.268148</v>
          </cell>
          <cell r="D1773">
            <v>33</v>
          </cell>
          <cell r="E1773">
            <v>21.981828</v>
          </cell>
          <cell r="F1773">
            <v>311</v>
          </cell>
          <cell r="G1773">
            <v>212.90655699999999</v>
          </cell>
          <cell r="H1773">
            <v>189</v>
          </cell>
          <cell r="I1773">
            <v>130.33232100000001</v>
          </cell>
        </row>
        <row r="1774">
          <cell r="B1774">
            <v>156</v>
          </cell>
          <cell r="C1774">
            <v>109.126836</v>
          </cell>
          <cell r="D1774">
            <v>21</v>
          </cell>
          <cell r="E1774">
            <v>15.236927999999999</v>
          </cell>
          <cell r="F1774">
            <v>21</v>
          </cell>
          <cell r="G1774">
            <v>15.605435999999999</v>
          </cell>
          <cell r="H1774">
            <v>28</v>
          </cell>
          <cell r="I1774">
            <v>21.458080000000002</v>
          </cell>
        </row>
        <row r="1775">
          <cell r="B1775">
            <v>1004</v>
          </cell>
          <cell r="C1775">
            <v>777.16628000000003</v>
          </cell>
        </row>
        <row r="1776">
          <cell r="A1776" t="str">
            <v>MARTINS CREEK #3,4 LIGHT OIL BBL</v>
          </cell>
          <cell r="B1776" t="str">
            <v>MARTINS</v>
          </cell>
          <cell r="C1776" t="str">
            <v>CREEK 3&amp;4</v>
          </cell>
          <cell r="D1776" t="str">
            <v>#2 OIL G</v>
          </cell>
          <cell r="E1776" t="str">
            <v>AL</v>
          </cell>
        </row>
        <row r="1777">
          <cell r="B1777">
            <v>294</v>
          </cell>
          <cell r="C1777">
            <v>234.59847600000001</v>
          </cell>
          <cell r="D1777">
            <v>252</v>
          </cell>
          <cell r="E1777">
            <v>200.411316</v>
          </cell>
          <cell r="F1777">
            <v>210</v>
          </cell>
          <cell r="G1777">
            <v>160.84047000000001</v>
          </cell>
          <cell r="H1777">
            <v>168</v>
          </cell>
          <cell r="I1777">
            <v>121.56748800000001</v>
          </cell>
          <cell r="J1777">
            <v>924</v>
          </cell>
          <cell r="K1777">
            <v>717.41775000000007</v>
          </cell>
        </row>
        <row r="1778">
          <cell r="B1778">
            <v>168</v>
          </cell>
          <cell r="C1778">
            <v>117.918024</v>
          </cell>
          <cell r="D1778">
            <v>168</v>
          </cell>
          <cell r="E1778">
            <v>111.907488</v>
          </cell>
          <cell r="F1778">
            <v>252</v>
          </cell>
          <cell r="G1778">
            <v>172.51592399999998</v>
          </cell>
          <cell r="H1778">
            <v>252</v>
          </cell>
          <cell r="I1778">
            <v>173.77642800000001</v>
          </cell>
          <cell r="J1778">
            <v>840</v>
          </cell>
          <cell r="K1778">
            <v>576.11786400000005</v>
          </cell>
        </row>
        <row r="1779">
          <cell r="B1779">
            <v>168</v>
          </cell>
          <cell r="C1779">
            <v>117.521208</v>
          </cell>
          <cell r="D1779">
            <v>168</v>
          </cell>
          <cell r="E1779">
            <v>121.89542399999999</v>
          </cell>
          <cell r="F1779">
            <v>168</v>
          </cell>
          <cell r="G1779">
            <v>124.84348799999999</v>
          </cell>
          <cell r="H1779">
            <v>252</v>
          </cell>
          <cell r="I1779">
            <v>193.12272000000002</v>
          </cell>
          <cell r="J1779">
            <v>756</v>
          </cell>
          <cell r="K1779">
            <v>557.38283999999999</v>
          </cell>
        </row>
        <row r="1780">
          <cell r="B1780">
            <v>2520</v>
          </cell>
          <cell r="C1780">
            <v>1950.6564000000001</v>
          </cell>
          <cell r="J1780">
            <v>2520</v>
          </cell>
          <cell r="K1780">
            <v>1850.9184540000001</v>
          </cell>
        </row>
        <row r="1781">
          <cell r="A1781" t="str">
            <v>MARTINS CREEK #3,4 HEAVY OIL BBL</v>
          </cell>
          <cell r="B1781" t="str">
            <v>MARTINS</v>
          </cell>
          <cell r="C1781" t="str">
            <v>CREEK 3&amp;4</v>
          </cell>
          <cell r="D1781" t="str">
            <v>HVY OIL</v>
          </cell>
          <cell r="E1781" t="str">
            <v>BBL</v>
          </cell>
        </row>
        <row r="1782">
          <cell r="B1782">
            <v>175</v>
          </cell>
          <cell r="C1782">
            <v>4531.2750000000005</v>
          </cell>
          <cell r="D1782">
            <v>175</v>
          </cell>
          <cell r="E1782">
            <v>4461.2749999999996</v>
          </cell>
          <cell r="F1782">
            <v>60</v>
          </cell>
          <cell r="G1782">
            <v>1505.58</v>
          </cell>
          <cell r="H1782">
            <v>40</v>
          </cell>
          <cell r="I1782">
            <v>953.72</v>
          </cell>
          <cell r="J1782">
            <v>450</v>
          </cell>
          <cell r="K1782">
            <v>11451.849999999999</v>
          </cell>
        </row>
        <row r="1783">
          <cell r="B1783">
            <v>125</v>
          </cell>
          <cell r="C1783">
            <v>2949.125</v>
          </cell>
          <cell r="D1783">
            <v>400</v>
          </cell>
          <cell r="E1783">
            <v>9337.2000000000007</v>
          </cell>
          <cell r="F1783">
            <v>600</v>
          </cell>
          <cell r="G1783">
            <v>13855.8</v>
          </cell>
          <cell r="H1783">
            <v>600</v>
          </cell>
          <cell r="I1783">
            <v>13705.8</v>
          </cell>
          <cell r="J1783">
            <v>1725</v>
          </cell>
          <cell r="K1783">
            <v>39847.925000000003</v>
          </cell>
        </row>
        <row r="1784">
          <cell r="B1784">
            <v>250</v>
          </cell>
          <cell r="C1784">
            <v>5648.25</v>
          </cell>
          <cell r="D1784">
            <v>50</v>
          </cell>
          <cell r="E1784">
            <v>1129.6500000000001</v>
          </cell>
          <cell r="F1784">
            <v>60</v>
          </cell>
          <cell r="G1784">
            <v>1355.58</v>
          </cell>
          <cell r="H1784">
            <v>140</v>
          </cell>
          <cell r="I1784">
            <v>3163.02</v>
          </cell>
          <cell r="J1784">
            <v>500</v>
          </cell>
          <cell r="K1784">
            <v>11296.5</v>
          </cell>
        </row>
        <row r="1785">
          <cell r="B1785">
            <v>2675</v>
          </cell>
          <cell r="C1785">
            <v>57533.899999999994</v>
          </cell>
          <cell r="J1785">
            <v>2675</v>
          </cell>
          <cell r="K1785">
            <v>62596.275000000001</v>
          </cell>
        </row>
        <row r="1786">
          <cell r="A1786" t="str">
            <v>MARTINS CREEK #3,4 HEAVY OIL BBL</v>
          </cell>
          <cell r="B1786" t="str">
            <v>MARTINS</v>
          </cell>
          <cell r="C1786" t="str">
            <v>CREEK 3&amp;4</v>
          </cell>
          <cell r="D1786" t="str">
            <v>NATURAL</v>
          </cell>
          <cell r="E1786" t="str">
            <v>GAS</v>
          </cell>
        </row>
        <row r="1787">
          <cell r="B1787">
            <v>100</v>
          </cell>
          <cell r="C1787">
            <v>524.30000000000007</v>
          </cell>
          <cell r="D1787">
            <v>50</v>
          </cell>
          <cell r="E1787">
            <v>217.25000000000003</v>
          </cell>
          <cell r="F1787">
            <v>20</v>
          </cell>
          <cell r="G1787">
            <v>84.9</v>
          </cell>
          <cell r="H1787">
            <v>20</v>
          </cell>
          <cell r="I1787">
            <v>73.58</v>
          </cell>
        </row>
        <row r="1788">
          <cell r="B1788">
            <v>50</v>
          </cell>
          <cell r="C1788">
            <v>180.6</v>
          </cell>
          <cell r="D1788">
            <v>400</v>
          </cell>
          <cell r="E1788">
            <v>1412.3999999999999</v>
          </cell>
          <cell r="F1788">
            <v>560</v>
          </cell>
          <cell r="G1788">
            <v>2016.56</v>
          </cell>
          <cell r="H1788">
            <v>560</v>
          </cell>
          <cell r="I1788">
            <v>1983.52</v>
          </cell>
        </row>
        <row r="1789">
          <cell r="B1789">
            <v>50</v>
          </cell>
          <cell r="C1789">
            <v>176.25</v>
          </cell>
          <cell r="D1789">
            <v>20</v>
          </cell>
          <cell r="E1789">
            <v>72.86</v>
          </cell>
          <cell r="F1789">
            <v>20</v>
          </cell>
          <cell r="G1789">
            <v>82.160000000000011</v>
          </cell>
          <cell r="H1789">
            <v>50</v>
          </cell>
          <cell r="I1789">
            <v>220.6</v>
          </cell>
        </row>
        <row r="1790">
          <cell r="B1790">
            <v>1900</v>
          </cell>
          <cell r="C1790">
            <v>7392.9</v>
          </cell>
        </row>
        <row r="1792">
          <cell r="A1792" t="str">
            <v>MARTINS CREEK #3,4 HEAVY OIL BBL  VARIABLE PORTION OF PCR CAME FROM KEN QUINTY.  TOTAL $ FOR MARTINS CREEK #3 AND #4 WERE RECALCUALTED HERE.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roject MHRS"/>
      <sheetName val="Contract List"/>
      <sheetName val="Wage Rate Projections"/>
      <sheetName val="Labor Rates"/>
      <sheetName val="Revision Notes"/>
      <sheetName val="Hist1"/>
      <sheetName val="Hist2"/>
      <sheetName val="Coal Handling"/>
      <sheetName val="EPC Evaluation"/>
      <sheetName val="Rod's Summary"/>
      <sheetName val="Weston Bend Summary"/>
      <sheetName val="Cost Detail - 750 MW"/>
      <sheetName val="Equipment List - 750 MW"/>
      <sheetName val="Boiler Island"/>
      <sheetName val="Concrete"/>
      <sheetName val="Valve Summary"/>
      <sheetName val="Valve List"/>
      <sheetName val="Critical Piping"/>
      <sheetName val="Yard Piping"/>
      <sheetName val="Above Grade LB Piping"/>
      <sheetName val="Small Bore Piping"/>
      <sheetName val="Electrical Rooms"/>
      <sheetName val="Painting"/>
      <sheetName val="Structural Data"/>
      <sheetName val="Controls"/>
      <sheetName val="Piping"/>
      <sheetName val="Piping (2)"/>
      <sheetName val="Piping-ODEC"/>
      <sheetName val="ODEC-Lighting"/>
      <sheetName val="Cable-ODEC"/>
      <sheetName val="Cable - Deseret"/>
      <sheetName val="ODEC-Preengineered Bldgs"/>
      <sheetName val="Hawthorn Concr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row r="7">
          <cell r="A7" t="str">
            <v>72.0401</v>
          </cell>
          <cell r="B7" t="str">
            <v>72.0401.0-045</v>
          </cell>
          <cell r="C7" t="str">
            <v>312C</v>
          </cell>
          <cell r="D7" t="str">
            <v>MECHANICAL CONSTRUCTION</v>
          </cell>
          <cell r="F7" t="str">
            <v>PSA-AUX. BOILER</v>
          </cell>
          <cell r="G7" t="str">
            <v>AB BLOWDOWN TANK</v>
          </cell>
          <cell r="H7">
            <v>1</v>
          </cell>
          <cell r="I7" t="str">
            <v>EA</v>
          </cell>
          <cell r="J7">
            <v>40</v>
          </cell>
          <cell r="K7">
            <v>0</v>
          </cell>
          <cell r="L7">
            <v>40</v>
          </cell>
          <cell r="M7">
            <v>0</v>
          </cell>
          <cell r="N7">
            <v>1400</v>
          </cell>
        </row>
        <row r="8">
          <cell r="A8" t="str">
            <v>72.0401</v>
          </cell>
          <cell r="B8" t="str">
            <v>72.0401.0-159</v>
          </cell>
          <cell r="C8" t="str">
            <v>312C</v>
          </cell>
          <cell r="D8" t="str">
            <v>MECHANICAL CONSTRUCTION</v>
          </cell>
          <cell r="E8" t="str">
            <v>STORAGE</v>
          </cell>
          <cell r="F8" t="str">
            <v>FWD-COND. POLISHING</v>
          </cell>
          <cell r="G8" t="str">
            <v>ACID &amp; CAUSTIC</v>
          </cell>
          <cell r="H8">
            <v>2</v>
          </cell>
          <cell r="I8" t="str">
            <v>EA</v>
          </cell>
          <cell r="J8">
            <v>30</v>
          </cell>
          <cell r="K8">
            <v>0</v>
          </cell>
          <cell r="L8">
            <v>60</v>
          </cell>
          <cell r="M8">
            <v>0</v>
          </cell>
          <cell r="N8">
            <v>2000</v>
          </cell>
        </row>
        <row r="9">
          <cell r="A9" t="str">
            <v>72.0401</v>
          </cell>
          <cell r="B9" t="str">
            <v>72.0401.0-334</v>
          </cell>
          <cell r="C9" t="str">
            <v>312B</v>
          </cell>
          <cell r="D9" t="str">
            <v>MECHANICAL CONSTRUCTION</v>
          </cell>
          <cell r="F9" t="str">
            <v>WTD-CYCLE MU TRMT</v>
          </cell>
          <cell r="G9" t="str">
            <v>ACID STORAGE TANK</v>
          </cell>
          <cell r="H9">
            <v>1</v>
          </cell>
          <cell r="I9" t="str">
            <v>EA</v>
          </cell>
          <cell r="J9">
            <v>40</v>
          </cell>
          <cell r="K9">
            <v>0</v>
          </cell>
          <cell r="L9">
            <v>40</v>
          </cell>
          <cell r="M9">
            <v>0</v>
          </cell>
          <cell r="N9">
            <v>1300</v>
          </cell>
        </row>
        <row r="10">
          <cell r="A10" t="str">
            <v>72.0401</v>
          </cell>
          <cell r="B10" t="str">
            <v>72.0401.0-165</v>
          </cell>
          <cell r="C10" t="str">
            <v>312C</v>
          </cell>
          <cell r="D10" t="str">
            <v>MECHANICAL CONSTRUCTION</v>
          </cell>
          <cell r="E10" t="str">
            <v>TANK</v>
          </cell>
          <cell r="F10" t="str">
            <v>FWE-CYC. CH. FEED</v>
          </cell>
          <cell r="G10" t="str">
            <v>AMMONIA SOLUTION</v>
          </cell>
          <cell r="H10">
            <v>1</v>
          </cell>
          <cell r="I10" t="str">
            <v>EA</v>
          </cell>
          <cell r="J10">
            <v>40</v>
          </cell>
          <cell r="K10">
            <v>0</v>
          </cell>
          <cell r="L10">
            <v>40</v>
          </cell>
          <cell r="M10">
            <v>0</v>
          </cell>
          <cell r="N10">
            <v>1300</v>
          </cell>
        </row>
        <row r="11">
          <cell r="A11" t="str">
            <v>72.0401</v>
          </cell>
          <cell r="B11" t="str">
            <v>72.0401.0-164</v>
          </cell>
          <cell r="C11" t="str">
            <v>312C</v>
          </cell>
          <cell r="D11" t="str">
            <v>MECHANICAL CONSTRUCTION</v>
          </cell>
          <cell r="F11" t="str">
            <v>FWE-CYC. CH. FEED</v>
          </cell>
          <cell r="G11" t="str">
            <v>AMMONIA STORAGE TANK</v>
          </cell>
          <cell r="H11">
            <v>1</v>
          </cell>
          <cell r="I11" t="str">
            <v>EA</v>
          </cell>
          <cell r="J11">
            <v>250</v>
          </cell>
          <cell r="K11">
            <v>20800</v>
          </cell>
          <cell r="L11">
            <v>250</v>
          </cell>
          <cell r="M11">
            <v>20800</v>
          </cell>
          <cell r="N11">
            <v>8100</v>
          </cell>
        </row>
        <row r="12">
          <cell r="A12" t="str">
            <v>72.0401</v>
          </cell>
          <cell r="B12" t="str">
            <v>72.0401.0-055</v>
          </cell>
          <cell r="C12" t="str">
            <v>311C</v>
          </cell>
          <cell r="D12" t="str">
            <v>MECHANICAL CONSTRUCTION</v>
          </cell>
          <cell r="F12" t="str">
            <v>DPB-ROOF DRAINS</v>
          </cell>
          <cell r="G12" t="str">
            <v>AQC BLDG</v>
          </cell>
          <cell r="H12">
            <v>955</v>
          </cell>
          <cell r="I12" t="str">
            <v>LF</v>
          </cell>
          <cell r="J12">
            <v>2.6282722513089007</v>
          </cell>
          <cell r="K12">
            <v>4.3979057591623034</v>
          </cell>
          <cell r="L12">
            <v>2510</v>
          </cell>
          <cell r="M12">
            <v>4200</v>
          </cell>
          <cell r="N12">
            <v>81900</v>
          </cell>
        </row>
        <row r="13">
          <cell r="A13" t="str">
            <v>72.0401</v>
          </cell>
          <cell r="B13" t="str">
            <v>72.0401.0-312</v>
          </cell>
          <cell r="C13" t="str">
            <v>312C</v>
          </cell>
          <cell r="D13" t="str">
            <v>MECHANICAL CONSTRUCTION</v>
          </cell>
          <cell r="F13" t="str">
            <v>WSF-ASH SLUICE WATER</v>
          </cell>
          <cell r="G13" t="str">
            <v>AUTO STRAINERS</v>
          </cell>
          <cell r="H13">
            <v>3</v>
          </cell>
          <cell r="I13" t="str">
            <v>EA</v>
          </cell>
          <cell r="J13">
            <v>33.333333333333336</v>
          </cell>
          <cell r="K13">
            <v>0</v>
          </cell>
          <cell r="L13">
            <v>100</v>
          </cell>
          <cell r="M13">
            <v>0</v>
          </cell>
          <cell r="N13">
            <v>3200</v>
          </cell>
        </row>
        <row r="14">
          <cell r="A14" t="str">
            <v>72.0401</v>
          </cell>
          <cell r="B14" t="str">
            <v>72.0401.0-355</v>
          </cell>
          <cell r="C14" t="str">
            <v>312C</v>
          </cell>
          <cell r="D14" t="str">
            <v>MECHANICAL CONSTRUCTION</v>
          </cell>
          <cell r="F14" t="str">
            <v>CHEMICAL CLEANING-</v>
          </cell>
          <cell r="G14" t="str">
            <v>AUX BOILER</v>
          </cell>
          <cell r="H14">
            <v>1</v>
          </cell>
          <cell r="I14" t="str">
            <v>LT</v>
          </cell>
          <cell r="J14">
            <v>60</v>
          </cell>
          <cell r="K14">
            <v>0</v>
          </cell>
          <cell r="L14">
            <v>60</v>
          </cell>
          <cell r="M14">
            <v>0</v>
          </cell>
          <cell r="N14">
            <v>3300</v>
          </cell>
        </row>
        <row r="15">
          <cell r="A15" t="str">
            <v>72.0401</v>
          </cell>
          <cell r="B15" t="str">
            <v>72.0401.0-043</v>
          </cell>
          <cell r="C15" t="str">
            <v>312C</v>
          </cell>
          <cell r="D15" t="str">
            <v>MECHANICAL CONSTRUCTION</v>
          </cell>
          <cell r="F15" t="str">
            <v>PSA-AUX. BOILER</v>
          </cell>
          <cell r="G15" t="str">
            <v>AUX BOILER</v>
          </cell>
          <cell r="H15">
            <v>1</v>
          </cell>
          <cell r="I15" t="str">
            <v>LT</v>
          </cell>
          <cell r="J15">
            <v>680</v>
          </cell>
          <cell r="K15">
            <v>0</v>
          </cell>
          <cell r="L15">
            <v>680</v>
          </cell>
          <cell r="M15">
            <v>0</v>
          </cell>
          <cell r="N15">
            <v>24200</v>
          </cell>
        </row>
        <row r="16">
          <cell r="A16" t="str">
            <v>72.0401</v>
          </cell>
          <cell r="B16" t="str">
            <v>72.0401.0-185</v>
          </cell>
          <cell r="C16" t="str">
            <v>312A</v>
          </cell>
          <cell r="D16" t="str">
            <v>MECHANICAL CONSTRUCTION</v>
          </cell>
          <cell r="F16" t="str">
            <v>FOB-FO SUPPLY</v>
          </cell>
          <cell r="G16" t="str">
            <v>AUX PUMP</v>
          </cell>
          <cell r="H16">
            <v>1</v>
          </cell>
          <cell r="I16" t="str">
            <v>EA</v>
          </cell>
          <cell r="J16">
            <v>40</v>
          </cell>
          <cell r="K16">
            <v>0</v>
          </cell>
          <cell r="L16">
            <v>40</v>
          </cell>
          <cell r="M16">
            <v>0</v>
          </cell>
          <cell r="N16">
            <v>1400</v>
          </cell>
        </row>
        <row r="17">
          <cell r="A17" t="str">
            <v>72.0401</v>
          </cell>
          <cell r="B17" t="str">
            <v>72.0401.0-283</v>
          </cell>
          <cell r="C17" t="str">
            <v>314C</v>
          </cell>
          <cell r="D17" t="str">
            <v>MECHANICAL CONSTRUCTION</v>
          </cell>
          <cell r="F17" t="str">
            <v>TGD-TURBINE LUBE OIL</v>
          </cell>
          <cell r="G17" t="str">
            <v>BFPT CENTRIFUGE</v>
          </cell>
          <cell r="H17">
            <v>1</v>
          </cell>
          <cell r="I17" t="str">
            <v>EA</v>
          </cell>
          <cell r="J17">
            <v>30</v>
          </cell>
          <cell r="K17">
            <v>83800</v>
          </cell>
          <cell r="L17">
            <v>30</v>
          </cell>
          <cell r="M17">
            <v>83800</v>
          </cell>
          <cell r="N17">
            <v>1000</v>
          </cell>
        </row>
        <row r="18">
          <cell r="A18" t="str">
            <v>72.0401</v>
          </cell>
          <cell r="B18" t="str">
            <v>72.0401.0-286</v>
          </cell>
          <cell r="C18" t="str">
            <v>314C</v>
          </cell>
          <cell r="D18" t="str">
            <v>MECHANICAL CONSTRUCTION</v>
          </cell>
          <cell r="F18" t="str">
            <v>TGD-TURBINE LUBE OIL</v>
          </cell>
          <cell r="G18" t="str">
            <v>BFPT FILTER</v>
          </cell>
          <cell r="H18">
            <v>1</v>
          </cell>
          <cell r="I18" t="str">
            <v>EA</v>
          </cell>
          <cell r="J18">
            <v>30</v>
          </cell>
          <cell r="K18">
            <v>0</v>
          </cell>
          <cell r="L18">
            <v>30</v>
          </cell>
          <cell r="M18">
            <v>0</v>
          </cell>
          <cell r="N18">
            <v>1000</v>
          </cell>
        </row>
        <row r="19">
          <cell r="A19" t="str">
            <v>72.0401</v>
          </cell>
          <cell r="B19" t="str">
            <v>72.0401.0-032</v>
          </cell>
          <cell r="C19" t="str">
            <v>312C</v>
          </cell>
          <cell r="D19" t="str">
            <v>MECHANICAL CONSTRUCTION</v>
          </cell>
          <cell r="E19" t="str">
            <v>&amp; AGITATOR</v>
          </cell>
          <cell r="F19" t="str">
            <v>ASE-SCRUBBER SOLIDS</v>
          </cell>
          <cell r="G19" t="str">
            <v>BLOWDOWN PUMPS</v>
          </cell>
          <cell r="H19">
            <v>2</v>
          </cell>
          <cell r="I19" t="str">
            <v>EA</v>
          </cell>
          <cell r="J19">
            <v>55</v>
          </cell>
          <cell r="K19">
            <v>6300</v>
          </cell>
          <cell r="L19">
            <v>110</v>
          </cell>
          <cell r="M19">
            <v>12600</v>
          </cell>
          <cell r="N19">
            <v>3800</v>
          </cell>
        </row>
        <row r="20">
          <cell r="A20" t="str">
            <v>72.0401</v>
          </cell>
          <cell r="B20" t="str">
            <v>72.0401.0-234</v>
          </cell>
          <cell r="C20" t="str">
            <v>312C</v>
          </cell>
          <cell r="D20" t="str">
            <v>MECHANICAL CONSTRUCTION</v>
          </cell>
          <cell r="F20" t="str">
            <v>SGF-BOILER</v>
          </cell>
          <cell r="G20" t="str">
            <v>BLOWDOWN TANK</v>
          </cell>
          <cell r="H20">
            <v>1</v>
          </cell>
          <cell r="I20" t="str">
            <v>EA</v>
          </cell>
          <cell r="J20">
            <v>40</v>
          </cell>
          <cell r="K20">
            <v>0</v>
          </cell>
          <cell r="L20">
            <v>40</v>
          </cell>
          <cell r="M20">
            <v>0</v>
          </cell>
          <cell r="N20">
            <v>1300</v>
          </cell>
        </row>
        <row r="21">
          <cell r="A21" t="str">
            <v>72.0401</v>
          </cell>
          <cell r="B21" t="str">
            <v>72.0401.0-357</v>
          </cell>
          <cell r="C21" t="str">
            <v>312C</v>
          </cell>
          <cell r="D21" t="str">
            <v>MECHANICAL CONSTRUCTION</v>
          </cell>
          <cell r="F21" t="str">
            <v>CHEMICAL CLEANING-</v>
          </cell>
          <cell r="G21" t="str">
            <v>BOILER</v>
          </cell>
          <cell r="H21">
            <v>1</v>
          </cell>
          <cell r="I21" t="str">
            <v>LT</v>
          </cell>
          <cell r="J21">
            <v>130</v>
          </cell>
          <cell r="K21">
            <v>0</v>
          </cell>
          <cell r="L21">
            <v>130</v>
          </cell>
          <cell r="M21">
            <v>0</v>
          </cell>
          <cell r="N21">
            <v>8300</v>
          </cell>
        </row>
        <row r="22">
          <cell r="A22" t="str">
            <v>72.0401</v>
          </cell>
          <cell r="B22" t="str">
            <v>72.0401.0-135</v>
          </cell>
          <cell r="C22" t="str">
            <v>314C</v>
          </cell>
          <cell r="D22" t="str">
            <v>MECHANICAL CONSTRUCTION</v>
          </cell>
          <cell r="F22" t="str">
            <v>ECB-CLSD.CYC.CLG.WTR</v>
          </cell>
          <cell r="G22" t="str">
            <v>BOOSTER PUMPS</v>
          </cell>
          <cell r="H22">
            <v>2</v>
          </cell>
          <cell r="I22" t="str">
            <v>EA</v>
          </cell>
          <cell r="J22">
            <v>40</v>
          </cell>
          <cell r="K22">
            <v>0</v>
          </cell>
          <cell r="L22">
            <v>80</v>
          </cell>
          <cell r="M22">
            <v>0</v>
          </cell>
          <cell r="N22">
            <v>2700</v>
          </cell>
        </row>
        <row r="23">
          <cell r="A23" t="str">
            <v>72.0401</v>
          </cell>
          <cell r="B23" t="str">
            <v>72.0401.0-042</v>
          </cell>
          <cell r="C23" t="str">
            <v>315A</v>
          </cell>
          <cell r="D23" t="str">
            <v>MECHANICAL CONSTRUCTION</v>
          </cell>
          <cell r="F23" t="str">
            <v>APK-EMERG.GENERATOR</v>
          </cell>
          <cell r="G23" t="str">
            <v>C &amp; I</v>
          </cell>
          <cell r="H23">
            <v>1</v>
          </cell>
          <cell r="I23" t="str">
            <v>LT</v>
          </cell>
          <cell r="J23">
            <v>20</v>
          </cell>
          <cell r="K23">
            <v>0</v>
          </cell>
          <cell r="L23">
            <v>20</v>
          </cell>
          <cell r="M23">
            <v>0</v>
          </cell>
          <cell r="N23">
            <v>700</v>
          </cell>
        </row>
        <row r="24">
          <cell r="A24" t="str">
            <v>72.0401</v>
          </cell>
          <cell r="B24" t="str">
            <v>72.0401.0-013</v>
          </cell>
          <cell r="C24" t="str">
            <v>312C</v>
          </cell>
          <cell r="D24" t="str">
            <v>MECHANICAL CONSTRUCTION</v>
          </cell>
          <cell r="F24" t="str">
            <v>ASA-BOTTOM ASH</v>
          </cell>
          <cell r="G24" t="str">
            <v>C &amp; I</v>
          </cell>
          <cell r="H24">
            <v>1</v>
          </cell>
          <cell r="I24" t="str">
            <v>LT</v>
          </cell>
          <cell r="J24">
            <v>1000</v>
          </cell>
          <cell r="K24">
            <v>28300</v>
          </cell>
          <cell r="L24">
            <v>1000</v>
          </cell>
          <cell r="M24">
            <v>28300</v>
          </cell>
          <cell r="N24">
            <v>35600</v>
          </cell>
        </row>
        <row r="25">
          <cell r="A25" t="str">
            <v>72.0401</v>
          </cell>
          <cell r="B25" t="str">
            <v>72.0401.0-023</v>
          </cell>
          <cell r="C25" t="str">
            <v>312C</v>
          </cell>
          <cell r="D25" t="str">
            <v>MECHANICAL CONSTRUCTION</v>
          </cell>
          <cell r="F25" t="str">
            <v>ASB-FLY ASH</v>
          </cell>
          <cell r="G25" t="str">
            <v>C &amp; I</v>
          </cell>
          <cell r="H25">
            <v>1</v>
          </cell>
          <cell r="I25" t="str">
            <v>LT</v>
          </cell>
          <cell r="J25">
            <v>660</v>
          </cell>
          <cell r="K25">
            <v>18700</v>
          </cell>
          <cell r="L25">
            <v>660</v>
          </cell>
          <cell r="M25">
            <v>18700</v>
          </cell>
          <cell r="N25">
            <v>23500</v>
          </cell>
        </row>
        <row r="26">
          <cell r="A26" t="str">
            <v>72.0401</v>
          </cell>
          <cell r="B26" t="str">
            <v>72.0401.0-026</v>
          </cell>
          <cell r="C26" t="str">
            <v>312C</v>
          </cell>
          <cell r="D26" t="str">
            <v>MECHANICAL CONSTRUCTION</v>
          </cell>
          <cell r="F26" t="str">
            <v>ASC-ECONOMIZER ASH</v>
          </cell>
          <cell r="G26" t="str">
            <v>C &amp; I</v>
          </cell>
          <cell r="H26">
            <v>1</v>
          </cell>
          <cell r="I26" t="str">
            <v>LT</v>
          </cell>
          <cell r="J26">
            <v>30</v>
          </cell>
          <cell r="K26">
            <v>800</v>
          </cell>
          <cell r="L26">
            <v>30</v>
          </cell>
          <cell r="M26">
            <v>800</v>
          </cell>
          <cell r="N26">
            <v>1100</v>
          </cell>
        </row>
        <row r="27">
          <cell r="A27" t="str">
            <v>72.0401</v>
          </cell>
          <cell r="B27" t="str">
            <v>72.0401.0-031</v>
          </cell>
          <cell r="C27" t="str">
            <v>312C</v>
          </cell>
          <cell r="D27" t="str">
            <v>MECHANICAL CONSTRUCTION</v>
          </cell>
          <cell r="F27" t="str">
            <v>ASD-PULVERIZER REJ</v>
          </cell>
          <cell r="G27" t="str">
            <v>C &amp; I</v>
          </cell>
          <cell r="H27">
            <v>1</v>
          </cell>
          <cell r="I27" t="str">
            <v>LT</v>
          </cell>
          <cell r="J27">
            <v>150</v>
          </cell>
          <cell r="K27">
            <v>4100</v>
          </cell>
          <cell r="L27">
            <v>150</v>
          </cell>
          <cell r="M27">
            <v>4100</v>
          </cell>
          <cell r="N27">
            <v>5200</v>
          </cell>
        </row>
        <row r="28">
          <cell r="A28" t="str">
            <v>72.0401</v>
          </cell>
          <cell r="B28" t="str">
            <v>72.0401.0-038</v>
          </cell>
          <cell r="C28" t="str">
            <v>312C</v>
          </cell>
          <cell r="D28" t="str">
            <v>MECHANICAL CONSTRUCTION</v>
          </cell>
          <cell r="F28" t="str">
            <v>ASE-SCRUBBER SOLIDS</v>
          </cell>
          <cell r="G28" t="str">
            <v>C &amp; I</v>
          </cell>
          <cell r="H28">
            <v>1</v>
          </cell>
          <cell r="I28" t="str">
            <v>LT</v>
          </cell>
          <cell r="J28">
            <v>120</v>
          </cell>
          <cell r="K28">
            <v>3300</v>
          </cell>
          <cell r="L28">
            <v>120</v>
          </cell>
          <cell r="M28">
            <v>3300</v>
          </cell>
          <cell r="N28">
            <v>4100</v>
          </cell>
        </row>
        <row r="29">
          <cell r="A29" t="str">
            <v>72.0401</v>
          </cell>
          <cell r="B29" t="str">
            <v>72.0401.0-064</v>
          </cell>
          <cell r="C29" t="str">
            <v>312A</v>
          </cell>
          <cell r="D29" t="str">
            <v>MECHANICAL CONSTRUCTION</v>
          </cell>
          <cell r="F29" t="str">
            <v>BMC-SCRUB.ADD.PREP</v>
          </cell>
          <cell r="G29" t="str">
            <v>C &amp; I</v>
          </cell>
          <cell r="H29">
            <v>1</v>
          </cell>
          <cell r="I29" t="str">
            <v>LT</v>
          </cell>
          <cell r="J29">
            <v>20</v>
          </cell>
          <cell r="K29">
            <v>600</v>
          </cell>
          <cell r="L29">
            <v>20</v>
          </cell>
          <cell r="M29">
            <v>600</v>
          </cell>
          <cell r="N29">
            <v>700</v>
          </cell>
        </row>
        <row r="30">
          <cell r="A30" t="str">
            <v>72.0401</v>
          </cell>
          <cell r="B30" t="str">
            <v>72.0401.0-084</v>
          </cell>
          <cell r="C30" t="str">
            <v>316C</v>
          </cell>
          <cell r="D30" t="str">
            <v>MECHANICAL CONSTRUCTION</v>
          </cell>
          <cell r="F30" t="str">
            <v>CAA-STATION AIR</v>
          </cell>
          <cell r="G30" t="str">
            <v>C &amp; I</v>
          </cell>
          <cell r="H30">
            <v>1</v>
          </cell>
          <cell r="I30" t="str">
            <v>LT</v>
          </cell>
          <cell r="J30">
            <v>280</v>
          </cell>
          <cell r="K30">
            <v>8000</v>
          </cell>
          <cell r="L30">
            <v>280</v>
          </cell>
          <cell r="M30">
            <v>8000</v>
          </cell>
          <cell r="N30">
            <v>10000</v>
          </cell>
        </row>
        <row r="31">
          <cell r="A31" t="str">
            <v>72.0401</v>
          </cell>
          <cell r="B31" t="str">
            <v>72.0401.0-089</v>
          </cell>
          <cell r="C31" t="str">
            <v>316C</v>
          </cell>
          <cell r="D31" t="str">
            <v>MECHANICAL CONSTRUCTION</v>
          </cell>
          <cell r="F31" t="str">
            <v>CAB-CONTROL AIR</v>
          </cell>
          <cell r="G31" t="str">
            <v>C &amp; I</v>
          </cell>
          <cell r="H31">
            <v>1</v>
          </cell>
          <cell r="I31" t="str">
            <v>LT</v>
          </cell>
          <cell r="J31">
            <v>1340</v>
          </cell>
          <cell r="K31">
            <v>42400</v>
          </cell>
          <cell r="L31">
            <v>1340</v>
          </cell>
          <cell r="M31">
            <v>42400</v>
          </cell>
          <cell r="N31">
            <v>32400</v>
          </cell>
        </row>
        <row r="32">
          <cell r="A32" t="str">
            <v>72.0401</v>
          </cell>
          <cell r="B32" t="str">
            <v>72.0401.0-071</v>
          </cell>
          <cell r="C32" t="str">
            <v>312C</v>
          </cell>
          <cell r="D32" t="str">
            <v>MECHANICAL CONSTRUCTION</v>
          </cell>
          <cell r="F32" t="str">
            <v>CCB-PART. REMOVAL</v>
          </cell>
          <cell r="G32" t="str">
            <v>C &amp; I</v>
          </cell>
          <cell r="H32">
            <v>1</v>
          </cell>
          <cell r="I32" t="str">
            <v>LT</v>
          </cell>
          <cell r="J32">
            <v>90</v>
          </cell>
          <cell r="K32">
            <v>2500</v>
          </cell>
          <cell r="L32">
            <v>90</v>
          </cell>
          <cell r="M32">
            <v>2500</v>
          </cell>
          <cell r="N32">
            <v>3100</v>
          </cell>
        </row>
        <row r="33">
          <cell r="A33" t="str">
            <v>72.0401</v>
          </cell>
          <cell r="B33" t="str">
            <v>72.0401.0-074</v>
          </cell>
          <cell r="C33" t="str">
            <v>312C</v>
          </cell>
          <cell r="D33" t="str">
            <v>MECHANICAL CONSTRUCTION</v>
          </cell>
          <cell r="F33" t="str">
            <v>CCC-FLUE GAS DESULF</v>
          </cell>
          <cell r="G33" t="str">
            <v>C &amp; I</v>
          </cell>
          <cell r="H33">
            <v>1</v>
          </cell>
          <cell r="I33" t="str">
            <v>LT</v>
          </cell>
          <cell r="J33">
            <v>60</v>
          </cell>
          <cell r="K33">
            <v>1700</v>
          </cell>
          <cell r="L33">
            <v>60</v>
          </cell>
          <cell r="M33">
            <v>1700</v>
          </cell>
          <cell r="N33">
            <v>2100</v>
          </cell>
        </row>
        <row r="34">
          <cell r="A34" t="str">
            <v>72.0401</v>
          </cell>
          <cell r="B34" t="str">
            <v>72.0401.0-079</v>
          </cell>
          <cell r="C34" t="str">
            <v>312C</v>
          </cell>
          <cell r="D34" t="str">
            <v>MECHANICAL CONSTRUCTION</v>
          </cell>
          <cell r="F34" t="str">
            <v>CCE-ID</v>
          </cell>
          <cell r="G34" t="str">
            <v>C &amp; I</v>
          </cell>
          <cell r="H34">
            <v>1</v>
          </cell>
          <cell r="I34" t="str">
            <v>LT</v>
          </cell>
          <cell r="J34">
            <v>100</v>
          </cell>
          <cell r="K34">
            <v>2700</v>
          </cell>
          <cell r="L34">
            <v>100</v>
          </cell>
          <cell r="M34">
            <v>2700</v>
          </cell>
          <cell r="N34">
            <v>3500</v>
          </cell>
        </row>
        <row r="35">
          <cell r="A35" t="str">
            <v>72.0401</v>
          </cell>
          <cell r="B35" t="str">
            <v>72.0401.0-097</v>
          </cell>
          <cell r="C35" t="str">
            <v>316C</v>
          </cell>
          <cell r="D35" t="str">
            <v>MECHANICAL CONSTRUCTION</v>
          </cell>
          <cell r="F35" t="str">
            <v>CG-PROPANE GAS</v>
          </cell>
          <cell r="G35" t="str">
            <v>C &amp; I</v>
          </cell>
          <cell r="H35">
            <v>1</v>
          </cell>
          <cell r="I35" t="str">
            <v>LT</v>
          </cell>
          <cell r="J35">
            <v>290</v>
          </cell>
          <cell r="K35">
            <v>8300</v>
          </cell>
          <cell r="L35">
            <v>290</v>
          </cell>
          <cell r="M35">
            <v>8300</v>
          </cell>
          <cell r="N35">
            <v>10400</v>
          </cell>
        </row>
        <row r="36">
          <cell r="A36" t="str">
            <v>72.0401</v>
          </cell>
          <cell r="B36" t="str">
            <v>72.0401.0-068</v>
          </cell>
          <cell r="C36" t="str">
            <v>312B</v>
          </cell>
          <cell r="D36" t="str">
            <v>MECHANICAL CONSTRUCTION</v>
          </cell>
          <cell r="F36" t="str">
            <v>CHF-DUST SUPPRESSION</v>
          </cell>
          <cell r="G36" t="str">
            <v>C &amp; I</v>
          </cell>
          <cell r="H36">
            <v>1</v>
          </cell>
          <cell r="I36" t="str">
            <v>LT</v>
          </cell>
          <cell r="J36">
            <v>360</v>
          </cell>
          <cell r="K36">
            <v>10200</v>
          </cell>
          <cell r="L36">
            <v>360</v>
          </cell>
          <cell r="M36">
            <v>10200</v>
          </cell>
          <cell r="N36">
            <v>12800</v>
          </cell>
        </row>
        <row r="37">
          <cell r="A37" t="str">
            <v>72.0401</v>
          </cell>
          <cell r="B37" t="str">
            <v>72.0401.0-349</v>
          </cell>
          <cell r="C37" t="str">
            <v>312C</v>
          </cell>
          <cell r="D37" t="str">
            <v>MECHANICAL CONSTRUCTION</v>
          </cell>
          <cell r="F37" t="str">
            <v>DUST COLL EQUIP-</v>
          </cell>
          <cell r="G37" t="str">
            <v>C &amp; I</v>
          </cell>
          <cell r="H37">
            <v>1</v>
          </cell>
          <cell r="I37" t="str">
            <v>LT</v>
          </cell>
          <cell r="J37">
            <v>160</v>
          </cell>
          <cell r="K37">
            <v>1300</v>
          </cell>
          <cell r="L37">
            <v>160</v>
          </cell>
          <cell r="M37">
            <v>1300</v>
          </cell>
          <cell r="N37">
            <v>4100</v>
          </cell>
        </row>
        <row r="38">
          <cell r="A38" t="str">
            <v>72.0401</v>
          </cell>
          <cell r="B38" t="str">
            <v>72.0401.0-133</v>
          </cell>
          <cell r="C38" t="str">
            <v>314C</v>
          </cell>
          <cell r="D38" t="str">
            <v>MECHANICAL CONSTRUCTION</v>
          </cell>
          <cell r="F38" t="str">
            <v>ECA-AUX. CLG. WTR.</v>
          </cell>
          <cell r="G38" t="str">
            <v>C &amp; I</v>
          </cell>
          <cell r="H38">
            <v>1</v>
          </cell>
          <cell r="I38" t="str">
            <v>LT</v>
          </cell>
          <cell r="J38">
            <v>130</v>
          </cell>
          <cell r="K38">
            <v>3600</v>
          </cell>
          <cell r="L38">
            <v>130</v>
          </cell>
          <cell r="M38">
            <v>3600</v>
          </cell>
          <cell r="N38">
            <v>4500</v>
          </cell>
        </row>
        <row r="39">
          <cell r="A39" t="str">
            <v>72.0401</v>
          </cell>
          <cell r="B39" t="str">
            <v>72.0401.0-138</v>
          </cell>
          <cell r="C39" t="str">
            <v>314C</v>
          </cell>
          <cell r="D39" t="str">
            <v>MECHANICAL CONSTRUCTION</v>
          </cell>
          <cell r="F39" t="str">
            <v>ECB-CLSD.CYC.CLG.WTR</v>
          </cell>
          <cell r="G39" t="str">
            <v>C &amp; I</v>
          </cell>
          <cell r="H39">
            <v>1</v>
          </cell>
          <cell r="I39" t="str">
            <v>LT</v>
          </cell>
          <cell r="J39">
            <v>1610</v>
          </cell>
          <cell r="K39">
            <v>45200</v>
          </cell>
          <cell r="L39">
            <v>1610</v>
          </cell>
          <cell r="M39">
            <v>45200</v>
          </cell>
          <cell r="N39">
            <v>57400</v>
          </cell>
        </row>
        <row r="40">
          <cell r="A40" t="str">
            <v>72.0401</v>
          </cell>
          <cell r="B40" t="str">
            <v>72.0401.0-182</v>
          </cell>
          <cell r="C40" t="str">
            <v>312B</v>
          </cell>
          <cell r="D40" t="str">
            <v>MECHANICAL CONSTRUCTION</v>
          </cell>
          <cell r="F40" t="str">
            <v>FOA-FO REC &amp; STORAGE</v>
          </cell>
          <cell r="G40" t="str">
            <v>C &amp; I</v>
          </cell>
          <cell r="H40">
            <v>1</v>
          </cell>
          <cell r="I40" t="str">
            <v>LT</v>
          </cell>
          <cell r="J40">
            <v>80</v>
          </cell>
          <cell r="K40">
            <v>2200</v>
          </cell>
          <cell r="L40">
            <v>80</v>
          </cell>
          <cell r="M40">
            <v>2200</v>
          </cell>
          <cell r="N40">
            <v>2800</v>
          </cell>
        </row>
        <row r="41">
          <cell r="A41" t="str">
            <v>72.0401</v>
          </cell>
          <cell r="B41" t="str">
            <v>72.0401.0-188</v>
          </cell>
          <cell r="C41" t="str">
            <v>312A</v>
          </cell>
          <cell r="D41" t="str">
            <v>MECHANICAL CONSTRUCTION</v>
          </cell>
          <cell r="F41" t="str">
            <v>FOB-FO SUPPLY</v>
          </cell>
          <cell r="G41" t="str">
            <v>C &amp; I</v>
          </cell>
          <cell r="H41">
            <v>1</v>
          </cell>
          <cell r="I41" t="str">
            <v>LT</v>
          </cell>
          <cell r="J41">
            <v>190</v>
          </cell>
          <cell r="K41">
            <v>5500</v>
          </cell>
          <cell r="L41">
            <v>190</v>
          </cell>
          <cell r="M41">
            <v>5500</v>
          </cell>
          <cell r="N41">
            <v>6900</v>
          </cell>
        </row>
        <row r="42">
          <cell r="A42" t="str">
            <v>72.0401</v>
          </cell>
          <cell r="B42" t="str">
            <v>72.0401.0-177</v>
          </cell>
          <cell r="C42" t="str">
            <v>316C</v>
          </cell>
          <cell r="D42" t="str">
            <v>MECHANICAL CONSTRUCTION</v>
          </cell>
          <cell r="F42" t="str">
            <v>FP-FIRE PROTECTION</v>
          </cell>
          <cell r="G42" t="str">
            <v>C &amp; I</v>
          </cell>
          <cell r="H42">
            <v>1</v>
          </cell>
          <cell r="I42" t="str">
            <v>LT</v>
          </cell>
          <cell r="J42">
            <v>240</v>
          </cell>
          <cell r="K42">
            <v>6900</v>
          </cell>
          <cell r="L42">
            <v>240</v>
          </cell>
          <cell r="M42">
            <v>6900</v>
          </cell>
          <cell r="N42">
            <v>8600</v>
          </cell>
        </row>
        <row r="43">
          <cell r="A43" t="str">
            <v>72.0401</v>
          </cell>
          <cell r="B43" t="str">
            <v>72.0401.0-146</v>
          </cell>
          <cell r="C43" t="str">
            <v>312C</v>
          </cell>
          <cell r="D43" t="str">
            <v>MECHANICAL CONSTRUCTION</v>
          </cell>
          <cell r="F43" t="str">
            <v>FWA-BOILER FEED WTR</v>
          </cell>
          <cell r="G43" t="str">
            <v>C &amp; I</v>
          </cell>
          <cell r="H43">
            <v>1</v>
          </cell>
          <cell r="I43" t="str">
            <v>LT</v>
          </cell>
          <cell r="J43">
            <v>620</v>
          </cell>
          <cell r="K43">
            <v>17600</v>
          </cell>
          <cell r="L43">
            <v>620</v>
          </cell>
          <cell r="M43">
            <v>17600</v>
          </cell>
          <cell r="N43">
            <v>22100</v>
          </cell>
        </row>
        <row r="44">
          <cell r="A44" t="str">
            <v>72.0401</v>
          </cell>
          <cell r="B44" t="str">
            <v>72.0401.0-150</v>
          </cell>
          <cell r="C44" t="str">
            <v>312C</v>
          </cell>
          <cell r="D44" t="str">
            <v>MECHANICAL CONSTRUCTION</v>
          </cell>
          <cell r="F44" t="str">
            <v>FWB-BOILER FEED INJ.</v>
          </cell>
          <cell r="G44" t="str">
            <v>C &amp; I</v>
          </cell>
          <cell r="H44">
            <v>1</v>
          </cell>
          <cell r="I44" t="str">
            <v>LT</v>
          </cell>
          <cell r="J44">
            <v>380</v>
          </cell>
          <cell r="K44">
            <v>10700</v>
          </cell>
          <cell r="L44">
            <v>380</v>
          </cell>
          <cell r="M44">
            <v>10700</v>
          </cell>
          <cell r="N44">
            <v>13500</v>
          </cell>
        </row>
        <row r="45">
          <cell r="A45" t="str">
            <v>72.0401</v>
          </cell>
          <cell r="B45" t="str">
            <v>72.0401.0-155</v>
          </cell>
          <cell r="C45" t="str">
            <v>312C</v>
          </cell>
          <cell r="D45" t="str">
            <v>MECHANICAL CONSTRUCTION</v>
          </cell>
          <cell r="F45" t="str">
            <v>FWC-CONDENSATE</v>
          </cell>
          <cell r="G45" t="str">
            <v>C &amp; I</v>
          </cell>
          <cell r="H45">
            <v>1</v>
          </cell>
          <cell r="I45" t="str">
            <v>LT</v>
          </cell>
          <cell r="J45">
            <v>460</v>
          </cell>
          <cell r="K45">
            <v>12900</v>
          </cell>
          <cell r="L45">
            <v>460</v>
          </cell>
          <cell r="M45">
            <v>12900</v>
          </cell>
          <cell r="N45">
            <v>16300</v>
          </cell>
        </row>
        <row r="46">
          <cell r="A46" t="str">
            <v>72.0401</v>
          </cell>
          <cell r="B46" t="str">
            <v>72.0401.0-162</v>
          </cell>
          <cell r="C46" t="str">
            <v>312C</v>
          </cell>
          <cell r="D46" t="str">
            <v>MECHANICAL CONSTRUCTION</v>
          </cell>
          <cell r="F46" t="str">
            <v>FWD-COND. POLISHING</v>
          </cell>
          <cell r="G46" t="str">
            <v>C &amp; I</v>
          </cell>
          <cell r="H46">
            <v>1</v>
          </cell>
          <cell r="I46" t="str">
            <v>LT</v>
          </cell>
          <cell r="J46">
            <v>750</v>
          </cell>
          <cell r="K46">
            <v>21200</v>
          </cell>
          <cell r="L46">
            <v>750</v>
          </cell>
          <cell r="M46">
            <v>21200</v>
          </cell>
          <cell r="N46">
            <v>26600</v>
          </cell>
        </row>
        <row r="47">
          <cell r="A47" t="str">
            <v>72.0401</v>
          </cell>
          <cell r="B47" t="str">
            <v>72.0401.0-167</v>
          </cell>
          <cell r="C47" t="str">
            <v>312C</v>
          </cell>
          <cell r="D47" t="str">
            <v>MECHANICAL CONSTRUCTION</v>
          </cell>
          <cell r="F47" t="str">
            <v>FWE-CYC. CH. FEED</v>
          </cell>
          <cell r="G47" t="str">
            <v>C &amp; I</v>
          </cell>
          <cell r="H47">
            <v>1</v>
          </cell>
          <cell r="I47" t="str">
            <v>LT</v>
          </cell>
          <cell r="J47">
            <v>130</v>
          </cell>
          <cell r="K47">
            <v>3600</v>
          </cell>
          <cell r="L47">
            <v>130</v>
          </cell>
          <cell r="M47">
            <v>3600</v>
          </cell>
          <cell r="N47">
            <v>4500</v>
          </cell>
        </row>
        <row r="48">
          <cell r="A48" t="str">
            <v>72.0401</v>
          </cell>
          <cell r="B48" t="str">
            <v>72.0401.0-172</v>
          </cell>
          <cell r="C48" t="str">
            <v>312C</v>
          </cell>
          <cell r="D48" t="str">
            <v>MECHANICAL CONSTRUCTION</v>
          </cell>
          <cell r="F48" t="str">
            <v>FWF-CYC.MU &amp; STORAGE</v>
          </cell>
          <cell r="G48" t="str">
            <v>C &amp; I</v>
          </cell>
          <cell r="H48">
            <v>1</v>
          </cell>
          <cell r="I48" t="str">
            <v>LT</v>
          </cell>
          <cell r="J48">
            <v>70</v>
          </cell>
          <cell r="K48">
            <v>1900</v>
          </cell>
          <cell r="L48">
            <v>70</v>
          </cell>
          <cell r="M48">
            <v>1900</v>
          </cell>
          <cell r="N48">
            <v>2400</v>
          </cell>
        </row>
        <row r="49">
          <cell r="A49" t="str">
            <v>72.0401</v>
          </cell>
          <cell r="B49" t="str">
            <v>72.0401.0-105</v>
          </cell>
          <cell r="C49" t="str">
            <v>314C</v>
          </cell>
          <cell r="D49" t="str">
            <v>MECHANICAL CONSTRUCTION</v>
          </cell>
          <cell r="F49" t="str">
            <v>HRA-CONDENSER</v>
          </cell>
          <cell r="G49" t="str">
            <v>C &amp; I</v>
          </cell>
          <cell r="H49">
            <v>1</v>
          </cell>
          <cell r="I49" t="str">
            <v>LT</v>
          </cell>
          <cell r="J49">
            <v>330</v>
          </cell>
          <cell r="K49">
            <v>9400</v>
          </cell>
          <cell r="L49">
            <v>330</v>
          </cell>
          <cell r="M49">
            <v>9400</v>
          </cell>
          <cell r="N49">
            <v>11800</v>
          </cell>
        </row>
        <row r="50">
          <cell r="A50" t="str">
            <v>72.0401</v>
          </cell>
          <cell r="B50" t="str">
            <v>72.0401.0-109</v>
          </cell>
          <cell r="C50" t="str">
            <v>314C</v>
          </cell>
          <cell r="D50" t="str">
            <v>MECHANICAL CONSTRUCTION</v>
          </cell>
          <cell r="F50" t="str">
            <v>HRB-COND. AIR EXT.</v>
          </cell>
          <cell r="G50" t="str">
            <v>C &amp; I</v>
          </cell>
          <cell r="H50">
            <v>1</v>
          </cell>
          <cell r="I50" t="str">
            <v>LT</v>
          </cell>
          <cell r="J50">
            <v>210</v>
          </cell>
          <cell r="K50">
            <v>6000</v>
          </cell>
          <cell r="L50">
            <v>210</v>
          </cell>
          <cell r="M50">
            <v>6000</v>
          </cell>
          <cell r="N50">
            <v>7600</v>
          </cell>
        </row>
        <row r="51">
          <cell r="A51" t="str">
            <v>72.0401</v>
          </cell>
          <cell r="B51" t="str">
            <v>72.0401.0-113</v>
          </cell>
          <cell r="C51" t="str">
            <v>314C</v>
          </cell>
          <cell r="D51" t="str">
            <v>MECHANICAL CONSTRUCTION</v>
          </cell>
          <cell r="F51" t="str">
            <v>HRC-CIRC WATER</v>
          </cell>
          <cell r="G51" t="str">
            <v>C &amp; I</v>
          </cell>
          <cell r="H51">
            <v>1</v>
          </cell>
          <cell r="I51" t="str">
            <v>LT</v>
          </cell>
          <cell r="J51">
            <v>480</v>
          </cell>
          <cell r="K51">
            <v>13500</v>
          </cell>
          <cell r="L51">
            <v>480</v>
          </cell>
          <cell r="M51">
            <v>13500</v>
          </cell>
          <cell r="N51">
            <v>16900</v>
          </cell>
        </row>
        <row r="52">
          <cell r="A52" t="str">
            <v>72.0401</v>
          </cell>
          <cell r="B52" t="str">
            <v>72.0401.0-117</v>
          </cell>
          <cell r="C52" t="str">
            <v>314C</v>
          </cell>
          <cell r="D52" t="str">
            <v>MECHANICAL CONSTRUCTION</v>
          </cell>
          <cell r="F52" t="str">
            <v>HRD-CIRC.WTR.MAKEUP</v>
          </cell>
          <cell r="G52" t="str">
            <v>C &amp; I</v>
          </cell>
          <cell r="H52">
            <v>1</v>
          </cell>
          <cell r="I52" t="str">
            <v>LT</v>
          </cell>
          <cell r="J52">
            <v>90</v>
          </cell>
          <cell r="K52">
            <v>2500</v>
          </cell>
          <cell r="L52">
            <v>90</v>
          </cell>
          <cell r="M52">
            <v>2500</v>
          </cell>
          <cell r="N52">
            <v>3100</v>
          </cell>
        </row>
        <row r="53">
          <cell r="A53" t="str">
            <v>72.0401</v>
          </cell>
          <cell r="B53" t="str">
            <v>72.0401.0-123</v>
          </cell>
          <cell r="C53" t="str">
            <v>314C</v>
          </cell>
          <cell r="D53" t="str">
            <v>MECHANICAL CONSTRUCTION</v>
          </cell>
          <cell r="F53" t="str">
            <v>HRE-CW CHEM FEED</v>
          </cell>
          <cell r="G53" t="str">
            <v>C &amp; I</v>
          </cell>
          <cell r="H53">
            <v>1</v>
          </cell>
          <cell r="I53" t="str">
            <v>LT</v>
          </cell>
          <cell r="J53">
            <v>130</v>
          </cell>
          <cell r="K53">
            <v>3600</v>
          </cell>
          <cell r="L53">
            <v>130</v>
          </cell>
          <cell r="M53">
            <v>3600</v>
          </cell>
          <cell r="N53">
            <v>4500</v>
          </cell>
        </row>
        <row r="54">
          <cell r="A54" t="str">
            <v>72.0401</v>
          </cell>
          <cell r="B54" t="str">
            <v>72.0401.0-127</v>
          </cell>
          <cell r="C54" t="str">
            <v>314C</v>
          </cell>
          <cell r="D54" t="str">
            <v>MECHANICAL CONSTRUCTION</v>
          </cell>
          <cell r="F54" t="str">
            <v>HRF-COND. CLEANING</v>
          </cell>
          <cell r="G54" t="str">
            <v>C &amp; I</v>
          </cell>
          <cell r="H54">
            <v>1</v>
          </cell>
          <cell r="I54" t="str">
            <v>LT</v>
          </cell>
          <cell r="J54">
            <v>30</v>
          </cell>
          <cell r="K54">
            <v>0</v>
          </cell>
          <cell r="L54">
            <v>30</v>
          </cell>
          <cell r="M54">
            <v>0</v>
          </cell>
          <cell r="N54">
            <v>1000</v>
          </cell>
        </row>
        <row r="55">
          <cell r="A55" t="str">
            <v>72.0401</v>
          </cell>
          <cell r="B55" t="str">
            <v>72.0401.0-193</v>
          </cell>
          <cell r="C55" t="str">
            <v>312C</v>
          </cell>
          <cell r="D55" t="str">
            <v>MECHANICAL CONSTRUCTION</v>
          </cell>
          <cell r="F55" t="str">
            <v>PMA-CHEM. CLEANING</v>
          </cell>
          <cell r="G55" t="str">
            <v>C &amp; I</v>
          </cell>
          <cell r="H55">
            <v>1</v>
          </cell>
          <cell r="I55" t="str">
            <v>LT</v>
          </cell>
          <cell r="J55">
            <v>70</v>
          </cell>
          <cell r="K55">
            <v>1900</v>
          </cell>
          <cell r="L55">
            <v>70</v>
          </cell>
          <cell r="M55">
            <v>1900</v>
          </cell>
          <cell r="N55">
            <v>2400</v>
          </cell>
        </row>
        <row r="56">
          <cell r="A56" t="str">
            <v>72.0401</v>
          </cell>
          <cell r="B56" t="str">
            <v>72.0401.0-196</v>
          </cell>
          <cell r="C56" t="str">
            <v>316C</v>
          </cell>
          <cell r="D56" t="str">
            <v>MECHANICAL CONSTRUCTION</v>
          </cell>
          <cell r="F56" t="str">
            <v>PMB-SD CORR PROT</v>
          </cell>
          <cell r="G56" t="str">
            <v>C &amp; I</v>
          </cell>
          <cell r="H56">
            <v>1</v>
          </cell>
          <cell r="I56" t="str">
            <v>LT</v>
          </cell>
          <cell r="J56">
            <v>20</v>
          </cell>
          <cell r="K56">
            <v>500</v>
          </cell>
          <cell r="L56">
            <v>20</v>
          </cell>
          <cell r="M56">
            <v>500</v>
          </cell>
          <cell r="N56">
            <v>700</v>
          </cell>
        </row>
        <row r="57">
          <cell r="A57" t="str">
            <v>72.0401</v>
          </cell>
          <cell r="B57" t="str">
            <v>72.0401.0-048</v>
          </cell>
          <cell r="C57" t="str">
            <v>312C</v>
          </cell>
          <cell r="D57" t="str">
            <v>MECHANICAL CONSTRUCTION</v>
          </cell>
          <cell r="F57" t="str">
            <v>PSA-AUX. BOILER</v>
          </cell>
          <cell r="G57" t="str">
            <v>C &amp; I</v>
          </cell>
          <cell r="H57">
            <v>1</v>
          </cell>
          <cell r="I57" t="str">
            <v>EA</v>
          </cell>
          <cell r="J57">
            <v>490</v>
          </cell>
          <cell r="K57">
            <v>13800</v>
          </cell>
          <cell r="L57">
            <v>490</v>
          </cell>
          <cell r="M57">
            <v>13800</v>
          </cell>
          <cell r="N57">
            <v>17300</v>
          </cell>
        </row>
        <row r="58">
          <cell r="A58" t="str">
            <v>72.0401</v>
          </cell>
          <cell r="B58" t="str">
            <v>72.0401.0-051</v>
          </cell>
          <cell r="C58" t="str">
            <v>312C</v>
          </cell>
          <cell r="D58" t="str">
            <v>MECHANICAL CONSTRUCTION</v>
          </cell>
          <cell r="F58" t="str">
            <v>PSB-AUX.BOILER FUEL</v>
          </cell>
          <cell r="G58" t="str">
            <v>C &amp; I</v>
          </cell>
          <cell r="H58">
            <v>1</v>
          </cell>
          <cell r="I58" t="str">
            <v>LT</v>
          </cell>
          <cell r="J58">
            <v>100</v>
          </cell>
          <cell r="K58">
            <v>2800</v>
          </cell>
          <cell r="L58">
            <v>100</v>
          </cell>
          <cell r="M58">
            <v>2800</v>
          </cell>
          <cell r="N58">
            <v>3500</v>
          </cell>
        </row>
        <row r="59">
          <cell r="A59" t="str">
            <v>72.0401</v>
          </cell>
          <cell r="B59" t="str">
            <v>72.0401.0-202</v>
          </cell>
          <cell r="C59" t="str">
            <v>312C</v>
          </cell>
          <cell r="D59" t="str">
            <v>MECHANICAL CONSTRUCTION</v>
          </cell>
          <cell r="F59" t="str">
            <v>SAC-ST CYC SAMPLING</v>
          </cell>
          <cell r="G59" t="str">
            <v>C &amp; I</v>
          </cell>
          <cell r="H59">
            <v>1</v>
          </cell>
          <cell r="I59" t="str">
            <v>LT</v>
          </cell>
          <cell r="J59">
            <v>330</v>
          </cell>
          <cell r="K59">
            <v>5000</v>
          </cell>
          <cell r="L59">
            <v>330</v>
          </cell>
          <cell r="M59">
            <v>5000</v>
          </cell>
          <cell r="N59">
            <v>8100</v>
          </cell>
        </row>
        <row r="60">
          <cell r="A60" t="str">
            <v>72.0401</v>
          </cell>
          <cell r="B60" t="str">
            <v>72.0401.0-218</v>
          </cell>
          <cell r="C60" t="str">
            <v>312C</v>
          </cell>
          <cell r="D60" t="str">
            <v>MECHANICAL CONSTRUCTION</v>
          </cell>
          <cell r="F60" t="str">
            <v>SGA-STEAM GENERATOR</v>
          </cell>
          <cell r="G60" t="str">
            <v>C &amp; I</v>
          </cell>
          <cell r="H60">
            <v>1</v>
          </cell>
          <cell r="I60" t="str">
            <v>LT</v>
          </cell>
          <cell r="J60">
            <v>1010</v>
          </cell>
          <cell r="K60">
            <v>28600</v>
          </cell>
          <cell r="L60">
            <v>1010</v>
          </cell>
          <cell r="M60">
            <v>28600</v>
          </cell>
          <cell r="N60">
            <v>36000</v>
          </cell>
        </row>
        <row r="61">
          <cell r="A61" t="str">
            <v>72.0401</v>
          </cell>
          <cell r="B61" t="str">
            <v>72.0401.0-223</v>
          </cell>
          <cell r="C61" t="str">
            <v>312C</v>
          </cell>
          <cell r="D61" t="str">
            <v>MECHANICAL CONSTRUCTION</v>
          </cell>
          <cell r="F61" t="str">
            <v>SGB-COMB AIR</v>
          </cell>
          <cell r="G61" t="str">
            <v>C &amp; I</v>
          </cell>
          <cell r="H61">
            <v>1</v>
          </cell>
          <cell r="I61" t="str">
            <v>LT</v>
          </cell>
          <cell r="J61">
            <v>430</v>
          </cell>
          <cell r="K61">
            <v>12100</v>
          </cell>
          <cell r="L61">
            <v>430</v>
          </cell>
          <cell r="M61">
            <v>12100</v>
          </cell>
          <cell r="N61">
            <v>15200</v>
          </cell>
        </row>
        <row r="62">
          <cell r="A62" t="str">
            <v>72.0401</v>
          </cell>
          <cell r="B62" t="str">
            <v>72.0401.0-229</v>
          </cell>
          <cell r="C62" t="str">
            <v>312C</v>
          </cell>
          <cell r="D62" t="str">
            <v>MECHANICAL CONSTRUCTION</v>
          </cell>
          <cell r="F62" t="str">
            <v>SGD-AIR PREHEAT</v>
          </cell>
          <cell r="G62" t="str">
            <v>C &amp; I</v>
          </cell>
          <cell r="H62">
            <v>1</v>
          </cell>
          <cell r="I62" t="str">
            <v>LT</v>
          </cell>
          <cell r="J62">
            <v>120</v>
          </cell>
          <cell r="K62">
            <v>3300</v>
          </cell>
          <cell r="L62">
            <v>120</v>
          </cell>
          <cell r="M62">
            <v>3300</v>
          </cell>
          <cell r="N62">
            <v>4200</v>
          </cell>
        </row>
        <row r="63">
          <cell r="A63" t="str">
            <v>72.0401</v>
          </cell>
          <cell r="B63" t="str">
            <v>72.0401.0-233</v>
          </cell>
          <cell r="C63" t="str">
            <v>312C</v>
          </cell>
          <cell r="D63" t="str">
            <v>MECHANICAL CONSTRUCTION</v>
          </cell>
          <cell r="F63" t="str">
            <v>SGE-IGNITER FUEL OIL</v>
          </cell>
          <cell r="G63" t="str">
            <v>C &amp; I</v>
          </cell>
          <cell r="H63">
            <v>1</v>
          </cell>
          <cell r="I63" t="str">
            <v>LT</v>
          </cell>
          <cell r="J63">
            <v>220</v>
          </cell>
          <cell r="K63">
            <v>6300</v>
          </cell>
          <cell r="L63">
            <v>220</v>
          </cell>
          <cell r="M63">
            <v>6300</v>
          </cell>
          <cell r="N63">
            <v>8000</v>
          </cell>
        </row>
        <row r="64">
          <cell r="A64" t="str">
            <v>72.0401</v>
          </cell>
          <cell r="B64" t="str">
            <v>72.0401.0-237</v>
          </cell>
          <cell r="C64" t="str">
            <v>312C</v>
          </cell>
          <cell r="D64" t="str">
            <v>MECHANICAL CONSTRUCTION</v>
          </cell>
          <cell r="F64" t="str">
            <v>SGF-BOILER VENTS &amp;DR</v>
          </cell>
          <cell r="G64" t="str">
            <v>C &amp; I</v>
          </cell>
          <cell r="H64">
            <v>1</v>
          </cell>
          <cell r="I64" t="str">
            <v>LT</v>
          </cell>
          <cell r="J64">
            <v>0</v>
          </cell>
          <cell r="K64">
            <v>0</v>
          </cell>
          <cell r="L64">
            <v>0</v>
          </cell>
          <cell r="M64">
            <v>0</v>
          </cell>
          <cell r="N64">
            <v>0</v>
          </cell>
        </row>
        <row r="65">
          <cell r="A65" t="str">
            <v>72.0401</v>
          </cell>
          <cell r="B65" t="str">
            <v>72.0401.0-242</v>
          </cell>
          <cell r="C65" t="str">
            <v>312C</v>
          </cell>
          <cell r="D65" t="str">
            <v>MECHANICAL CONSTRUCTION</v>
          </cell>
          <cell r="F65" t="str">
            <v>SGG-MAIN STEAM</v>
          </cell>
          <cell r="G65" t="str">
            <v>C &amp; I</v>
          </cell>
          <cell r="H65">
            <v>1</v>
          </cell>
          <cell r="I65" t="str">
            <v>LT</v>
          </cell>
          <cell r="J65">
            <v>320</v>
          </cell>
          <cell r="K65">
            <v>9100</v>
          </cell>
          <cell r="L65">
            <v>320</v>
          </cell>
          <cell r="M65">
            <v>9100</v>
          </cell>
          <cell r="N65">
            <v>11400</v>
          </cell>
        </row>
        <row r="66">
          <cell r="A66" t="str">
            <v>72.0401</v>
          </cell>
          <cell r="B66" t="str">
            <v>72.0401.0-252</v>
          </cell>
          <cell r="C66" t="str">
            <v>312C</v>
          </cell>
          <cell r="D66" t="str">
            <v>MECHANICAL CONSTRUCTION</v>
          </cell>
          <cell r="F66" t="str">
            <v>SGJ-REHEAT STEAM</v>
          </cell>
          <cell r="G66" t="str">
            <v>C &amp; I</v>
          </cell>
          <cell r="H66">
            <v>1</v>
          </cell>
          <cell r="I66" t="str">
            <v>LT</v>
          </cell>
          <cell r="J66">
            <v>510</v>
          </cell>
          <cell r="K66">
            <v>15600</v>
          </cell>
          <cell r="L66">
            <v>510</v>
          </cell>
          <cell r="M66">
            <v>15600</v>
          </cell>
          <cell r="N66">
            <v>18400</v>
          </cell>
        </row>
        <row r="67">
          <cell r="A67" t="str">
            <v>72.0401</v>
          </cell>
          <cell r="B67" t="str">
            <v>72.0401.0-256</v>
          </cell>
          <cell r="C67" t="str">
            <v>312C</v>
          </cell>
          <cell r="D67" t="str">
            <v>MECHANICAL CONSTRUCTION</v>
          </cell>
          <cell r="F67" t="str">
            <v>SGK-TEMP BLOWOUT</v>
          </cell>
          <cell r="G67" t="str">
            <v>C &amp; I</v>
          </cell>
          <cell r="H67">
            <v>1</v>
          </cell>
          <cell r="I67" t="str">
            <v>LT</v>
          </cell>
          <cell r="J67">
            <v>30</v>
          </cell>
          <cell r="K67">
            <v>800</v>
          </cell>
          <cell r="L67">
            <v>30</v>
          </cell>
          <cell r="M67">
            <v>800</v>
          </cell>
          <cell r="N67">
            <v>1000</v>
          </cell>
        </row>
        <row r="68">
          <cell r="A68" t="str">
            <v>72.0401</v>
          </cell>
          <cell r="B68" t="str">
            <v>72.0401.0-206</v>
          </cell>
          <cell r="C68" t="str">
            <v>316B</v>
          </cell>
          <cell r="D68" t="str">
            <v>MECHANICAL CONSTRUCTION</v>
          </cell>
          <cell r="F68" t="str">
            <v>STG-SITE FIRE PROT</v>
          </cell>
          <cell r="G68" t="str">
            <v>C &amp; I</v>
          </cell>
          <cell r="H68">
            <v>1</v>
          </cell>
          <cell r="I68" t="str">
            <v>LT</v>
          </cell>
          <cell r="J68">
            <v>130</v>
          </cell>
          <cell r="K68">
            <v>3600</v>
          </cell>
          <cell r="L68">
            <v>130</v>
          </cell>
          <cell r="M68">
            <v>3600</v>
          </cell>
          <cell r="N68">
            <v>4500</v>
          </cell>
        </row>
        <row r="69">
          <cell r="A69" t="str">
            <v>72.0401</v>
          </cell>
          <cell r="B69" t="str">
            <v>72.0401.0-259</v>
          </cell>
          <cell r="C69" t="str">
            <v>312C</v>
          </cell>
          <cell r="D69" t="str">
            <v>MECHANICAL CONSTRUCTION</v>
          </cell>
          <cell r="F69" t="str">
            <v>TEA-HP EXTRACTION</v>
          </cell>
          <cell r="G69" t="str">
            <v>C &amp; I</v>
          </cell>
          <cell r="H69">
            <v>1</v>
          </cell>
          <cell r="I69" t="str">
            <v>LT</v>
          </cell>
          <cell r="J69">
            <v>310</v>
          </cell>
          <cell r="K69">
            <v>8800</v>
          </cell>
          <cell r="L69">
            <v>310</v>
          </cell>
          <cell r="M69">
            <v>8800</v>
          </cell>
          <cell r="N69">
            <v>11100</v>
          </cell>
        </row>
        <row r="70">
          <cell r="A70" t="str">
            <v>72.0401</v>
          </cell>
          <cell r="B70" t="str">
            <v>72.0401.0-262</v>
          </cell>
          <cell r="C70" t="str">
            <v>312C</v>
          </cell>
          <cell r="D70" t="str">
            <v>MECHANICAL CONSTRUCTION</v>
          </cell>
          <cell r="F70" t="str">
            <v>TEB-LP EXTRACTION</v>
          </cell>
          <cell r="G70" t="str">
            <v>C &amp; I</v>
          </cell>
          <cell r="H70">
            <v>1</v>
          </cell>
          <cell r="I70" t="str">
            <v>LT</v>
          </cell>
          <cell r="J70">
            <v>210</v>
          </cell>
          <cell r="K70">
            <v>6100</v>
          </cell>
          <cell r="L70">
            <v>210</v>
          </cell>
          <cell r="M70">
            <v>6100</v>
          </cell>
          <cell r="N70">
            <v>7600</v>
          </cell>
        </row>
        <row r="71">
          <cell r="A71" t="str">
            <v>72.0401</v>
          </cell>
          <cell r="B71" t="str">
            <v>72.0401.0-266</v>
          </cell>
          <cell r="C71" t="str">
            <v>312C</v>
          </cell>
          <cell r="D71" t="str">
            <v>MECHANICAL CONSTRUCTION</v>
          </cell>
          <cell r="F71" t="str">
            <v>TEC-LP EXTRACTION</v>
          </cell>
          <cell r="G71" t="str">
            <v>C &amp; I</v>
          </cell>
          <cell r="H71">
            <v>1</v>
          </cell>
          <cell r="I71" t="str">
            <v>LT</v>
          </cell>
          <cell r="J71">
            <v>140</v>
          </cell>
          <cell r="K71">
            <v>3900</v>
          </cell>
          <cell r="L71">
            <v>140</v>
          </cell>
          <cell r="M71">
            <v>3900</v>
          </cell>
          <cell r="N71">
            <v>4800</v>
          </cell>
        </row>
        <row r="72">
          <cell r="A72" t="str">
            <v>72.0401</v>
          </cell>
          <cell r="B72" t="str">
            <v>72.0401.0-270</v>
          </cell>
          <cell r="C72" t="str">
            <v>312C</v>
          </cell>
          <cell r="D72" t="str">
            <v>MECHANICAL CONSTRUCTION</v>
          </cell>
          <cell r="F72" t="str">
            <v>TED-HP HTR DRAINS</v>
          </cell>
          <cell r="G72" t="str">
            <v>C &amp; I</v>
          </cell>
          <cell r="H72">
            <v>1</v>
          </cell>
          <cell r="I72" t="str">
            <v>LT</v>
          </cell>
          <cell r="J72">
            <v>370</v>
          </cell>
          <cell r="K72">
            <v>10400</v>
          </cell>
          <cell r="L72">
            <v>370</v>
          </cell>
          <cell r="M72">
            <v>10400</v>
          </cell>
          <cell r="N72">
            <v>13100</v>
          </cell>
        </row>
        <row r="73">
          <cell r="A73" t="str">
            <v>72.0401</v>
          </cell>
          <cell r="B73" t="str">
            <v>72.0401.0-274</v>
          </cell>
          <cell r="C73" t="str">
            <v>312C</v>
          </cell>
          <cell r="D73" t="str">
            <v>MECHANICAL CONSTRUCTION</v>
          </cell>
          <cell r="F73" t="str">
            <v>TEE-LP HTR DRAINS</v>
          </cell>
          <cell r="G73" t="str">
            <v>C &amp; I</v>
          </cell>
          <cell r="H73">
            <v>1</v>
          </cell>
          <cell r="I73" t="str">
            <v>LT</v>
          </cell>
          <cell r="J73">
            <v>370</v>
          </cell>
          <cell r="K73">
            <v>10900</v>
          </cell>
          <cell r="L73">
            <v>370</v>
          </cell>
          <cell r="M73">
            <v>10900</v>
          </cell>
          <cell r="N73">
            <v>13100</v>
          </cell>
        </row>
        <row r="74">
          <cell r="A74" t="str">
            <v>72.0401</v>
          </cell>
          <cell r="B74" t="str">
            <v>72.0401.0-289</v>
          </cell>
          <cell r="C74" t="str">
            <v>314C</v>
          </cell>
          <cell r="D74" t="str">
            <v>MECHANICAL CONSTRUCTION</v>
          </cell>
          <cell r="F74" t="str">
            <v>TGD-TURBINE LUBE OIL</v>
          </cell>
          <cell r="G74" t="str">
            <v>C &amp; I</v>
          </cell>
          <cell r="H74">
            <v>1</v>
          </cell>
          <cell r="I74" t="str">
            <v>LT</v>
          </cell>
          <cell r="J74">
            <v>270</v>
          </cell>
          <cell r="K74">
            <v>7700</v>
          </cell>
          <cell r="L74">
            <v>270</v>
          </cell>
          <cell r="M74">
            <v>7700</v>
          </cell>
          <cell r="N74">
            <v>9700</v>
          </cell>
        </row>
        <row r="75">
          <cell r="A75" t="str">
            <v>72.0401</v>
          </cell>
          <cell r="B75" t="str">
            <v>72.0401.0-293</v>
          </cell>
          <cell r="C75" t="str">
            <v>314C</v>
          </cell>
          <cell r="D75" t="str">
            <v>MECHANICAL CONSTRUCTION</v>
          </cell>
          <cell r="F75" t="str">
            <v>TGE-GEN COOL.&amp; PURGE</v>
          </cell>
          <cell r="G75" t="str">
            <v>C &amp; I</v>
          </cell>
          <cell r="H75">
            <v>1</v>
          </cell>
          <cell r="I75" t="str">
            <v>LT</v>
          </cell>
          <cell r="J75">
            <v>140</v>
          </cell>
          <cell r="K75">
            <v>3900</v>
          </cell>
          <cell r="L75">
            <v>140</v>
          </cell>
          <cell r="M75">
            <v>3900</v>
          </cell>
          <cell r="N75">
            <v>4800</v>
          </cell>
        </row>
        <row r="76">
          <cell r="A76" t="str">
            <v>72.0401</v>
          </cell>
          <cell r="B76" t="str">
            <v>72.0401.0-309</v>
          </cell>
          <cell r="C76" t="str">
            <v>311C</v>
          </cell>
          <cell r="D76" t="str">
            <v>MECHANICAL CONSTRUCTION</v>
          </cell>
          <cell r="F76" t="str">
            <v>WSC-SERVICE WATER</v>
          </cell>
          <cell r="G76" t="str">
            <v>C &amp; I</v>
          </cell>
          <cell r="H76">
            <v>1</v>
          </cell>
          <cell r="I76" t="str">
            <v>LT</v>
          </cell>
          <cell r="J76">
            <v>150</v>
          </cell>
          <cell r="K76">
            <v>4100</v>
          </cell>
          <cell r="L76">
            <v>150</v>
          </cell>
          <cell r="M76">
            <v>4100</v>
          </cell>
          <cell r="N76">
            <v>5200</v>
          </cell>
        </row>
        <row r="77">
          <cell r="A77" t="str">
            <v>72.0401</v>
          </cell>
          <cell r="B77" t="str">
            <v>72.0401.0-318</v>
          </cell>
          <cell r="C77" t="str">
            <v>312C</v>
          </cell>
          <cell r="D77" t="str">
            <v>MECHANICAL CONSTRUCTION</v>
          </cell>
          <cell r="F77" t="str">
            <v>WSF-ASH SLUICE WATER</v>
          </cell>
          <cell r="G77" t="str">
            <v>C &amp; I</v>
          </cell>
          <cell r="H77">
            <v>1</v>
          </cell>
          <cell r="I77" t="str">
            <v>LT</v>
          </cell>
          <cell r="J77">
            <v>280</v>
          </cell>
          <cell r="K77">
            <v>8000</v>
          </cell>
          <cell r="L77">
            <v>280</v>
          </cell>
          <cell r="M77">
            <v>8000</v>
          </cell>
          <cell r="N77">
            <v>10000</v>
          </cell>
        </row>
        <row r="78">
          <cell r="A78" t="str">
            <v>72.0401</v>
          </cell>
          <cell r="B78" t="str">
            <v>72.0401.0-323</v>
          </cell>
          <cell r="C78" t="str">
            <v>312A</v>
          </cell>
          <cell r="D78" t="str">
            <v>MECHANICAL CONSTRUCTION</v>
          </cell>
          <cell r="F78" t="str">
            <v>WSG-SCRUBBER MU WTR</v>
          </cell>
          <cell r="G78" t="str">
            <v>C &amp; I</v>
          </cell>
          <cell r="H78">
            <v>1</v>
          </cell>
          <cell r="I78" t="str">
            <v>LT</v>
          </cell>
          <cell r="J78">
            <v>110</v>
          </cell>
          <cell r="K78">
            <v>3000</v>
          </cell>
          <cell r="L78">
            <v>110</v>
          </cell>
          <cell r="M78">
            <v>3000</v>
          </cell>
          <cell r="N78">
            <v>3800</v>
          </cell>
        </row>
        <row r="79">
          <cell r="A79" t="str">
            <v>72.0401</v>
          </cell>
          <cell r="B79" t="str">
            <v>72.0401.0-331</v>
          </cell>
          <cell r="C79" t="str">
            <v>311B</v>
          </cell>
          <cell r="D79" t="str">
            <v>MECHANICAL CONSTRUCTION</v>
          </cell>
          <cell r="F79" t="str">
            <v>WTB-SERV WTR TRMT</v>
          </cell>
          <cell r="G79" t="str">
            <v>C &amp; I</v>
          </cell>
          <cell r="H79">
            <v>1</v>
          </cell>
          <cell r="I79" t="str">
            <v>LT</v>
          </cell>
          <cell r="J79">
            <v>450</v>
          </cell>
          <cell r="K79">
            <v>12700</v>
          </cell>
          <cell r="L79">
            <v>450</v>
          </cell>
          <cell r="M79">
            <v>12700</v>
          </cell>
          <cell r="N79">
            <v>15900</v>
          </cell>
        </row>
        <row r="80">
          <cell r="A80" t="str">
            <v>72.0401</v>
          </cell>
          <cell r="B80" t="str">
            <v>72.0401.0-337</v>
          </cell>
          <cell r="C80" t="str">
            <v>312B</v>
          </cell>
          <cell r="D80" t="str">
            <v>MECHANICAL CONSTRUCTION</v>
          </cell>
          <cell r="F80" t="str">
            <v>WTD-CYCLE MU TRMT</v>
          </cell>
          <cell r="G80" t="str">
            <v>C &amp; I</v>
          </cell>
          <cell r="H80">
            <v>1</v>
          </cell>
          <cell r="I80" t="str">
            <v>LT</v>
          </cell>
          <cell r="J80">
            <v>940</v>
          </cell>
          <cell r="K80">
            <v>26700</v>
          </cell>
          <cell r="L80">
            <v>940</v>
          </cell>
          <cell r="M80">
            <v>26700</v>
          </cell>
          <cell r="N80">
            <v>33500</v>
          </cell>
        </row>
        <row r="81">
          <cell r="A81" t="str">
            <v>72.0401</v>
          </cell>
          <cell r="B81" t="str">
            <v>72.0401.0-173</v>
          </cell>
          <cell r="C81" t="str">
            <v>316C</v>
          </cell>
          <cell r="D81" t="str">
            <v>MECHANICAL CONSTRUCTION</v>
          </cell>
          <cell r="E81" t="str">
            <v>EXTINGUISHERS</v>
          </cell>
          <cell r="F81" t="str">
            <v>FP-FIRE PROTECTION</v>
          </cell>
          <cell r="G81" t="str">
            <v>CABINETS, RACKS,</v>
          </cell>
          <cell r="H81">
            <v>1</v>
          </cell>
          <cell r="I81" t="str">
            <v>LT</v>
          </cell>
          <cell r="J81">
            <v>540</v>
          </cell>
          <cell r="K81">
            <v>0</v>
          </cell>
          <cell r="L81">
            <v>540</v>
          </cell>
          <cell r="M81">
            <v>0</v>
          </cell>
          <cell r="N81">
            <v>18300</v>
          </cell>
        </row>
        <row r="82">
          <cell r="A82" t="str">
            <v>72.0401</v>
          </cell>
          <cell r="B82" t="str">
            <v>72.0401.0-203</v>
          </cell>
          <cell r="C82" t="str">
            <v>316B</v>
          </cell>
          <cell r="D82" t="str">
            <v>MECHANICAL CONSTRUCTION</v>
          </cell>
          <cell r="E82" t="str">
            <v>EXTINGUISHERS</v>
          </cell>
          <cell r="F82" t="str">
            <v>STG-SITE FIRE PROT</v>
          </cell>
          <cell r="G82" t="str">
            <v>CABINETS,RACKS,</v>
          </cell>
          <cell r="H82">
            <v>1</v>
          </cell>
          <cell r="I82" t="str">
            <v>LT</v>
          </cell>
          <cell r="J82">
            <v>250</v>
          </cell>
          <cell r="K82">
            <v>0</v>
          </cell>
          <cell r="L82">
            <v>250</v>
          </cell>
          <cell r="M82">
            <v>0</v>
          </cell>
          <cell r="N82">
            <v>8400</v>
          </cell>
        </row>
        <row r="83">
          <cell r="A83" t="str">
            <v>72.0401</v>
          </cell>
          <cell r="B83" t="str">
            <v>72.0401.0-335</v>
          </cell>
          <cell r="C83" t="str">
            <v>312B</v>
          </cell>
          <cell r="D83" t="str">
            <v>MECHANICAL CONSTRUCTION</v>
          </cell>
          <cell r="F83" t="str">
            <v>WTD-CYCLE MU TRMT</v>
          </cell>
          <cell r="G83" t="str">
            <v>CAUSTIC STORAGE TANK</v>
          </cell>
          <cell r="H83">
            <v>1</v>
          </cell>
          <cell r="I83" t="str">
            <v>EA</v>
          </cell>
          <cell r="J83">
            <v>40</v>
          </cell>
          <cell r="K83">
            <v>0</v>
          </cell>
          <cell r="L83">
            <v>40</v>
          </cell>
          <cell r="M83">
            <v>0</v>
          </cell>
          <cell r="N83">
            <v>1300</v>
          </cell>
        </row>
        <row r="84">
          <cell r="A84" t="str">
            <v>72.0401</v>
          </cell>
          <cell r="B84" t="str">
            <v>72.0401.0-282</v>
          </cell>
          <cell r="C84" t="str">
            <v>314C</v>
          </cell>
          <cell r="D84" t="str">
            <v>MECHANICAL CONSTRUCTION</v>
          </cell>
          <cell r="F84" t="str">
            <v>TGD-TURBINE LUBE OIL</v>
          </cell>
          <cell r="G84" t="str">
            <v>CENTRIFUGE</v>
          </cell>
          <cell r="H84">
            <v>1</v>
          </cell>
          <cell r="I84" t="str">
            <v>EA</v>
          </cell>
          <cell r="J84">
            <v>30</v>
          </cell>
          <cell r="K84">
            <v>83800</v>
          </cell>
          <cell r="L84">
            <v>30</v>
          </cell>
          <cell r="M84">
            <v>83800</v>
          </cell>
          <cell r="N84">
            <v>1000</v>
          </cell>
        </row>
        <row r="85">
          <cell r="A85" t="str">
            <v>72.0401</v>
          </cell>
          <cell r="B85" t="str">
            <v>72.0401.0-118</v>
          </cell>
          <cell r="C85" t="str">
            <v>314C</v>
          </cell>
          <cell r="D85" t="str">
            <v>MECHANICAL CONSTRUCTION</v>
          </cell>
          <cell r="F85" t="str">
            <v>HRE-CW CHEM FEED</v>
          </cell>
          <cell r="G85" t="str">
            <v>CHEM FEED EQUIPMENT</v>
          </cell>
          <cell r="H85">
            <v>1</v>
          </cell>
          <cell r="I85" t="str">
            <v>LT</v>
          </cell>
          <cell r="J85">
            <v>80</v>
          </cell>
          <cell r="K85">
            <v>0</v>
          </cell>
          <cell r="L85">
            <v>80</v>
          </cell>
          <cell r="M85">
            <v>0</v>
          </cell>
          <cell r="N85">
            <v>2700</v>
          </cell>
        </row>
        <row r="86">
          <cell r="A86" t="str">
            <v>72.0401</v>
          </cell>
          <cell r="B86" t="str">
            <v>72.0401.0-207</v>
          </cell>
          <cell r="C86" t="str">
            <v>316A</v>
          </cell>
          <cell r="D86" t="str">
            <v>MECHANICAL CONSTRUCTION</v>
          </cell>
          <cell r="E86" t="str">
            <v>PUMPS</v>
          </cell>
          <cell r="F86" t="str">
            <v>SCC-CONT CENTER BLDG</v>
          </cell>
          <cell r="G86" t="str">
            <v>CHILLED LIQUID</v>
          </cell>
          <cell r="H86">
            <v>2</v>
          </cell>
          <cell r="I86" t="str">
            <v>EA</v>
          </cell>
          <cell r="J86">
            <v>40</v>
          </cell>
          <cell r="K86">
            <v>0</v>
          </cell>
          <cell r="L86">
            <v>80</v>
          </cell>
          <cell r="M86">
            <v>0</v>
          </cell>
          <cell r="N86">
            <v>2700</v>
          </cell>
        </row>
        <row r="87">
          <cell r="A87" t="str">
            <v>72.0401</v>
          </cell>
          <cell r="B87" t="str">
            <v>72.0401.0-208</v>
          </cell>
          <cell r="C87" t="str">
            <v>316A</v>
          </cell>
          <cell r="D87" t="str">
            <v>MECHANICAL CONSTRUCTION</v>
          </cell>
          <cell r="F87" t="str">
            <v>SCC-CONT CENTER BLDG</v>
          </cell>
          <cell r="G87" t="str">
            <v>CHILLED LIQUID TANK</v>
          </cell>
          <cell r="H87">
            <v>1</v>
          </cell>
          <cell r="I87" t="str">
            <v>EA</v>
          </cell>
          <cell r="J87">
            <v>40</v>
          </cell>
          <cell r="K87">
            <v>0</v>
          </cell>
          <cell r="L87">
            <v>40</v>
          </cell>
          <cell r="M87">
            <v>0</v>
          </cell>
          <cell r="N87">
            <v>1300</v>
          </cell>
        </row>
        <row r="88">
          <cell r="A88" t="str">
            <v>72.0401</v>
          </cell>
          <cell r="B88" t="str">
            <v>72.0401.0-340</v>
          </cell>
          <cell r="C88" t="str">
            <v>312C</v>
          </cell>
          <cell r="D88" t="str">
            <v>MECHANICAL CONSTRUCTION</v>
          </cell>
          <cell r="F88" t="str">
            <v>DUCT-SCRUBBER TO</v>
          </cell>
          <cell r="G88" t="str">
            <v>CHIMNEY</v>
          </cell>
          <cell r="H88">
            <v>1</v>
          </cell>
          <cell r="I88" t="str">
            <v>LT</v>
          </cell>
          <cell r="J88">
            <v>5760</v>
          </cell>
          <cell r="K88">
            <v>0</v>
          </cell>
          <cell r="L88">
            <v>5760</v>
          </cell>
          <cell r="M88">
            <v>0</v>
          </cell>
          <cell r="N88">
            <v>205900</v>
          </cell>
        </row>
        <row r="89">
          <cell r="A89" t="str">
            <v>72.0401</v>
          </cell>
          <cell r="B89" t="str">
            <v>72.0401.0-119</v>
          </cell>
          <cell r="C89" t="str">
            <v>314C</v>
          </cell>
          <cell r="D89" t="str">
            <v>MECHANICAL CONSTRUCTION</v>
          </cell>
          <cell r="E89" t="str">
            <v>PUMPS</v>
          </cell>
          <cell r="F89" t="str">
            <v>HRE-CW CHEM FEED</v>
          </cell>
          <cell r="G89" t="str">
            <v>CHLORINE INJ WATER</v>
          </cell>
          <cell r="H89">
            <v>2</v>
          </cell>
          <cell r="I89" t="str">
            <v>EA</v>
          </cell>
          <cell r="J89">
            <v>40</v>
          </cell>
          <cell r="K89">
            <v>0</v>
          </cell>
          <cell r="L89">
            <v>80</v>
          </cell>
          <cell r="M89">
            <v>0</v>
          </cell>
          <cell r="N89">
            <v>2800</v>
          </cell>
        </row>
        <row r="90">
          <cell r="A90" t="str">
            <v>72.0401</v>
          </cell>
          <cell r="B90" t="str">
            <v>72.0401.0-061</v>
          </cell>
          <cell r="C90" t="str">
            <v>311A</v>
          </cell>
          <cell r="D90" t="str">
            <v>MECHANICAL CONSTRUCTION</v>
          </cell>
          <cell r="F90" t="str">
            <v>BSL-ROOF DRAINS</v>
          </cell>
          <cell r="G90" t="str">
            <v>COAL CRUSHER BLDG</v>
          </cell>
          <cell r="H90">
            <v>120</v>
          </cell>
          <cell r="I90" t="str">
            <v>LF</v>
          </cell>
          <cell r="J90">
            <v>1.0833333333333333</v>
          </cell>
          <cell r="K90">
            <v>8.3333333333333339</v>
          </cell>
          <cell r="L90">
            <v>130</v>
          </cell>
          <cell r="M90">
            <v>1000</v>
          </cell>
          <cell r="N90">
            <v>4200</v>
          </cell>
        </row>
        <row r="91">
          <cell r="A91" t="str">
            <v>72.0401</v>
          </cell>
          <cell r="B91" t="str">
            <v>72.0401.0-313</v>
          </cell>
          <cell r="C91" t="str">
            <v>312C</v>
          </cell>
          <cell r="D91" t="str">
            <v>MECHANICAL CONSTRUCTION</v>
          </cell>
          <cell r="F91" t="str">
            <v>WSF-ASH SLUICE WATER</v>
          </cell>
          <cell r="G91" t="str">
            <v>COAL DUST SUPP PUMP</v>
          </cell>
          <cell r="H91">
            <v>1</v>
          </cell>
          <cell r="I91" t="str">
            <v>EA</v>
          </cell>
          <cell r="J91">
            <v>40</v>
          </cell>
          <cell r="K91">
            <v>0</v>
          </cell>
          <cell r="L91">
            <v>40</v>
          </cell>
          <cell r="M91">
            <v>0</v>
          </cell>
          <cell r="N91">
            <v>1400</v>
          </cell>
        </row>
        <row r="92">
          <cell r="A92" t="str">
            <v>72.0401</v>
          </cell>
          <cell r="B92" t="str">
            <v>72.0401.0-062</v>
          </cell>
          <cell r="C92" t="str">
            <v>311B</v>
          </cell>
          <cell r="D92" t="str">
            <v>MECHANICAL CONSTRUCTION</v>
          </cell>
          <cell r="F92" t="str">
            <v>CHB-ROOF DRAINS</v>
          </cell>
          <cell r="G92" t="str">
            <v>COAL TRANSFER BLDG</v>
          </cell>
          <cell r="H92">
            <v>163</v>
          </cell>
          <cell r="I92" t="str">
            <v>LF</v>
          </cell>
          <cell r="J92">
            <v>1.0429447852760736</v>
          </cell>
          <cell r="K92">
            <v>9.8159509202453989</v>
          </cell>
          <cell r="L92">
            <v>170</v>
          </cell>
          <cell r="M92">
            <v>1600</v>
          </cell>
          <cell r="N92">
            <v>5700</v>
          </cell>
        </row>
        <row r="93">
          <cell r="A93" t="str">
            <v>72.0401</v>
          </cell>
          <cell r="B93" t="str">
            <v>72.0401.0-224</v>
          </cell>
          <cell r="C93" t="str">
            <v>312C</v>
          </cell>
          <cell r="D93" t="str">
            <v>MECHANICAL CONSTRUCTION</v>
          </cell>
          <cell r="F93" t="str">
            <v>SGD-AIR PREHEAT</v>
          </cell>
          <cell r="G93" t="str">
            <v>COIL</v>
          </cell>
          <cell r="H93">
            <v>1</v>
          </cell>
          <cell r="I93" t="str">
            <v>EA</v>
          </cell>
          <cell r="J93">
            <v>100</v>
          </cell>
          <cell r="K93">
            <v>0</v>
          </cell>
          <cell r="L93">
            <v>100</v>
          </cell>
          <cell r="M93">
            <v>0</v>
          </cell>
          <cell r="N93">
            <v>3500</v>
          </cell>
        </row>
        <row r="94">
          <cell r="A94" t="str">
            <v>72.0401</v>
          </cell>
          <cell r="B94" t="str">
            <v>72.0401.0-248</v>
          </cell>
          <cell r="C94" t="str">
            <v>312C</v>
          </cell>
          <cell r="D94" t="str">
            <v>MECHANICAL CONSTRUCTION</v>
          </cell>
          <cell r="E94" t="str">
            <v>PIPING</v>
          </cell>
          <cell r="F94" t="str">
            <v>SGJ-REHEAT STEAM</v>
          </cell>
          <cell r="G94" t="str">
            <v>COLD REHEAT MAJOR</v>
          </cell>
          <cell r="H94">
            <v>1433</v>
          </cell>
          <cell r="I94" t="str">
            <v>LF</v>
          </cell>
          <cell r="J94">
            <v>3.977669225401256</v>
          </cell>
          <cell r="K94">
            <v>0</v>
          </cell>
          <cell r="L94">
            <v>5700</v>
          </cell>
          <cell r="M94">
            <v>0</v>
          </cell>
          <cell r="N94">
            <v>185500</v>
          </cell>
        </row>
        <row r="95">
          <cell r="A95" t="str">
            <v>72.0401</v>
          </cell>
          <cell r="B95" t="str">
            <v>72.0401.0-250</v>
          </cell>
          <cell r="C95" t="str">
            <v>312C</v>
          </cell>
          <cell r="D95" t="str">
            <v>MECHANICAL CONSTRUCTION</v>
          </cell>
          <cell r="E95" t="str">
            <v>WELDING</v>
          </cell>
          <cell r="F95" t="str">
            <v>SGJ-REHEAT STEAM</v>
          </cell>
          <cell r="G95" t="str">
            <v>COLD REHEAT PIPE</v>
          </cell>
          <cell r="H95">
            <v>68</v>
          </cell>
          <cell r="I95" t="str">
            <v>EA</v>
          </cell>
          <cell r="J95">
            <v>17.5</v>
          </cell>
          <cell r="K95">
            <v>0</v>
          </cell>
          <cell r="L95">
            <v>1190</v>
          </cell>
          <cell r="M95">
            <v>0</v>
          </cell>
          <cell r="N95">
            <v>38500</v>
          </cell>
        </row>
        <row r="96">
          <cell r="A96" t="str">
            <v>72.0401</v>
          </cell>
          <cell r="B96" t="str">
            <v>72.0401.0-246</v>
          </cell>
          <cell r="C96" t="str">
            <v>312C</v>
          </cell>
          <cell r="D96" t="str">
            <v>MECHANICAL CONSTRUCTION</v>
          </cell>
          <cell r="F96" t="str">
            <v>SGJ-REHEAT STEAM</v>
          </cell>
          <cell r="G96" t="str">
            <v>COLD REHEAT SUPPORTS</v>
          </cell>
          <cell r="H96">
            <v>58</v>
          </cell>
          <cell r="I96" t="str">
            <v>EA</v>
          </cell>
          <cell r="J96">
            <v>35.172413793103445</v>
          </cell>
          <cell r="K96">
            <v>0</v>
          </cell>
          <cell r="L96">
            <v>2040</v>
          </cell>
          <cell r="M96">
            <v>0</v>
          </cell>
          <cell r="N96">
            <v>66100</v>
          </cell>
        </row>
        <row r="97">
          <cell r="A97" t="str">
            <v>72.0401</v>
          </cell>
          <cell r="B97" t="str">
            <v>72.0401.0-299</v>
          </cell>
          <cell r="C97" t="str">
            <v>311B</v>
          </cell>
          <cell r="D97" t="str">
            <v>MECHANICAL CONSTRUCTION</v>
          </cell>
          <cell r="E97" t="str">
            <v>RETURN PUMPS</v>
          </cell>
          <cell r="F97" t="str">
            <v>WWC-WASTE WATER</v>
          </cell>
          <cell r="G97" t="str">
            <v>COLLECTION &amp; TRTMT</v>
          </cell>
          <cell r="H97">
            <v>2</v>
          </cell>
          <cell r="I97" t="str">
            <v>EA</v>
          </cell>
          <cell r="J97">
            <v>50</v>
          </cell>
          <cell r="K97">
            <v>0</v>
          </cell>
          <cell r="L97">
            <v>100</v>
          </cell>
          <cell r="M97">
            <v>0</v>
          </cell>
          <cell r="N97">
            <v>3400</v>
          </cell>
        </row>
        <row r="98">
          <cell r="A98" t="str">
            <v>72.0401</v>
          </cell>
          <cell r="B98" t="str">
            <v>72.0401.0-300</v>
          </cell>
          <cell r="C98" t="str">
            <v>311B</v>
          </cell>
          <cell r="D98" t="str">
            <v>MECHANICAL CONSTRUCTION</v>
          </cell>
          <cell r="E98" t="str">
            <v>PRETRTMT WSTWTR PMPS</v>
          </cell>
          <cell r="F98" t="str">
            <v>WWC-WASTE WATER</v>
          </cell>
          <cell r="G98" t="str">
            <v>COLLECTION &amp; TRTMT</v>
          </cell>
          <cell r="H98">
            <v>2</v>
          </cell>
          <cell r="I98" t="str">
            <v>EA</v>
          </cell>
          <cell r="J98">
            <v>30</v>
          </cell>
          <cell r="K98">
            <v>0</v>
          </cell>
          <cell r="L98">
            <v>60</v>
          </cell>
          <cell r="M98">
            <v>0</v>
          </cell>
          <cell r="N98">
            <v>2100</v>
          </cell>
        </row>
        <row r="99">
          <cell r="A99" t="str">
            <v>72.0401</v>
          </cell>
          <cell r="B99" t="str">
            <v>72.0401.0-301</v>
          </cell>
          <cell r="C99" t="str">
            <v>311B</v>
          </cell>
          <cell r="D99" t="str">
            <v>MECHANICAL CONSTRUCTION</v>
          </cell>
          <cell r="E99" t="str">
            <v>MAJOR PIPING</v>
          </cell>
          <cell r="F99" t="str">
            <v>WWC-WASTEWATER</v>
          </cell>
          <cell r="G99" t="str">
            <v>COLLECTION &amp; TRTMT</v>
          </cell>
          <cell r="H99">
            <v>747</v>
          </cell>
          <cell r="I99" t="str">
            <v>LF</v>
          </cell>
          <cell r="J99">
            <v>1.2182061579651942</v>
          </cell>
          <cell r="K99">
            <v>35.876840696117803</v>
          </cell>
          <cell r="L99">
            <v>910</v>
          </cell>
          <cell r="M99">
            <v>26800</v>
          </cell>
          <cell r="N99">
            <v>29800</v>
          </cell>
        </row>
        <row r="100">
          <cell r="A100" t="str">
            <v>72.0401</v>
          </cell>
          <cell r="B100" t="str">
            <v>72.0401.0-302</v>
          </cell>
          <cell r="C100" t="str">
            <v>311B</v>
          </cell>
          <cell r="D100" t="str">
            <v>MECHANICAL CONSTRUCTION</v>
          </cell>
          <cell r="E100" t="str">
            <v>MISC PIPING</v>
          </cell>
          <cell r="F100" t="str">
            <v>WWC-WASTEWATER</v>
          </cell>
          <cell r="G100" t="str">
            <v>COLLECTION &amp; TRTMT</v>
          </cell>
          <cell r="H100">
            <v>200</v>
          </cell>
          <cell r="I100" t="str">
            <v>LF</v>
          </cell>
          <cell r="J100">
            <v>0.85</v>
          </cell>
          <cell r="K100">
            <v>29.5</v>
          </cell>
          <cell r="L100">
            <v>170</v>
          </cell>
          <cell r="M100">
            <v>5900</v>
          </cell>
          <cell r="N100">
            <v>5600</v>
          </cell>
        </row>
        <row r="101">
          <cell r="A101" t="str">
            <v>72.0401</v>
          </cell>
          <cell r="B101" t="str">
            <v>72.0401.0-303</v>
          </cell>
          <cell r="C101" t="str">
            <v>311B</v>
          </cell>
          <cell r="D101" t="str">
            <v>MECHANICAL CONSTRUCTION</v>
          </cell>
          <cell r="E101" t="str">
            <v>C &amp; I</v>
          </cell>
          <cell r="F101" t="str">
            <v>WWC-WASTEWATER</v>
          </cell>
          <cell r="G101" t="str">
            <v>COLLECTION &amp; TRTMT</v>
          </cell>
          <cell r="H101">
            <v>1</v>
          </cell>
          <cell r="I101" t="str">
            <v>LT</v>
          </cell>
          <cell r="J101">
            <v>190</v>
          </cell>
          <cell r="K101">
            <v>5500</v>
          </cell>
          <cell r="L101">
            <v>190</v>
          </cell>
          <cell r="M101">
            <v>5500</v>
          </cell>
          <cell r="N101">
            <v>6900</v>
          </cell>
        </row>
        <row r="102">
          <cell r="A102" t="str">
            <v>72.0401</v>
          </cell>
          <cell r="B102" t="str">
            <v>72.0401.0-080</v>
          </cell>
          <cell r="C102" t="str">
            <v>316C</v>
          </cell>
          <cell r="D102" t="str">
            <v>MECHANICAL CONSTRUCTION</v>
          </cell>
          <cell r="F102" t="str">
            <v>CAA-STATION AIR</v>
          </cell>
          <cell r="G102" t="str">
            <v>COMPRESSORS</v>
          </cell>
          <cell r="H102">
            <v>2</v>
          </cell>
          <cell r="I102" t="str">
            <v>EA</v>
          </cell>
          <cell r="J102">
            <v>190</v>
          </cell>
          <cell r="K102">
            <v>0</v>
          </cell>
          <cell r="L102">
            <v>380</v>
          </cell>
          <cell r="M102">
            <v>0</v>
          </cell>
          <cell r="N102">
            <v>13000</v>
          </cell>
        </row>
        <row r="103">
          <cell r="A103" t="str">
            <v>72.0401</v>
          </cell>
          <cell r="B103" t="str">
            <v>72.0401.0-169</v>
          </cell>
          <cell r="C103" t="str">
            <v>312C</v>
          </cell>
          <cell r="D103" t="str">
            <v>MECHANICAL CONSTRUCTION</v>
          </cell>
          <cell r="F103" t="str">
            <v>FWF-CYC.MU &amp; STORAGE</v>
          </cell>
          <cell r="G103" t="str">
            <v>COND MU PUMP</v>
          </cell>
          <cell r="H103">
            <v>1</v>
          </cell>
          <cell r="I103" t="str">
            <v>EA</v>
          </cell>
          <cell r="J103">
            <v>40</v>
          </cell>
          <cell r="K103">
            <v>0</v>
          </cell>
          <cell r="L103">
            <v>40</v>
          </cell>
          <cell r="M103">
            <v>0</v>
          </cell>
          <cell r="N103">
            <v>1400</v>
          </cell>
        </row>
        <row r="104">
          <cell r="A104" t="str">
            <v>72.0401</v>
          </cell>
          <cell r="B104" t="str">
            <v>72.0401.0-102</v>
          </cell>
          <cell r="C104" t="str">
            <v>314C</v>
          </cell>
          <cell r="D104" t="str">
            <v>MECHANICAL CONSTRUCTION</v>
          </cell>
          <cell r="F104" t="str">
            <v>HRA-CONDENSER</v>
          </cell>
          <cell r="G104" t="str">
            <v>CONDENSATE PUMPS</v>
          </cell>
          <cell r="H104">
            <v>2</v>
          </cell>
          <cell r="I104" t="str">
            <v>EA</v>
          </cell>
          <cell r="J104">
            <v>155</v>
          </cell>
          <cell r="K104">
            <v>0</v>
          </cell>
          <cell r="L104">
            <v>310</v>
          </cell>
          <cell r="M104">
            <v>0</v>
          </cell>
          <cell r="N104">
            <v>10700</v>
          </cell>
        </row>
        <row r="105">
          <cell r="A105" t="str">
            <v>72.0401</v>
          </cell>
          <cell r="B105" t="str">
            <v>72.0401.0-098</v>
          </cell>
          <cell r="C105" t="str">
            <v>314C</v>
          </cell>
          <cell r="D105" t="str">
            <v>MECHANICAL CONSTRUCTION</v>
          </cell>
          <cell r="F105" t="str">
            <v>HRA-CONDENSER</v>
          </cell>
          <cell r="G105" t="str">
            <v>CONDENSER ERECTION</v>
          </cell>
          <cell r="H105">
            <v>1</v>
          </cell>
          <cell r="I105" t="str">
            <v>LT</v>
          </cell>
          <cell r="J105">
            <v>10230</v>
          </cell>
          <cell r="K105">
            <v>0</v>
          </cell>
          <cell r="L105">
            <v>10230</v>
          </cell>
          <cell r="M105">
            <v>0</v>
          </cell>
          <cell r="N105">
            <v>337900</v>
          </cell>
        </row>
        <row r="106">
          <cell r="A106" t="str">
            <v>72.0401</v>
          </cell>
          <cell r="B106" t="str">
            <v>72.0401.0-100</v>
          </cell>
          <cell r="C106" t="str">
            <v>314C</v>
          </cell>
          <cell r="D106" t="str">
            <v>MECHANICAL CONSTRUCTION</v>
          </cell>
          <cell r="F106" t="str">
            <v>HRA-CONDENSER</v>
          </cell>
          <cell r="G106" t="str">
            <v>CONDENSER TUBING</v>
          </cell>
          <cell r="H106">
            <v>1</v>
          </cell>
          <cell r="I106" t="str">
            <v>LT</v>
          </cell>
          <cell r="J106">
            <v>5270</v>
          </cell>
          <cell r="K106">
            <v>0</v>
          </cell>
          <cell r="L106">
            <v>5270</v>
          </cell>
          <cell r="M106">
            <v>0</v>
          </cell>
          <cell r="N106">
            <v>215100</v>
          </cell>
        </row>
        <row r="107">
          <cell r="A107" t="str">
            <v>72.0401</v>
          </cell>
          <cell r="B107" t="str">
            <v>72.0401.0-056</v>
          </cell>
          <cell r="C107" t="str">
            <v>311A</v>
          </cell>
          <cell r="D107" t="str">
            <v>MECHANICAL CONSTRUCTION</v>
          </cell>
          <cell r="F107" t="str">
            <v>DPC-ROOF DRAINS</v>
          </cell>
          <cell r="G107" t="str">
            <v>CONTROL BLDG</v>
          </cell>
          <cell r="H107">
            <v>137</v>
          </cell>
          <cell r="I107" t="str">
            <v>LF</v>
          </cell>
          <cell r="J107">
            <v>2.2627737226277373</v>
          </cell>
          <cell r="K107">
            <v>5.1094890510948909</v>
          </cell>
          <cell r="L107">
            <v>310</v>
          </cell>
          <cell r="M107">
            <v>700</v>
          </cell>
          <cell r="N107">
            <v>10200</v>
          </cell>
        </row>
        <row r="108">
          <cell r="A108" t="str">
            <v>72.0401</v>
          </cell>
          <cell r="B108" t="str">
            <v>72.0401.0-311</v>
          </cell>
          <cell r="C108" t="str">
            <v>312C</v>
          </cell>
          <cell r="D108" t="str">
            <v>MECHANICAL CONSTRUCTION</v>
          </cell>
          <cell r="E108" t="str">
            <v>PUMPS (2)</v>
          </cell>
          <cell r="F108" t="str">
            <v>WSF-ASH SLUICE WATER</v>
          </cell>
          <cell r="G108" t="str">
            <v>COOLING WTR</v>
          </cell>
          <cell r="H108">
            <v>2</v>
          </cell>
          <cell r="I108" t="str">
            <v>EA</v>
          </cell>
          <cell r="J108">
            <v>40</v>
          </cell>
          <cell r="K108">
            <v>0</v>
          </cell>
          <cell r="L108">
            <v>80</v>
          </cell>
          <cell r="M108">
            <v>0</v>
          </cell>
          <cell r="N108">
            <v>2800</v>
          </cell>
        </row>
        <row r="109">
          <cell r="A109" t="str">
            <v>72.0401</v>
          </cell>
          <cell r="B109" t="str">
            <v>72.0401.0-141</v>
          </cell>
          <cell r="C109" t="str">
            <v>314C</v>
          </cell>
          <cell r="D109" t="str">
            <v>MECHANICAL CONSTRUCTION</v>
          </cell>
          <cell r="F109" t="str">
            <v>FWA-BOILER FEED WTR</v>
          </cell>
          <cell r="G109" t="str">
            <v>DEAERATOR TRAY ASSY</v>
          </cell>
          <cell r="H109">
            <v>1</v>
          </cell>
          <cell r="I109" t="str">
            <v>EA</v>
          </cell>
          <cell r="J109">
            <v>500</v>
          </cell>
          <cell r="K109">
            <v>0</v>
          </cell>
          <cell r="L109">
            <v>500</v>
          </cell>
          <cell r="M109">
            <v>0</v>
          </cell>
          <cell r="N109">
            <v>17800</v>
          </cell>
        </row>
        <row r="110">
          <cell r="A110" t="str">
            <v>72.0401</v>
          </cell>
          <cell r="B110" t="str">
            <v>72.0401.0-305</v>
          </cell>
          <cell r="C110" t="str">
            <v>311B</v>
          </cell>
          <cell r="D110" t="str">
            <v>MECHANICAL CONSTRUCTION</v>
          </cell>
          <cell r="F110" t="str">
            <v>WSC-SERVICE WATER</v>
          </cell>
          <cell r="G110" t="str">
            <v>DEMIN INFLUENT PUMPS</v>
          </cell>
          <cell r="H110">
            <v>2</v>
          </cell>
          <cell r="I110" t="str">
            <v>EA</v>
          </cell>
          <cell r="J110">
            <v>40</v>
          </cell>
          <cell r="K110">
            <v>0</v>
          </cell>
          <cell r="L110">
            <v>80</v>
          </cell>
          <cell r="M110">
            <v>0</v>
          </cell>
          <cell r="N110">
            <v>2800</v>
          </cell>
        </row>
        <row r="111">
          <cell r="A111" t="str">
            <v>72.0401</v>
          </cell>
          <cell r="B111" t="str">
            <v>72.0401.0-332</v>
          </cell>
          <cell r="C111" t="str">
            <v>312B</v>
          </cell>
          <cell r="D111" t="str">
            <v>MECHANICAL CONSTRUCTION</v>
          </cell>
          <cell r="F111" t="str">
            <v>WTD-CYCLE MU TRMT</v>
          </cell>
          <cell r="G111" t="str">
            <v>DEMIN SYSTEM EQUIP</v>
          </cell>
          <cell r="H111">
            <v>1</v>
          </cell>
          <cell r="I111" t="str">
            <v>LT</v>
          </cell>
          <cell r="J111">
            <v>1100</v>
          </cell>
          <cell r="K111">
            <v>0</v>
          </cell>
          <cell r="L111">
            <v>1100</v>
          </cell>
          <cell r="M111">
            <v>0</v>
          </cell>
          <cell r="N111">
            <v>37800</v>
          </cell>
        </row>
        <row r="112">
          <cell r="A112" t="str">
            <v>72.0401</v>
          </cell>
          <cell r="B112" t="str">
            <v>72.0401.0-168</v>
          </cell>
          <cell r="C112" t="str">
            <v>312C</v>
          </cell>
          <cell r="D112" t="str">
            <v>MECHANICAL CONSTRUCTION</v>
          </cell>
          <cell r="F112" t="str">
            <v>FWF-CYC.MU &amp; STORAGE</v>
          </cell>
          <cell r="G112" t="str">
            <v>DEMIN WATER PUMPS</v>
          </cell>
          <cell r="H112">
            <v>2</v>
          </cell>
          <cell r="I112" t="str">
            <v>EA</v>
          </cell>
          <cell r="J112">
            <v>40</v>
          </cell>
          <cell r="K112">
            <v>0</v>
          </cell>
          <cell r="L112">
            <v>80</v>
          </cell>
          <cell r="M112">
            <v>0</v>
          </cell>
          <cell r="N112">
            <v>2800</v>
          </cell>
        </row>
        <row r="113">
          <cell r="A113" t="str">
            <v>72.0401</v>
          </cell>
          <cell r="B113" t="str">
            <v>72.0401.0-085</v>
          </cell>
          <cell r="C113" t="str">
            <v>316C</v>
          </cell>
          <cell r="D113" t="str">
            <v>MECHANICAL CONSTRUCTION</v>
          </cell>
          <cell r="F113" t="str">
            <v>CAB-CONTROL AIR</v>
          </cell>
          <cell r="G113" t="str">
            <v>DESICCANT DRYERS</v>
          </cell>
          <cell r="H113">
            <v>2</v>
          </cell>
          <cell r="I113" t="str">
            <v>EA</v>
          </cell>
          <cell r="J113">
            <v>50</v>
          </cell>
          <cell r="K113">
            <v>19050</v>
          </cell>
          <cell r="L113">
            <v>100</v>
          </cell>
          <cell r="M113">
            <v>38100</v>
          </cell>
          <cell r="N113">
            <v>3300</v>
          </cell>
        </row>
        <row r="114">
          <cell r="A114" t="str">
            <v>72.0401</v>
          </cell>
          <cell r="B114" t="str">
            <v>72.0401.0-007</v>
          </cell>
          <cell r="C114" t="str">
            <v>312C</v>
          </cell>
          <cell r="D114" t="str">
            <v>MECHANICAL CONSTRUCTION</v>
          </cell>
          <cell r="E114" t="str">
            <v>SUMP PUMP</v>
          </cell>
          <cell r="F114" t="str">
            <v>ASA-BOTTOM ASH</v>
          </cell>
          <cell r="G114" t="str">
            <v>DEWATERING</v>
          </cell>
          <cell r="H114">
            <v>2</v>
          </cell>
          <cell r="I114" t="str">
            <v>EA</v>
          </cell>
          <cell r="J114">
            <v>20</v>
          </cell>
          <cell r="K114">
            <v>0</v>
          </cell>
          <cell r="L114">
            <v>40</v>
          </cell>
          <cell r="M114">
            <v>0</v>
          </cell>
          <cell r="N114">
            <v>1400</v>
          </cell>
        </row>
        <row r="115">
          <cell r="A115" t="str">
            <v>72.0401</v>
          </cell>
          <cell r="B115" t="str">
            <v>72.0401.0-005</v>
          </cell>
          <cell r="C115" t="str">
            <v>312C</v>
          </cell>
          <cell r="D115" t="str">
            <v>MECHANICAL CONSTRUCTION</v>
          </cell>
          <cell r="F115" t="str">
            <v>ASA-BOTTOM ASH</v>
          </cell>
          <cell r="G115" t="str">
            <v>DEWATERING,STORAGE</v>
          </cell>
          <cell r="H115">
            <v>1</v>
          </cell>
          <cell r="I115" t="str">
            <v>LT</v>
          </cell>
          <cell r="J115">
            <v>8800</v>
          </cell>
          <cell r="K115">
            <v>0</v>
          </cell>
          <cell r="L115">
            <v>8800</v>
          </cell>
          <cell r="M115">
            <v>0</v>
          </cell>
          <cell r="N115">
            <v>308000</v>
          </cell>
        </row>
        <row r="116">
          <cell r="A116" t="str">
            <v>72.0401</v>
          </cell>
          <cell r="B116" t="str">
            <v>72.0401.0-152</v>
          </cell>
          <cell r="C116" t="str">
            <v>312C</v>
          </cell>
          <cell r="D116" t="str">
            <v>MECHANICAL CONSTRUCTION</v>
          </cell>
          <cell r="F116" t="str">
            <v>FWC-CONDENSATE</v>
          </cell>
          <cell r="G116" t="str">
            <v>DRAIN COOLER</v>
          </cell>
          <cell r="H116">
            <v>1</v>
          </cell>
          <cell r="I116" t="str">
            <v>LT</v>
          </cell>
          <cell r="J116">
            <v>50</v>
          </cell>
          <cell r="K116">
            <v>0</v>
          </cell>
          <cell r="L116">
            <v>50</v>
          </cell>
          <cell r="M116">
            <v>0</v>
          </cell>
          <cell r="N116">
            <v>1700</v>
          </cell>
        </row>
        <row r="117">
          <cell r="A117" t="str">
            <v>72.0401</v>
          </cell>
          <cell r="B117" t="str">
            <v>72.0401.0-267</v>
          </cell>
          <cell r="C117" t="str">
            <v>312C</v>
          </cell>
          <cell r="D117" t="str">
            <v>MECHANICAL CONSTRUCTION</v>
          </cell>
          <cell r="F117" t="str">
            <v>TED-HP HTR DRAINS</v>
          </cell>
          <cell r="G117" t="str">
            <v>DRAIN PUMP</v>
          </cell>
          <cell r="H117">
            <v>1</v>
          </cell>
          <cell r="I117" t="str">
            <v>EA</v>
          </cell>
          <cell r="J117">
            <v>40</v>
          </cell>
          <cell r="K117">
            <v>0</v>
          </cell>
          <cell r="L117">
            <v>40</v>
          </cell>
          <cell r="M117">
            <v>0</v>
          </cell>
          <cell r="N117">
            <v>1400</v>
          </cell>
        </row>
        <row r="118">
          <cell r="A118" t="str">
            <v>72.0401</v>
          </cell>
          <cell r="B118" t="str">
            <v>72.0401.0-147</v>
          </cell>
          <cell r="C118" t="str">
            <v>312C</v>
          </cell>
          <cell r="D118" t="str">
            <v>MECHANICAL CONSTRUCTION</v>
          </cell>
          <cell r="F118" t="str">
            <v>FWB-BOILER FEED INJ.</v>
          </cell>
          <cell r="G118" t="str">
            <v>DRAIN PUMP &amp; TANK</v>
          </cell>
          <cell r="H118">
            <v>2</v>
          </cell>
          <cell r="I118" t="str">
            <v>EA</v>
          </cell>
          <cell r="J118">
            <v>40</v>
          </cell>
          <cell r="K118">
            <v>0</v>
          </cell>
          <cell r="L118">
            <v>80</v>
          </cell>
          <cell r="M118">
            <v>0</v>
          </cell>
          <cell r="N118">
            <v>2700</v>
          </cell>
        </row>
        <row r="119">
          <cell r="A119" t="str">
            <v>72.0401</v>
          </cell>
          <cell r="B119" t="str">
            <v>72.0401.0-225</v>
          </cell>
          <cell r="C119" t="str">
            <v>312C</v>
          </cell>
          <cell r="D119" t="str">
            <v>MECHANICAL CONSTRUCTION</v>
          </cell>
          <cell r="F119" t="str">
            <v>SGD-AIR PREHEAT</v>
          </cell>
          <cell r="G119" t="str">
            <v>DRAIN TANK</v>
          </cell>
          <cell r="H119">
            <v>1</v>
          </cell>
          <cell r="I119" t="str">
            <v>EA</v>
          </cell>
          <cell r="J119">
            <v>40</v>
          </cell>
          <cell r="K119">
            <v>0</v>
          </cell>
          <cell r="L119">
            <v>40</v>
          </cell>
          <cell r="M119">
            <v>0</v>
          </cell>
          <cell r="N119">
            <v>1300</v>
          </cell>
        </row>
        <row r="120">
          <cell r="A120" t="str">
            <v>72.0401</v>
          </cell>
          <cell r="B120" t="str">
            <v>72.0401.0-354</v>
          </cell>
          <cell r="C120" t="str">
            <v>312C</v>
          </cell>
          <cell r="D120" t="str">
            <v>MECHANICAL CONSTRUCTION</v>
          </cell>
          <cell r="F120" t="str">
            <v>MATL HDLG EQUIP</v>
          </cell>
          <cell r="G120" t="str">
            <v>DRAINS</v>
          </cell>
          <cell r="H120">
            <v>444</v>
          </cell>
          <cell r="I120" t="str">
            <v>LF</v>
          </cell>
          <cell r="J120">
            <v>0.69819819819819817</v>
          </cell>
          <cell r="K120">
            <v>4.5045045045045047</v>
          </cell>
          <cell r="L120">
            <v>310</v>
          </cell>
          <cell r="M120">
            <v>2000</v>
          </cell>
          <cell r="N120">
            <v>10200</v>
          </cell>
        </row>
        <row r="121">
          <cell r="A121" t="str">
            <v>72.0401</v>
          </cell>
          <cell r="B121" t="str">
            <v>72.0401.0-277</v>
          </cell>
          <cell r="C121" t="str">
            <v>312C</v>
          </cell>
          <cell r="D121" t="str">
            <v>MECHANICAL CONSTRUCTION</v>
          </cell>
          <cell r="E121" t="str">
            <v>MAJOR PIPING</v>
          </cell>
          <cell r="F121" t="str">
            <v>TGC-TURBINE SEALS &amp;</v>
          </cell>
          <cell r="G121" t="str">
            <v>DRAINS</v>
          </cell>
          <cell r="H121">
            <v>1137</v>
          </cell>
          <cell r="I121" t="str">
            <v>LF</v>
          </cell>
          <cell r="J121">
            <v>1.7326297273526825</v>
          </cell>
          <cell r="K121">
            <v>0.61565523306948111</v>
          </cell>
          <cell r="L121">
            <v>1970</v>
          </cell>
          <cell r="M121">
            <v>700</v>
          </cell>
          <cell r="N121">
            <v>64200</v>
          </cell>
        </row>
        <row r="122">
          <cell r="A122" t="str">
            <v>72.0401</v>
          </cell>
          <cell r="B122" t="str">
            <v>72.0401.0-278</v>
          </cell>
          <cell r="C122" t="str">
            <v>312C</v>
          </cell>
          <cell r="D122" t="str">
            <v>MECHANICAL CONSTRUCTION</v>
          </cell>
          <cell r="E122" t="str">
            <v>MISC PIPING</v>
          </cell>
          <cell r="F122" t="str">
            <v>TGC-TURBINE SEALS &amp;</v>
          </cell>
          <cell r="G122" t="str">
            <v>DRAINS</v>
          </cell>
          <cell r="H122">
            <v>600</v>
          </cell>
          <cell r="I122" t="str">
            <v>LF</v>
          </cell>
          <cell r="J122">
            <v>0.81666666666666665</v>
          </cell>
          <cell r="K122">
            <v>17.666666666666668</v>
          </cell>
          <cell r="L122">
            <v>490</v>
          </cell>
          <cell r="M122">
            <v>10600</v>
          </cell>
          <cell r="N122">
            <v>16100</v>
          </cell>
        </row>
        <row r="123">
          <cell r="A123" t="str">
            <v>72.0401</v>
          </cell>
          <cell r="B123" t="str">
            <v>72.0401.0-279</v>
          </cell>
          <cell r="C123" t="str">
            <v>314C</v>
          </cell>
          <cell r="D123" t="str">
            <v>MECHANICAL CONSTRUCTION</v>
          </cell>
          <cell r="E123" t="str">
            <v>C &amp; I</v>
          </cell>
          <cell r="F123" t="str">
            <v>TGC-TURBINE SEALS &amp;</v>
          </cell>
          <cell r="G123" t="str">
            <v>DRAINS</v>
          </cell>
          <cell r="H123">
            <v>1</v>
          </cell>
          <cell r="I123" t="str">
            <v>LT</v>
          </cell>
          <cell r="J123">
            <v>320</v>
          </cell>
          <cell r="K123">
            <v>9100</v>
          </cell>
          <cell r="L123">
            <v>320</v>
          </cell>
          <cell r="M123">
            <v>9100</v>
          </cell>
          <cell r="N123">
            <v>11400</v>
          </cell>
        </row>
        <row r="124">
          <cell r="A124" t="str">
            <v>72.0401</v>
          </cell>
          <cell r="B124" t="str">
            <v>72.0401.0-294</v>
          </cell>
          <cell r="C124" t="str">
            <v>311B</v>
          </cell>
          <cell r="D124" t="str">
            <v>MECHANICAL CONSTRUCTION</v>
          </cell>
          <cell r="E124" t="str">
            <v>NEUTR BASIN MIXER</v>
          </cell>
          <cell r="F124" t="str">
            <v>WWA-CHEMICAL WASTE</v>
          </cell>
          <cell r="G124" t="str">
            <v>DRAINS &amp; TREATMENT</v>
          </cell>
          <cell r="H124">
            <v>1</v>
          </cell>
          <cell r="I124" t="str">
            <v>EA</v>
          </cell>
          <cell r="J124">
            <v>90</v>
          </cell>
          <cell r="K124">
            <v>15200</v>
          </cell>
          <cell r="L124">
            <v>90</v>
          </cell>
          <cell r="M124">
            <v>15200</v>
          </cell>
          <cell r="N124">
            <v>3000</v>
          </cell>
        </row>
        <row r="125">
          <cell r="A125" t="str">
            <v>72.0401</v>
          </cell>
          <cell r="B125" t="str">
            <v>72.0401.0-295</v>
          </cell>
          <cell r="C125" t="str">
            <v>311B</v>
          </cell>
          <cell r="D125" t="str">
            <v>MECHANICAL CONSTRUCTION</v>
          </cell>
          <cell r="E125" t="str">
            <v>EJECTORS</v>
          </cell>
          <cell r="F125" t="str">
            <v>WWA-CHEMICAL WASTE</v>
          </cell>
          <cell r="G125" t="str">
            <v>DRAINS &amp; TREATMENT</v>
          </cell>
          <cell r="H125">
            <v>2</v>
          </cell>
          <cell r="I125" t="str">
            <v>EA</v>
          </cell>
          <cell r="J125">
            <v>15</v>
          </cell>
          <cell r="K125">
            <v>4650</v>
          </cell>
          <cell r="L125">
            <v>30</v>
          </cell>
          <cell r="M125">
            <v>9300</v>
          </cell>
          <cell r="N125">
            <v>1000</v>
          </cell>
        </row>
        <row r="126">
          <cell r="A126" t="str">
            <v>72.0401</v>
          </cell>
          <cell r="B126" t="str">
            <v>72.0401.0-296</v>
          </cell>
          <cell r="C126" t="str">
            <v>311B</v>
          </cell>
          <cell r="D126" t="str">
            <v>MECHANICAL CONSTRUCTION</v>
          </cell>
          <cell r="E126" t="str">
            <v>MAJOR PIPING</v>
          </cell>
          <cell r="F126" t="str">
            <v>WWA-CHEMICAL WASTE</v>
          </cell>
          <cell r="G126" t="str">
            <v>DRAINS &amp; TREATMENT</v>
          </cell>
          <cell r="H126">
            <v>100</v>
          </cell>
          <cell r="I126" t="str">
            <v>LF</v>
          </cell>
          <cell r="J126">
            <v>1.1000000000000001</v>
          </cell>
          <cell r="K126">
            <v>32</v>
          </cell>
          <cell r="L126">
            <v>110</v>
          </cell>
          <cell r="M126">
            <v>3200</v>
          </cell>
          <cell r="N126">
            <v>3600</v>
          </cell>
        </row>
        <row r="127">
          <cell r="A127" t="str">
            <v>72.0401</v>
          </cell>
          <cell r="B127" t="str">
            <v>72.0401.0-297</v>
          </cell>
          <cell r="C127" t="str">
            <v>311B</v>
          </cell>
          <cell r="D127" t="str">
            <v>MECHANICAL CONSTRUCTION</v>
          </cell>
          <cell r="E127" t="str">
            <v>MISC PIPING</v>
          </cell>
          <cell r="F127" t="str">
            <v>WWA-CHEMICAL WASTE</v>
          </cell>
          <cell r="G127" t="str">
            <v>DRAINS &amp; TREATMENT</v>
          </cell>
          <cell r="H127">
            <v>100</v>
          </cell>
          <cell r="I127" t="str">
            <v>LF</v>
          </cell>
          <cell r="J127">
            <v>0.8</v>
          </cell>
          <cell r="K127">
            <v>10</v>
          </cell>
          <cell r="L127">
            <v>80</v>
          </cell>
          <cell r="M127">
            <v>1000</v>
          </cell>
          <cell r="N127">
            <v>2600</v>
          </cell>
        </row>
        <row r="128">
          <cell r="A128" t="str">
            <v>72.0401</v>
          </cell>
          <cell r="B128" t="str">
            <v>72.0401.0-298</v>
          </cell>
          <cell r="C128" t="str">
            <v>311B</v>
          </cell>
          <cell r="D128" t="str">
            <v>MECHANICAL CONSTRUCTION</v>
          </cell>
          <cell r="E128" t="str">
            <v>C &amp; I</v>
          </cell>
          <cell r="F128" t="str">
            <v>WWA-CHEMICAL WASTE</v>
          </cell>
          <cell r="G128" t="str">
            <v>DRAINS &amp; TREATMENT</v>
          </cell>
          <cell r="H128">
            <v>1</v>
          </cell>
          <cell r="I128" t="str">
            <v>LT</v>
          </cell>
          <cell r="J128">
            <v>20</v>
          </cell>
          <cell r="K128">
            <v>500</v>
          </cell>
          <cell r="L128">
            <v>20</v>
          </cell>
          <cell r="M128">
            <v>500</v>
          </cell>
          <cell r="N128">
            <v>700</v>
          </cell>
        </row>
        <row r="129">
          <cell r="A129" t="str">
            <v>72.0401</v>
          </cell>
          <cell r="B129" t="str">
            <v>72.0401.0-281</v>
          </cell>
          <cell r="C129" t="str">
            <v>314C</v>
          </cell>
          <cell r="D129" t="str">
            <v>MECHANICAL CONSTRUCTION</v>
          </cell>
          <cell r="F129" t="str">
            <v>TGD-TURBINE LUBE OIL</v>
          </cell>
          <cell r="G129" t="str">
            <v>DUMP TANK</v>
          </cell>
          <cell r="H129">
            <v>1</v>
          </cell>
          <cell r="I129" t="str">
            <v>EA</v>
          </cell>
          <cell r="J129">
            <v>40</v>
          </cell>
          <cell r="K129">
            <v>0</v>
          </cell>
          <cell r="L129">
            <v>40</v>
          </cell>
          <cell r="M129">
            <v>0</v>
          </cell>
          <cell r="N129">
            <v>1300</v>
          </cell>
        </row>
        <row r="130">
          <cell r="A130" t="str">
            <v>72.0401</v>
          </cell>
          <cell r="B130" t="str">
            <v>72.0401.0-024</v>
          </cell>
          <cell r="C130" t="str">
            <v>312C</v>
          </cell>
          <cell r="D130" t="str">
            <v>MECHANICAL CONSTRUCTION</v>
          </cell>
          <cell r="E130" t="str">
            <v>COLLECTION TANK</v>
          </cell>
          <cell r="F130" t="str">
            <v>ASC-ECONOMIZER ASH</v>
          </cell>
          <cell r="G130" t="str">
            <v>ECONOMIZER ASH</v>
          </cell>
          <cell r="H130">
            <v>2</v>
          </cell>
          <cell r="I130" t="str">
            <v>EA</v>
          </cell>
          <cell r="J130">
            <v>30</v>
          </cell>
          <cell r="K130">
            <v>0</v>
          </cell>
          <cell r="L130">
            <v>60</v>
          </cell>
          <cell r="M130">
            <v>0</v>
          </cell>
          <cell r="N130">
            <v>2100</v>
          </cell>
        </row>
        <row r="131">
          <cell r="A131" t="str">
            <v>72.0401</v>
          </cell>
          <cell r="B131" t="str">
            <v>72.0401.0-039</v>
          </cell>
          <cell r="C131" t="str">
            <v>315A</v>
          </cell>
          <cell r="D131" t="str">
            <v>MECHANICAL CONSTRUCTION</v>
          </cell>
          <cell r="F131" t="str">
            <v>APK-EMERG.GENERATOR</v>
          </cell>
          <cell r="G131" t="str">
            <v>EMERGENCY GENERATOR</v>
          </cell>
          <cell r="H131">
            <v>1</v>
          </cell>
          <cell r="I131" t="str">
            <v>LT</v>
          </cell>
          <cell r="J131">
            <v>1260</v>
          </cell>
          <cell r="K131">
            <v>0</v>
          </cell>
          <cell r="L131">
            <v>1260</v>
          </cell>
          <cell r="M131">
            <v>0</v>
          </cell>
          <cell r="N131">
            <v>44400</v>
          </cell>
        </row>
        <row r="132">
          <cell r="A132" t="str">
            <v>72.0401</v>
          </cell>
          <cell r="B132" t="str">
            <v>72.0401.0-052</v>
          </cell>
          <cell r="C132" t="str">
            <v>312C</v>
          </cell>
          <cell r="D132" t="str">
            <v>MECHANICAL CONSTRUCTION</v>
          </cell>
          <cell r="F132" t="str">
            <v>PSC-AUX.BLR.CHM.FEED</v>
          </cell>
          <cell r="G132" t="str">
            <v>EQUIP</v>
          </cell>
          <cell r="H132">
            <v>1</v>
          </cell>
          <cell r="I132" t="str">
            <v>LT</v>
          </cell>
          <cell r="J132">
            <v>40</v>
          </cell>
          <cell r="K132">
            <v>0</v>
          </cell>
          <cell r="L132">
            <v>40</v>
          </cell>
          <cell r="M132">
            <v>0</v>
          </cell>
          <cell r="N132">
            <v>1400</v>
          </cell>
        </row>
        <row r="133">
          <cell r="A133" t="str">
            <v>72.0401</v>
          </cell>
          <cell r="B133" t="str">
            <v>72.0401.0-090</v>
          </cell>
          <cell r="C133" t="str">
            <v>314C</v>
          </cell>
          <cell r="D133" t="str">
            <v>MECHANICAL CONSTRUCTION</v>
          </cell>
          <cell r="F133" t="str">
            <v>CGA-HYDROGEN STORAGE</v>
          </cell>
          <cell r="G133" t="str">
            <v>EQUIPMENT</v>
          </cell>
          <cell r="H133">
            <v>1</v>
          </cell>
          <cell r="I133" t="str">
            <v>LT</v>
          </cell>
          <cell r="J133">
            <v>130</v>
          </cell>
          <cell r="K133">
            <v>213000</v>
          </cell>
          <cell r="L133">
            <v>130</v>
          </cell>
          <cell r="M133">
            <v>213000</v>
          </cell>
          <cell r="N133">
            <v>4300</v>
          </cell>
        </row>
        <row r="134">
          <cell r="A134" t="str">
            <v>72.0401</v>
          </cell>
          <cell r="B134" t="str">
            <v>72.0401.0-091</v>
          </cell>
          <cell r="C134" t="str">
            <v>314A</v>
          </cell>
          <cell r="D134" t="str">
            <v>MECHANICAL CONSTRUCTION</v>
          </cell>
          <cell r="F134" t="str">
            <v>CGB-C02 STORAGE</v>
          </cell>
          <cell r="G134" t="str">
            <v>EQUIPMENT</v>
          </cell>
          <cell r="H134">
            <v>1</v>
          </cell>
          <cell r="I134" t="str">
            <v>LT</v>
          </cell>
          <cell r="J134">
            <v>130</v>
          </cell>
          <cell r="K134">
            <v>0</v>
          </cell>
          <cell r="L134">
            <v>130</v>
          </cell>
          <cell r="M134">
            <v>0</v>
          </cell>
          <cell r="N134">
            <v>4300</v>
          </cell>
        </row>
        <row r="135">
          <cell r="A135" t="str">
            <v>72.0401</v>
          </cell>
          <cell r="B135" t="str">
            <v>72.0401.0-092</v>
          </cell>
          <cell r="C135" t="str">
            <v>314C</v>
          </cell>
          <cell r="D135" t="str">
            <v>MECHANICAL CONSTRUCTION</v>
          </cell>
          <cell r="F135" t="str">
            <v>CGC-CHLOR.STORAGE</v>
          </cell>
          <cell r="G135" t="str">
            <v>EQUIPMENT</v>
          </cell>
          <cell r="H135">
            <v>1</v>
          </cell>
          <cell r="I135" t="str">
            <v>LT</v>
          </cell>
          <cell r="J135">
            <v>210</v>
          </cell>
          <cell r="K135">
            <v>0</v>
          </cell>
          <cell r="L135">
            <v>210</v>
          </cell>
          <cell r="M135">
            <v>0</v>
          </cell>
          <cell r="N135">
            <v>7000</v>
          </cell>
        </row>
        <row r="136">
          <cell r="A136" t="str">
            <v>72.0401</v>
          </cell>
          <cell r="B136" t="str">
            <v>72.0401.0-093</v>
          </cell>
          <cell r="C136" t="str">
            <v>316A</v>
          </cell>
          <cell r="D136" t="str">
            <v>MECHANICAL CONSTRUCTION</v>
          </cell>
          <cell r="F136" t="str">
            <v>CGD-NITROGEN STORAGE</v>
          </cell>
          <cell r="G136" t="str">
            <v>EQUIPMENT</v>
          </cell>
          <cell r="H136">
            <v>1</v>
          </cell>
          <cell r="I136" t="str">
            <v>LT</v>
          </cell>
          <cell r="J136">
            <v>250</v>
          </cell>
          <cell r="K136">
            <v>133400</v>
          </cell>
          <cell r="L136">
            <v>250</v>
          </cell>
          <cell r="M136">
            <v>133400</v>
          </cell>
          <cell r="N136">
            <v>8300</v>
          </cell>
        </row>
        <row r="137">
          <cell r="A137" t="str">
            <v>72.0401</v>
          </cell>
          <cell r="B137" t="str">
            <v>72.0401.0-065</v>
          </cell>
          <cell r="C137" t="str">
            <v>312B</v>
          </cell>
          <cell r="D137" t="str">
            <v>MECHANICAL CONSTRUCTION</v>
          </cell>
          <cell r="F137" t="str">
            <v>CHF-DUST SUPPRESSION</v>
          </cell>
          <cell r="G137" t="str">
            <v>EQUIPMENT</v>
          </cell>
          <cell r="H137">
            <v>4</v>
          </cell>
          <cell r="I137" t="str">
            <v>LT</v>
          </cell>
          <cell r="J137">
            <v>45</v>
          </cell>
          <cell r="K137">
            <v>17750</v>
          </cell>
          <cell r="L137">
            <v>180</v>
          </cell>
          <cell r="M137">
            <v>71000</v>
          </cell>
          <cell r="N137">
            <v>6100</v>
          </cell>
        </row>
        <row r="138">
          <cell r="A138" t="str">
            <v>72.0401</v>
          </cell>
          <cell r="B138" t="str">
            <v>72.0401.0-156</v>
          </cell>
          <cell r="C138" t="str">
            <v>312C</v>
          </cell>
          <cell r="D138" t="str">
            <v>MECHANICAL CONSTRUCTION</v>
          </cell>
          <cell r="F138" t="str">
            <v>FWD-COND. POLISHING</v>
          </cell>
          <cell r="G138" t="str">
            <v>EQUIPMENT</v>
          </cell>
          <cell r="H138">
            <v>1</v>
          </cell>
          <cell r="I138" t="str">
            <v>LT</v>
          </cell>
          <cell r="J138">
            <v>750</v>
          </cell>
          <cell r="K138">
            <v>0</v>
          </cell>
          <cell r="L138">
            <v>750</v>
          </cell>
          <cell r="M138">
            <v>0</v>
          </cell>
          <cell r="N138">
            <v>25800</v>
          </cell>
        </row>
        <row r="139">
          <cell r="A139" t="str">
            <v>72.0401</v>
          </cell>
          <cell r="B139" t="str">
            <v>72.0401.0-163</v>
          </cell>
          <cell r="C139" t="str">
            <v>312C</v>
          </cell>
          <cell r="D139" t="str">
            <v>MECHANICAL CONSTRUCTION</v>
          </cell>
          <cell r="F139" t="str">
            <v>FWE-CYC. CH. FEED</v>
          </cell>
          <cell r="G139" t="str">
            <v>EQUIPMENT</v>
          </cell>
          <cell r="H139">
            <v>1</v>
          </cell>
          <cell r="I139" t="str">
            <v>LT</v>
          </cell>
          <cell r="J139">
            <v>40</v>
          </cell>
          <cell r="K139">
            <v>0</v>
          </cell>
          <cell r="L139">
            <v>40</v>
          </cell>
          <cell r="M139">
            <v>0</v>
          </cell>
          <cell r="N139">
            <v>1300</v>
          </cell>
        </row>
        <row r="140">
          <cell r="A140" t="str">
            <v>72.0401</v>
          </cell>
          <cell r="B140" t="str">
            <v>72.0401.0-124</v>
          </cell>
          <cell r="C140" t="str">
            <v>314C</v>
          </cell>
          <cell r="D140" t="str">
            <v>MECHANICAL CONSTRUCTION</v>
          </cell>
          <cell r="F140" t="str">
            <v>HRF-COND. CLEANING</v>
          </cell>
          <cell r="G140" t="str">
            <v>EQUIPMENT</v>
          </cell>
          <cell r="H140">
            <v>1</v>
          </cell>
          <cell r="I140" t="str">
            <v>LT</v>
          </cell>
          <cell r="J140">
            <v>380</v>
          </cell>
          <cell r="K140">
            <v>0</v>
          </cell>
          <cell r="L140">
            <v>380</v>
          </cell>
          <cell r="M140">
            <v>0</v>
          </cell>
          <cell r="N140">
            <v>13600</v>
          </cell>
        </row>
        <row r="141">
          <cell r="A141" t="str">
            <v>72.0401</v>
          </cell>
          <cell r="B141" t="str">
            <v>72.0401.0-189</v>
          </cell>
          <cell r="C141" t="str">
            <v>312C</v>
          </cell>
          <cell r="D141" t="str">
            <v>MECHANICAL CONSTRUCTION</v>
          </cell>
          <cell r="F141" t="str">
            <v>PMA-CHEM. CLEANING</v>
          </cell>
          <cell r="G141" t="str">
            <v>EQUIPMENT</v>
          </cell>
          <cell r="H141">
            <v>1</v>
          </cell>
          <cell r="I141" t="str">
            <v>LT</v>
          </cell>
          <cell r="J141">
            <v>100</v>
          </cell>
          <cell r="K141">
            <v>0</v>
          </cell>
          <cell r="L141">
            <v>100</v>
          </cell>
          <cell r="M141">
            <v>0</v>
          </cell>
          <cell r="N141">
            <v>3500</v>
          </cell>
        </row>
        <row r="142">
          <cell r="A142" t="str">
            <v>72.0401</v>
          </cell>
          <cell r="B142" t="str">
            <v>72.0401.0-197</v>
          </cell>
          <cell r="C142" t="str">
            <v>316C</v>
          </cell>
          <cell r="D142" t="str">
            <v>MECHANICAL CONSTRUCTION</v>
          </cell>
          <cell r="F142" t="str">
            <v>PMC-VACUUM CLEANING</v>
          </cell>
          <cell r="G142" t="str">
            <v>EQUIPMENT</v>
          </cell>
          <cell r="H142">
            <v>1</v>
          </cell>
          <cell r="I142" t="str">
            <v>LT</v>
          </cell>
          <cell r="J142">
            <v>250</v>
          </cell>
          <cell r="K142">
            <v>86700</v>
          </cell>
          <cell r="L142">
            <v>250</v>
          </cell>
          <cell r="M142">
            <v>86700</v>
          </cell>
          <cell r="N142">
            <v>8100</v>
          </cell>
        </row>
        <row r="143">
          <cell r="A143" t="str">
            <v>72.0401</v>
          </cell>
          <cell r="B143" t="str">
            <v>72.0401.0-015</v>
          </cell>
          <cell r="C143" t="str">
            <v>312A</v>
          </cell>
          <cell r="D143" t="str">
            <v>MECHANICAL CONSTRUCTION</v>
          </cell>
          <cell r="F143" t="str">
            <v>ASB-FLY ASH</v>
          </cell>
          <cell r="G143" t="str">
            <v>EXHAUSTER FILTERS</v>
          </cell>
          <cell r="H143">
            <v>1</v>
          </cell>
          <cell r="I143" t="str">
            <v>LT</v>
          </cell>
          <cell r="J143">
            <v>630</v>
          </cell>
          <cell r="K143">
            <v>0</v>
          </cell>
          <cell r="L143">
            <v>630</v>
          </cell>
          <cell r="M143">
            <v>0</v>
          </cell>
          <cell r="N143">
            <v>21300</v>
          </cell>
        </row>
        <row r="144">
          <cell r="A144" t="str">
            <v>72.0401</v>
          </cell>
          <cell r="B144" t="str">
            <v>72.0401.0-106</v>
          </cell>
          <cell r="C144" t="str">
            <v>314C</v>
          </cell>
          <cell r="D144" t="str">
            <v>MECHANICAL CONSTRUCTION</v>
          </cell>
          <cell r="F144" t="str">
            <v>HRB-COND.AIR EXT</v>
          </cell>
          <cell r="G144" t="str">
            <v>EXHAUSTERS</v>
          </cell>
          <cell r="H144">
            <v>2</v>
          </cell>
          <cell r="I144" t="str">
            <v>EA</v>
          </cell>
          <cell r="J144">
            <v>65</v>
          </cell>
          <cell r="K144">
            <v>0</v>
          </cell>
          <cell r="L144">
            <v>130</v>
          </cell>
          <cell r="M144">
            <v>0</v>
          </cell>
          <cell r="N144">
            <v>4500</v>
          </cell>
        </row>
        <row r="145">
          <cell r="A145" t="str">
            <v>72.0401</v>
          </cell>
          <cell r="B145" t="str">
            <v>72.0401.0-346</v>
          </cell>
          <cell r="C145" t="str">
            <v>312C</v>
          </cell>
          <cell r="D145" t="str">
            <v>MECHANICAL CONSTRUCTION</v>
          </cell>
          <cell r="F145" t="str">
            <v>NON-METALLIC</v>
          </cell>
          <cell r="G145" t="str">
            <v>EXPANSION JOINTS</v>
          </cell>
          <cell r="H145">
            <v>10</v>
          </cell>
          <cell r="I145" t="str">
            <v>EA</v>
          </cell>
          <cell r="J145">
            <v>25</v>
          </cell>
          <cell r="K145">
            <v>0</v>
          </cell>
          <cell r="L145">
            <v>250</v>
          </cell>
          <cell r="M145">
            <v>0</v>
          </cell>
          <cell r="N145">
            <v>8900</v>
          </cell>
        </row>
        <row r="146">
          <cell r="A146" t="str">
            <v>72.0401</v>
          </cell>
          <cell r="B146" t="str">
            <v>72.0401.0-101</v>
          </cell>
          <cell r="C146" t="str">
            <v>314C</v>
          </cell>
          <cell r="D146" t="str">
            <v>MECHANICAL CONSTRUCTION</v>
          </cell>
          <cell r="F146" t="str">
            <v>HRA-CONDENSER</v>
          </cell>
          <cell r="G146" t="str">
            <v>EXTRACTION PIPING &amp;</v>
          </cell>
          <cell r="H146">
            <v>45</v>
          </cell>
          <cell r="I146" t="str">
            <v>LF</v>
          </cell>
          <cell r="J146">
            <v>2.6666666666666665</v>
          </cell>
          <cell r="K146">
            <v>6.666666666666667</v>
          </cell>
          <cell r="L146">
            <v>120</v>
          </cell>
          <cell r="M146">
            <v>300</v>
          </cell>
          <cell r="N146">
            <v>6500</v>
          </cell>
        </row>
        <row r="147">
          <cell r="A147" t="str">
            <v>72.0401</v>
          </cell>
          <cell r="B147" t="str">
            <v>72.0401.0-075</v>
          </cell>
          <cell r="C147" t="str">
            <v>312C</v>
          </cell>
          <cell r="D147" t="str">
            <v>MECHANICAL CONSTRUCTION</v>
          </cell>
          <cell r="F147" t="str">
            <v>CCE-ID</v>
          </cell>
          <cell r="G147" t="str">
            <v>FANS &amp; MOTORS</v>
          </cell>
          <cell r="H147">
            <v>2</v>
          </cell>
          <cell r="I147" t="str">
            <v>EA</v>
          </cell>
          <cell r="J147">
            <v>2155</v>
          </cell>
          <cell r="K147">
            <v>0</v>
          </cell>
          <cell r="L147">
            <v>4310</v>
          </cell>
          <cell r="M147">
            <v>0</v>
          </cell>
          <cell r="N147">
            <v>150700</v>
          </cell>
        </row>
        <row r="148">
          <cell r="A148" t="str">
            <v>72.0401</v>
          </cell>
          <cell r="B148" t="str">
            <v>72.0401.0-219</v>
          </cell>
          <cell r="C148" t="str">
            <v>312C</v>
          </cell>
          <cell r="D148" t="str">
            <v>MECHANICAL CONSTRUCTION</v>
          </cell>
          <cell r="F148" t="str">
            <v>SGB-COMB AIR</v>
          </cell>
          <cell r="G148" t="str">
            <v>FD FANS &amp; MOTORS (2)</v>
          </cell>
          <cell r="H148">
            <v>2</v>
          </cell>
          <cell r="I148" t="str">
            <v>EA</v>
          </cell>
          <cell r="J148">
            <v>2240</v>
          </cell>
          <cell r="K148">
            <v>0</v>
          </cell>
          <cell r="L148">
            <v>4480</v>
          </cell>
          <cell r="M148">
            <v>0</v>
          </cell>
          <cell r="N148">
            <v>156700</v>
          </cell>
        </row>
        <row r="149">
          <cell r="A149" t="str">
            <v>72.0401</v>
          </cell>
          <cell r="B149" t="str">
            <v>72.0401.0-220</v>
          </cell>
          <cell r="C149" t="str">
            <v>312C</v>
          </cell>
          <cell r="D149" t="str">
            <v>MECHANICAL CONSTRUCTION</v>
          </cell>
          <cell r="F149" t="str">
            <v>SGB-COMB AIR</v>
          </cell>
          <cell r="G149" t="str">
            <v>FD LUBE OIL FLUSH</v>
          </cell>
          <cell r="H149">
            <v>2</v>
          </cell>
          <cell r="I149" t="str">
            <v>EA</v>
          </cell>
          <cell r="J149">
            <v>100</v>
          </cell>
          <cell r="K149">
            <v>0</v>
          </cell>
          <cell r="L149">
            <v>200</v>
          </cell>
          <cell r="M149">
            <v>0</v>
          </cell>
          <cell r="N149">
            <v>6400</v>
          </cell>
        </row>
        <row r="150">
          <cell r="A150" t="str">
            <v>72.0401</v>
          </cell>
          <cell r="B150" t="str">
            <v>72.0401.0-044</v>
          </cell>
          <cell r="C150" t="str">
            <v>312C</v>
          </cell>
          <cell r="D150" t="str">
            <v>MECHANICAL CONSTRUCTION</v>
          </cell>
          <cell r="F150" t="str">
            <v>PSA-AUX. BOILER</v>
          </cell>
          <cell r="G150" t="str">
            <v>FEED PUMP</v>
          </cell>
          <cell r="H150">
            <v>1</v>
          </cell>
          <cell r="I150" t="str">
            <v>EA</v>
          </cell>
          <cell r="J150">
            <v>40</v>
          </cell>
          <cell r="K150">
            <v>0</v>
          </cell>
          <cell r="L150">
            <v>40</v>
          </cell>
          <cell r="M150">
            <v>0</v>
          </cell>
          <cell r="N150">
            <v>1400</v>
          </cell>
        </row>
        <row r="151">
          <cell r="A151" t="str">
            <v>72.0401</v>
          </cell>
          <cell r="B151" t="str">
            <v>72.0401.0-099</v>
          </cell>
          <cell r="C151" t="str">
            <v>312C</v>
          </cell>
          <cell r="D151" t="str">
            <v>MECHANICAL CONSTRUCTION</v>
          </cell>
          <cell r="F151" t="str">
            <v>HRA-CONDENSER</v>
          </cell>
          <cell r="G151" t="str">
            <v>FEEDWATER HEATER 1</v>
          </cell>
          <cell r="H151">
            <v>1</v>
          </cell>
          <cell r="I151" t="str">
            <v>LT</v>
          </cell>
          <cell r="J151">
            <v>200</v>
          </cell>
          <cell r="K151">
            <v>0</v>
          </cell>
          <cell r="L151">
            <v>200</v>
          </cell>
          <cell r="M151">
            <v>0</v>
          </cell>
          <cell r="N151">
            <v>6900</v>
          </cell>
        </row>
        <row r="152">
          <cell r="A152" t="str">
            <v>72.0401</v>
          </cell>
          <cell r="B152" t="str">
            <v>72.0401.0-285</v>
          </cell>
          <cell r="C152" t="str">
            <v>314C</v>
          </cell>
          <cell r="D152" t="str">
            <v>MECHANICAL CONSTRUCTION</v>
          </cell>
          <cell r="F152" t="str">
            <v>TGD-TURBINE LUBE OIL</v>
          </cell>
          <cell r="G152" t="str">
            <v>FILTER</v>
          </cell>
          <cell r="H152">
            <v>1</v>
          </cell>
          <cell r="I152" t="str">
            <v>EA</v>
          </cell>
          <cell r="J152">
            <v>30</v>
          </cell>
          <cell r="K152">
            <v>0</v>
          </cell>
          <cell r="L152">
            <v>30</v>
          </cell>
          <cell r="M152">
            <v>0</v>
          </cell>
          <cell r="N152">
            <v>1000</v>
          </cell>
        </row>
        <row r="153">
          <cell r="A153" t="str">
            <v>72.0401</v>
          </cell>
          <cell r="B153" t="str">
            <v>72.0401.0-327</v>
          </cell>
          <cell r="C153" t="str">
            <v>311B</v>
          </cell>
          <cell r="D153" t="str">
            <v>MECHANICAL CONSTRUCTION</v>
          </cell>
          <cell r="F153" t="str">
            <v>WTB-SERV WTR TRMT</v>
          </cell>
          <cell r="G153" t="str">
            <v>FILTER BACKWASH PUMP</v>
          </cell>
          <cell r="H153">
            <v>1</v>
          </cell>
          <cell r="I153" t="str">
            <v>EA</v>
          </cell>
          <cell r="J153">
            <v>50</v>
          </cell>
          <cell r="K153">
            <v>0</v>
          </cell>
          <cell r="L153">
            <v>50</v>
          </cell>
          <cell r="M153">
            <v>0</v>
          </cell>
          <cell r="N153">
            <v>1700</v>
          </cell>
        </row>
        <row r="154">
          <cell r="A154" t="str">
            <v>72.0401</v>
          </cell>
          <cell r="B154" t="str">
            <v>72.0401.0-271</v>
          </cell>
          <cell r="C154" t="str">
            <v>312C</v>
          </cell>
          <cell r="D154" t="str">
            <v>MECHANICAL CONSTRUCTION</v>
          </cell>
          <cell r="F154" t="str">
            <v>TEE-LP HTR DRAINS</v>
          </cell>
          <cell r="G154" t="str">
            <v>FLASH TANK</v>
          </cell>
          <cell r="H154">
            <v>1</v>
          </cell>
          <cell r="I154" t="str">
            <v>EA</v>
          </cell>
          <cell r="J154">
            <v>40</v>
          </cell>
          <cell r="K154">
            <v>0</v>
          </cell>
          <cell r="L154">
            <v>40</v>
          </cell>
          <cell r="M154">
            <v>0</v>
          </cell>
          <cell r="N154">
            <v>1300</v>
          </cell>
        </row>
        <row r="155">
          <cell r="A155" t="str">
            <v>72.0401</v>
          </cell>
          <cell r="B155" t="str">
            <v>72.0401.0-049</v>
          </cell>
          <cell r="C155" t="str">
            <v>312C</v>
          </cell>
          <cell r="D155" t="str">
            <v>MECHANICAL CONSTRUCTION</v>
          </cell>
          <cell r="F155" t="str">
            <v>PSB-AUX.BOILER FUEL</v>
          </cell>
          <cell r="G155" t="str">
            <v>FUEL PUMP</v>
          </cell>
          <cell r="H155">
            <v>1</v>
          </cell>
          <cell r="I155" t="str">
            <v>EA</v>
          </cell>
          <cell r="J155">
            <v>40</v>
          </cell>
          <cell r="K155">
            <v>0</v>
          </cell>
          <cell r="L155">
            <v>40</v>
          </cell>
          <cell r="M155">
            <v>0</v>
          </cell>
          <cell r="N155">
            <v>1400</v>
          </cell>
        </row>
        <row r="156">
          <cell r="A156" t="str">
            <v>72.0401</v>
          </cell>
          <cell r="B156" t="str">
            <v>72.0401.0-054</v>
          </cell>
          <cell r="C156" t="str">
            <v>311C</v>
          </cell>
          <cell r="D156" t="str">
            <v>MECHANICAL CONSTRUCTION</v>
          </cell>
          <cell r="F156" t="str">
            <v>DPA-ROOF DRAINS</v>
          </cell>
          <cell r="G156" t="str">
            <v>GENERATION BLDG</v>
          </cell>
          <cell r="H156">
            <v>3585</v>
          </cell>
          <cell r="I156" t="str">
            <v>LF</v>
          </cell>
          <cell r="J156">
            <v>2.5327754532775453</v>
          </cell>
          <cell r="K156">
            <v>6.5829846582984661</v>
          </cell>
          <cell r="L156">
            <v>9080</v>
          </cell>
          <cell r="M156">
            <v>23600</v>
          </cell>
          <cell r="N156">
            <v>294900</v>
          </cell>
        </row>
        <row r="157">
          <cell r="A157" t="str">
            <v>72.0401</v>
          </cell>
          <cell r="B157" t="str">
            <v>72.0401.0-157</v>
          </cell>
          <cell r="C157" t="str">
            <v>312C</v>
          </cell>
          <cell r="D157" t="str">
            <v>MECHANICAL CONSTRUCTION</v>
          </cell>
          <cell r="F157" t="str">
            <v>FWD-COND. POLISHING</v>
          </cell>
          <cell r="G157" t="str">
            <v>H &amp; T PIPING</v>
          </cell>
          <cell r="H157">
            <v>962</v>
          </cell>
          <cell r="I157" t="str">
            <v>LF</v>
          </cell>
          <cell r="J157">
            <v>0.8212058212058212</v>
          </cell>
          <cell r="K157">
            <v>6.2370062370062369</v>
          </cell>
          <cell r="L157">
            <v>790</v>
          </cell>
          <cell r="M157">
            <v>6000</v>
          </cell>
          <cell r="N157">
            <v>25800</v>
          </cell>
        </row>
        <row r="158">
          <cell r="A158" t="str">
            <v>72.0401</v>
          </cell>
          <cell r="B158" t="str">
            <v>72.0401.0-333</v>
          </cell>
          <cell r="C158" t="str">
            <v>312B</v>
          </cell>
          <cell r="D158" t="str">
            <v>MECHANICAL CONSTRUCTION</v>
          </cell>
          <cell r="F158" t="str">
            <v>WTD-CYCLE MU TRMT</v>
          </cell>
          <cell r="G158" t="str">
            <v>H &amp; T PIPING</v>
          </cell>
          <cell r="H158">
            <v>1100</v>
          </cell>
          <cell r="I158" t="str">
            <v>LF</v>
          </cell>
          <cell r="J158">
            <v>0.65454545454545454</v>
          </cell>
          <cell r="K158">
            <v>8.545454545454545</v>
          </cell>
          <cell r="L158">
            <v>720</v>
          </cell>
          <cell r="M158">
            <v>9400</v>
          </cell>
          <cell r="N158">
            <v>23500</v>
          </cell>
        </row>
        <row r="159">
          <cell r="A159" t="str">
            <v>72.0401</v>
          </cell>
          <cell r="B159" t="str">
            <v>72.0401.0-350</v>
          </cell>
          <cell r="C159" t="str">
            <v>312C</v>
          </cell>
          <cell r="D159" t="str">
            <v>MECHANICAL CONSTRUCTION</v>
          </cell>
          <cell r="E159" t="str">
            <v>EQUIPMENT</v>
          </cell>
          <cell r="F159" t="str">
            <v>PNEUMATIC MATERIAL</v>
          </cell>
          <cell r="G159" t="str">
            <v>HANDLING SYSTEM</v>
          </cell>
          <cell r="H159">
            <v>5</v>
          </cell>
          <cell r="I159" t="str">
            <v>LT</v>
          </cell>
          <cell r="J159">
            <v>100</v>
          </cell>
          <cell r="K159">
            <v>0</v>
          </cell>
          <cell r="L159">
            <v>500</v>
          </cell>
          <cell r="M159">
            <v>0</v>
          </cell>
          <cell r="N159">
            <v>17100</v>
          </cell>
        </row>
        <row r="160">
          <cell r="A160" t="str">
            <v>72.0401</v>
          </cell>
          <cell r="B160" t="str">
            <v>72.0401.0-344</v>
          </cell>
          <cell r="C160" t="str">
            <v>312C</v>
          </cell>
          <cell r="D160" t="str">
            <v>MECHANICAL CONSTRUCTION</v>
          </cell>
          <cell r="E160" t="str">
            <v>PAINTING</v>
          </cell>
          <cell r="F160" t="str">
            <v>DUCT-ACCESS</v>
          </cell>
          <cell r="G160" t="str">
            <v>HANDRAIL,GRATING,</v>
          </cell>
          <cell r="H160">
            <v>1</v>
          </cell>
          <cell r="I160" t="str">
            <v>LT</v>
          </cell>
          <cell r="J160">
            <v>850</v>
          </cell>
          <cell r="K160">
            <v>1300</v>
          </cell>
          <cell r="L160">
            <v>850</v>
          </cell>
          <cell r="M160">
            <v>1300</v>
          </cell>
          <cell r="N160">
            <v>28900</v>
          </cell>
        </row>
        <row r="161">
          <cell r="A161" t="str">
            <v>72.0401</v>
          </cell>
          <cell r="B161" t="str">
            <v>72.0401.0-351</v>
          </cell>
          <cell r="C161" t="str">
            <v>312C</v>
          </cell>
          <cell r="D161" t="str">
            <v>MECHANICAL CONSTRUCTION</v>
          </cell>
          <cell r="F161" t="str">
            <v>PNEUMATIC MATL</v>
          </cell>
          <cell r="G161" t="str">
            <v>HDLG-C &amp; I</v>
          </cell>
          <cell r="H161">
            <v>1</v>
          </cell>
          <cell r="I161" t="str">
            <v>LT</v>
          </cell>
          <cell r="J161">
            <v>330</v>
          </cell>
          <cell r="K161">
            <v>1400</v>
          </cell>
          <cell r="L161">
            <v>330</v>
          </cell>
          <cell r="M161">
            <v>1400</v>
          </cell>
          <cell r="N161">
            <v>8500</v>
          </cell>
        </row>
        <row r="162">
          <cell r="A162" t="str">
            <v>72.0401</v>
          </cell>
          <cell r="B162" t="str">
            <v>72.0401.0-128</v>
          </cell>
          <cell r="C162" t="str">
            <v>314C</v>
          </cell>
          <cell r="D162" t="str">
            <v>MECHANICAL CONSTRUCTION</v>
          </cell>
          <cell r="E162" t="str">
            <v>CLEANING EQUIPMENT</v>
          </cell>
          <cell r="F162" t="str">
            <v>ECA-AUX. CLG. WTR.</v>
          </cell>
          <cell r="G162" t="str">
            <v>HEAT EXCHANGER</v>
          </cell>
          <cell r="H162">
            <v>1</v>
          </cell>
          <cell r="I162" t="str">
            <v>LT</v>
          </cell>
          <cell r="J162">
            <v>200</v>
          </cell>
          <cell r="K162">
            <v>0</v>
          </cell>
          <cell r="L162">
            <v>200</v>
          </cell>
          <cell r="M162">
            <v>0</v>
          </cell>
          <cell r="N162">
            <v>6500</v>
          </cell>
        </row>
        <row r="163">
          <cell r="A163" t="str">
            <v>72.0401</v>
          </cell>
          <cell r="B163" t="str">
            <v>72.0401.0-130</v>
          </cell>
          <cell r="C163" t="str">
            <v>314C</v>
          </cell>
          <cell r="D163" t="str">
            <v>MECHANICAL CONSTRUCTION</v>
          </cell>
          <cell r="F163" t="str">
            <v>ECA-AUX. CLG. WTR</v>
          </cell>
          <cell r="G163" t="str">
            <v>HEAT EXCHANGERS</v>
          </cell>
          <cell r="H163">
            <v>2</v>
          </cell>
          <cell r="I163" t="str">
            <v>EA</v>
          </cell>
          <cell r="J163">
            <v>125</v>
          </cell>
          <cell r="K163">
            <v>0</v>
          </cell>
          <cell r="L163">
            <v>250</v>
          </cell>
          <cell r="M163">
            <v>0</v>
          </cell>
          <cell r="N163">
            <v>8100</v>
          </cell>
        </row>
        <row r="164">
          <cell r="A164" t="str">
            <v>72.0401</v>
          </cell>
          <cell r="B164" t="str">
            <v>72.0401.0-338</v>
          </cell>
          <cell r="C164" t="str">
            <v>312C</v>
          </cell>
          <cell r="D164" t="str">
            <v>MECHANICAL CONSTRUCTION</v>
          </cell>
          <cell r="F164" t="str">
            <v>DUCT-FD TO AIR</v>
          </cell>
          <cell r="G164" t="str">
            <v>HEATER</v>
          </cell>
          <cell r="H164">
            <v>1</v>
          </cell>
          <cell r="I164" t="str">
            <v>LT</v>
          </cell>
          <cell r="J164">
            <v>1650</v>
          </cell>
          <cell r="K164">
            <v>0</v>
          </cell>
          <cell r="L164">
            <v>1650</v>
          </cell>
          <cell r="M164">
            <v>0</v>
          </cell>
          <cell r="N164">
            <v>59100</v>
          </cell>
        </row>
        <row r="165">
          <cell r="A165" t="str">
            <v>72.0401</v>
          </cell>
          <cell r="B165" t="str">
            <v>72.0401.0-230</v>
          </cell>
          <cell r="C165" t="str">
            <v>312C</v>
          </cell>
          <cell r="D165" t="str">
            <v>MECHANICAL CONSTRUCTION</v>
          </cell>
          <cell r="F165" t="str">
            <v>SGE-IGNITER FUEL OIL</v>
          </cell>
          <cell r="G165" t="str">
            <v>HEATERS (2)</v>
          </cell>
          <cell r="H165">
            <v>2</v>
          </cell>
          <cell r="I165" t="str">
            <v>EA</v>
          </cell>
          <cell r="J165">
            <v>40</v>
          </cell>
          <cell r="K165">
            <v>0</v>
          </cell>
          <cell r="L165">
            <v>80</v>
          </cell>
          <cell r="M165">
            <v>0</v>
          </cell>
          <cell r="N165">
            <v>2600</v>
          </cell>
        </row>
        <row r="166">
          <cell r="A166" t="str">
            <v>72.0401</v>
          </cell>
          <cell r="B166" t="str">
            <v>72.0401.0-002</v>
          </cell>
          <cell r="C166" t="str">
            <v>312C</v>
          </cell>
          <cell r="D166" t="str">
            <v>MECHANICAL CONSTRUCTION</v>
          </cell>
          <cell r="F166" t="str">
            <v>ASA-BOTTOM ASH</v>
          </cell>
          <cell r="G166" t="str">
            <v>HOPPER &amp; LINING</v>
          </cell>
          <cell r="H166">
            <v>1</v>
          </cell>
          <cell r="I166" t="str">
            <v>LT</v>
          </cell>
          <cell r="J166">
            <v>3470</v>
          </cell>
          <cell r="K166">
            <v>18300</v>
          </cell>
          <cell r="L166">
            <v>3470</v>
          </cell>
          <cell r="M166">
            <v>18300</v>
          </cell>
          <cell r="N166">
            <v>124200</v>
          </cell>
        </row>
        <row r="167">
          <cell r="A167" t="str">
            <v>72.0401</v>
          </cell>
          <cell r="B167" t="str">
            <v>72.0401.0-247</v>
          </cell>
          <cell r="C167" t="str">
            <v>312C</v>
          </cell>
          <cell r="D167" t="str">
            <v>MECHANICAL CONSTRUCTION</v>
          </cell>
          <cell r="E167" t="str">
            <v>PIPING</v>
          </cell>
          <cell r="F167" t="str">
            <v>SGJ-REHEAT STEAM</v>
          </cell>
          <cell r="G167" t="str">
            <v>HOT REHEAT MAJOR</v>
          </cell>
          <cell r="H167">
            <v>1089</v>
          </cell>
          <cell r="I167" t="str">
            <v>LF</v>
          </cell>
          <cell r="J167">
            <v>6.5013774104683195</v>
          </cell>
          <cell r="K167">
            <v>0</v>
          </cell>
          <cell r="L167">
            <v>7080</v>
          </cell>
          <cell r="M167">
            <v>0</v>
          </cell>
          <cell r="N167">
            <v>230400</v>
          </cell>
        </row>
        <row r="168">
          <cell r="A168" t="str">
            <v>72.0401</v>
          </cell>
          <cell r="B168" t="str">
            <v>72.0401.0-249</v>
          </cell>
          <cell r="C168" t="str">
            <v>312C</v>
          </cell>
          <cell r="D168" t="str">
            <v>MECHANICAL CONSTRUCTION</v>
          </cell>
          <cell r="E168" t="str">
            <v>WELDING</v>
          </cell>
          <cell r="F168" t="str">
            <v>SGJ-REHEAT STEAM</v>
          </cell>
          <cell r="G168" t="str">
            <v>HOT REHEAT PIPE</v>
          </cell>
          <cell r="H168">
            <v>41</v>
          </cell>
          <cell r="I168" t="str">
            <v>EA</v>
          </cell>
          <cell r="J168">
            <v>59.512195121951223</v>
          </cell>
          <cell r="K168">
            <v>0</v>
          </cell>
          <cell r="L168">
            <v>2440</v>
          </cell>
          <cell r="M168">
            <v>0</v>
          </cell>
          <cell r="N168">
            <v>79500</v>
          </cell>
        </row>
        <row r="169">
          <cell r="A169" t="str">
            <v>72.0401</v>
          </cell>
          <cell r="B169" t="str">
            <v>72.0401.0-245</v>
          </cell>
          <cell r="C169" t="str">
            <v>312C</v>
          </cell>
          <cell r="D169" t="str">
            <v>MECHANICAL CONSTRUCTION</v>
          </cell>
          <cell r="F169" t="str">
            <v>SGJ-REHEAT STEAM</v>
          </cell>
          <cell r="G169" t="str">
            <v>HOT REHEAT SUPPORTS</v>
          </cell>
          <cell r="H169">
            <v>44</v>
          </cell>
          <cell r="I169" t="str">
            <v>EA</v>
          </cell>
          <cell r="J169">
            <v>34.772727272727273</v>
          </cell>
          <cell r="K169">
            <v>0</v>
          </cell>
          <cell r="L169">
            <v>1530</v>
          </cell>
          <cell r="M169">
            <v>0</v>
          </cell>
          <cell r="N169">
            <v>50100</v>
          </cell>
        </row>
        <row r="170">
          <cell r="A170" t="str">
            <v>72.0401</v>
          </cell>
          <cell r="B170" t="str">
            <v>72.0401.0-142</v>
          </cell>
          <cell r="C170" t="str">
            <v>312C</v>
          </cell>
          <cell r="D170" t="str">
            <v>MECHANICAL CONSTRUCTION</v>
          </cell>
          <cell r="F170" t="str">
            <v>FWA-BOILER FEED WTR</v>
          </cell>
          <cell r="G170" t="str">
            <v>HP FEEDWATER HEATERS</v>
          </cell>
          <cell r="H170">
            <v>3</v>
          </cell>
          <cell r="I170" t="str">
            <v>EA</v>
          </cell>
          <cell r="J170">
            <v>50</v>
          </cell>
          <cell r="K170">
            <v>0</v>
          </cell>
          <cell r="L170">
            <v>150</v>
          </cell>
          <cell r="M170">
            <v>0</v>
          </cell>
          <cell r="N170">
            <v>5200</v>
          </cell>
        </row>
        <row r="171">
          <cell r="A171" t="str">
            <v>72.0401</v>
          </cell>
          <cell r="B171" t="str">
            <v>72.0401.0-328</v>
          </cell>
          <cell r="C171" t="str">
            <v>311B</v>
          </cell>
          <cell r="D171" t="str">
            <v>MECHANICAL CONSTRUCTION</v>
          </cell>
          <cell r="F171" t="str">
            <v>WTB-SERV WTR TRMT</v>
          </cell>
          <cell r="G171" t="str">
            <v>IDI PIPING</v>
          </cell>
          <cell r="H171">
            <v>570</v>
          </cell>
          <cell r="I171" t="str">
            <v>LF</v>
          </cell>
          <cell r="J171">
            <v>1.4561403508771931</v>
          </cell>
          <cell r="K171">
            <v>0.8771929824561403</v>
          </cell>
          <cell r="L171">
            <v>830</v>
          </cell>
          <cell r="M171">
            <v>500</v>
          </cell>
          <cell r="N171">
            <v>26700</v>
          </cell>
        </row>
        <row r="172">
          <cell r="A172" t="str">
            <v>72.0401</v>
          </cell>
          <cell r="B172" t="str">
            <v>72.0401.0-183</v>
          </cell>
          <cell r="C172" t="str">
            <v>312A</v>
          </cell>
          <cell r="D172" t="str">
            <v>MECHANICAL CONSTRUCTION</v>
          </cell>
          <cell r="F172" t="str">
            <v>FOB-FO SUPPLY</v>
          </cell>
          <cell r="G172" t="str">
            <v>IGNITOR PUMPS</v>
          </cell>
          <cell r="H172">
            <v>2</v>
          </cell>
          <cell r="I172" t="str">
            <v>EA</v>
          </cell>
          <cell r="J172">
            <v>25</v>
          </cell>
          <cell r="K172">
            <v>0</v>
          </cell>
          <cell r="L172">
            <v>50</v>
          </cell>
          <cell r="M172">
            <v>0</v>
          </cell>
          <cell r="N172">
            <v>1700</v>
          </cell>
        </row>
        <row r="173">
          <cell r="A173" t="str">
            <v>72.0401</v>
          </cell>
          <cell r="B173" t="str">
            <v>72.0401.0-184</v>
          </cell>
          <cell r="C173" t="str">
            <v>312A</v>
          </cell>
          <cell r="D173" t="str">
            <v>MECHANICAL CONSTRUCTION</v>
          </cell>
          <cell r="E173" t="str">
            <v>HEATERS</v>
          </cell>
          <cell r="F173" t="str">
            <v>FOB-FO SUPPLY</v>
          </cell>
          <cell r="G173" t="str">
            <v>IGNITOR STORAGE</v>
          </cell>
          <cell r="H173">
            <v>2</v>
          </cell>
          <cell r="I173" t="str">
            <v>EA</v>
          </cell>
          <cell r="J173">
            <v>40</v>
          </cell>
          <cell r="K173">
            <v>0</v>
          </cell>
          <cell r="L173">
            <v>80</v>
          </cell>
          <cell r="M173">
            <v>0</v>
          </cell>
          <cell r="N173">
            <v>2700</v>
          </cell>
        </row>
        <row r="174">
          <cell r="A174" t="str">
            <v>72.0401</v>
          </cell>
          <cell r="B174" t="str">
            <v>72.0401.0-120</v>
          </cell>
          <cell r="C174" t="str">
            <v>314C</v>
          </cell>
          <cell r="D174" t="str">
            <v>MECHANICAL CONSTRUCTION</v>
          </cell>
          <cell r="E174" t="str">
            <v>STORAGE TANKS</v>
          </cell>
          <cell r="F174" t="str">
            <v>HRE-CW CHEM FEED</v>
          </cell>
          <cell r="G174" t="str">
            <v>INHIBITOR &amp; ACID</v>
          </cell>
          <cell r="H174">
            <v>2</v>
          </cell>
          <cell r="I174" t="str">
            <v>EA</v>
          </cell>
          <cell r="J174">
            <v>40</v>
          </cell>
          <cell r="K174">
            <v>5050</v>
          </cell>
          <cell r="L174">
            <v>80</v>
          </cell>
          <cell r="M174">
            <v>10100</v>
          </cell>
          <cell r="N174">
            <v>2600</v>
          </cell>
        </row>
        <row r="175">
          <cell r="A175" t="str">
            <v>72.0401</v>
          </cell>
          <cell r="B175" t="str">
            <v>72.0401.0-345</v>
          </cell>
          <cell r="C175" t="str">
            <v>312C</v>
          </cell>
          <cell r="D175" t="str">
            <v>MECHANICAL CONSTRUCTION</v>
          </cell>
          <cell r="F175" t="str">
            <v>METAL EXPANSION</v>
          </cell>
          <cell r="G175" t="str">
            <v>JOINTS</v>
          </cell>
          <cell r="H175">
            <v>15</v>
          </cell>
          <cell r="I175" t="str">
            <v>EA</v>
          </cell>
          <cell r="J175">
            <v>15.333333333333334</v>
          </cell>
          <cell r="K175">
            <v>0</v>
          </cell>
          <cell r="L175">
            <v>230</v>
          </cell>
          <cell r="M175">
            <v>0</v>
          </cell>
          <cell r="N175">
            <v>8100</v>
          </cell>
        </row>
        <row r="176">
          <cell r="A176" t="str">
            <v>72.0401</v>
          </cell>
          <cell r="B176" t="str">
            <v>72.0401.0-151</v>
          </cell>
          <cell r="C176" t="str">
            <v>312C</v>
          </cell>
          <cell r="D176" t="str">
            <v>MECHANICAL CONSTRUCTION</v>
          </cell>
          <cell r="E176" t="str">
            <v>HEATERS</v>
          </cell>
          <cell r="F176" t="str">
            <v>FWC-CONDENSATE</v>
          </cell>
          <cell r="G176" t="str">
            <v>LP FEEDWATER</v>
          </cell>
          <cell r="H176">
            <v>3</v>
          </cell>
          <cell r="I176" t="str">
            <v>EA</v>
          </cell>
          <cell r="J176">
            <v>43.333333333333336</v>
          </cell>
          <cell r="K176">
            <v>0</v>
          </cell>
          <cell r="L176">
            <v>130</v>
          </cell>
          <cell r="M176">
            <v>0</v>
          </cell>
          <cell r="N176">
            <v>4500</v>
          </cell>
        </row>
        <row r="177">
          <cell r="A177" t="str">
            <v>72.0401</v>
          </cell>
          <cell r="B177" t="str">
            <v>72.0401.0-076</v>
          </cell>
          <cell r="C177" t="str">
            <v>312C</v>
          </cell>
          <cell r="D177" t="str">
            <v>MECHANICAL CONSTRUCTION</v>
          </cell>
          <cell r="F177" t="str">
            <v>CCE-ID</v>
          </cell>
          <cell r="G177" t="str">
            <v>LUBE OIL FLUSH</v>
          </cell>
          <cell r="H177">
            <v>2</v>
          </cell>
          <cell r="I177" t="str">
            <v>EA</v>
          </cell>
          <cell r="J177">
            <v>100</v>
          </cell>
          <cell r="K177">
            <v>0</v>
          </cell>
          <cell r="L177">
            <v>200</v>
          </cell>
          <cell r="M177">
            <v>0</v>
          </cell>
          <cell r="N177">
            <v>6400</v>
          </cell>
        </row>
        <row r="178">
          <cell r="A178" t="str">
            <v>72.0401</v>
          </cell>
          <cell r="B178" t="str">
            <v>72.0401.0-239</v>
          </cell>
          <cell r="C178" t="str">
            <v>312C</v>
          </cell>
          <cell r="D178" t="str">
            <v>MECHANICAL CONSTRUCTION</v>
          </cell>
          <cell r="F178" t="str">
            <v>SGG-MAIN STEAM</v>
          </cell>
          <cell r="G178" t="str">
            <v>MAJOR PIPE ERECTION</v>
          </cell>
          <cell r="H178">
            <v>982</v>
          </cell>
          <cell r="I178" t="str">
            <v>LF</v>
          </cell>
          <cell r="J178">
            <v>8.5437881873727086</v>
          </cell>
          <cell r="K178">
            <v>0</v>
          </cell>
          <cell r="L178">
            <v>8390</v>
          </cell>
          <cell r="M178">
            <v>0</v>
          </cell>
          <cell r="N178">
            <v>273700</v>
          </cell>
        </row>
        <row r="179">
          <cell r="A179" t="str">
            <v>72.0401</v>
          </cell>
          <cell r="B179" t="str">
            <v>72.0401.0-240</v>
          </cell>
          <cell r="C179" t="str">
            <v>312C</v>
          </cell>
          <cell r="D179" t="str">
            <v>MECHANICAL CONSTRUCTION</v>
          </cell>
          <cell r="F179" t="str">
            <v>SGG-MAIN STEAM</v>
          </cell>
          <cell r="G179" t="str">
            <v>MAJOR PIPE WELDING</v>
          </cell>
          <cell r="H179">
            <v>50</v>
          </cell>
          <cell r="I179" t="str">
            <v>EA</v>
          </cell>
          <cell r="J179">
            <v>55.2</v>
          </cell>
          <cell r="K179">
            <v>0</v>
          </cell>
          <cell r="L179">
            <v>2760</v>
          </cell>
          <cell r="M179">
            <v>0</v>
          </cell>
          <cell r="N179">
            <v>89600</v>
          </cell>
        </row>
        <row r="180">
          <cell r="A180" t="str">
            <v>72.0401</v>
          </cell>
          <cell r="B180" t="str">
            <v>72.0401.0-040</v>
          </cell>
          <cell r="C180" t="str">
            <v>315A</v>
          </cell>
          <cell r="D180" t="str">
            <v>MECHANICAL CONSTRUCTION</v>
          </cell>
          <cell r="E180" t="str">
            <v>INCLUDING ROOF DRAIN</v>
          </cell>
          <cell r="F180" t="str">
            <v>APK-EMERG.GENERATOR</v>
          </cell>
          <cell r="G180" t="str">
            <v>MAJOR PIPING</v>
          </cell>
          <cell r="H180">
            <v>163</v>
          </cell>
          <cell r="I180" t="str">
            <v>LF</v>
          </cell>
          <cell r="J180">
            <v>1.2269938650306749</v>
          </cell>
          <cell r="K180">
            <v>34.355828220858896</v>
          </cell>
          <cell r="L180">
            <v>200</v>
          </cell>
          <cell r="M180">
            <v>5600</v>
          </cell>
          <cell r="N180">
            <v>6500</v>
          </cell>
        </row>
        <row r="181">
          <cell r="A181" t="str">
            <v>72.0401</v>
          </cell>
          <cell r="B181" t="str">
            <v>72.0401.0-011</v>
          </cell>
          <cell r="C181" t="str">
            <v>312C</v>
          </cell>
          <cell r="D181" t="str">
            <v>MECHANICAL CONSTRUCTION</v>
          </cell>
          <cell r="F181" t="str">
            <v>ASA-BOTTOM ASH</v>
          </cell>
          <cell r="G181" t="str">
            <v>MAJOR PIPING</v>
          </cell>
          <cell r="H181">
            <v>4210</v>
          </cell>
          <cell r="I181" t="str">
            <v>LF</v>
          </cell>
          <cell r="J181">
            <v>1.178147268408551</v>
          </cell>
          <cell r="K181">
            <v>66.650831353919244</v>
          </cell>
          <cell r="L181">
            <v>4960</v>
          </cell>
          <cell r="M181">
            <v>280600</v>
          </cell>
          <cell r="N181">
            <v>161800</v>
          </cell>
        </row>
        <row r="182">
          <cell r="A182" t="str">
            <v>72.0401</v>
          </cell>
          <cell r="B182" t="str">
            <v>72.0401.0-021</v>
          </cell>
          <cell r="C182" t="str">
            <v>312C</v>
          </cell>
          <cell r="D182" t="str">
            <v>MECHANICAL CONSTRUCTION</v>
          </cell>
          <cell r="F182" t="str">
            <v>ASB-FLY ASH</v>
          </cell>
          <cell r="G182" t="str">
            <v>MAJOR PIPING</v>
          </cell>
          <cell r="H182">
            <v>3330</v>
          </cell>
          <cell r="I182" t="str">
            <v>LF</v>
          </cell>
          <cell r="J182">
            <v>1.4174174174174174</v>
          </cell>
          <cell r="K182">
            <v>57.837837837837839</v>
          </cell>
          <cell r="L182">
            <v>4720</v>
          </cell>
          <cell r="M182">
            <v>192600</v>
          </cell>
          <cell r="N182">
            <v>153800</v>
          </cell>
        </row>
        <row r="183">
          <cell r="A183" t="str">
            <v>72.0401</v>
          </cell>
          <cell r="B183" t="str">
            <v>72.0401.0-029</v>
          </cell>
          <cell r="C183" t="str">
            <v>312C</v>
          </cell>
          <cell r="D183" t="str">
            <v>MECHANICAL CONSTRUCTION</v>
          </cell>
          <cell r="F183" t="str">
            <v>ASD-PULVERIZER REJ</v>
          </cell>
          <cell r="G183" t="str">
            <v>MAJOR PIPING</v>
          </cell>
          <cell r="H183">
            <v>360</v>
          </cell>
          <cell r="I183" t="str">
            <v>LF</v>
          </cell>
          <cell r="J183">
            <v>1</v>
          </cell>
          <cell r="K183">
            <v>32.5</v>
          </cell>
          <cell r="L183">
            <v>360</v>
          </cell>
          <cell r="M183">
            <v>11700</v>
          </cell>
          <cell r="N183">
            <v>11900</v>
          </cell>
        </row>
        <row r="184">
          <cell r="A184" t="str">
            <v>72.0401</v>
          </cell>
          <cell r="B184" t="str">
            <v>72.0401.0-036</v>
          </cell>
          <cell r="C184" t="str">
            <v>312C</v>
          </cell>
          <cell r="D184" t="str">
            <v>MECHANICAL CONSTRUCTION</v>
          </cell>
          <cell r="F184" t="str">
            <v>ASE-SCRUBBER SOLIDS</v>
          </cell>
          <cell r="G184" t="str">
            <v>MAJOR PIPING</v>
          </cell>
          <cell r="H184">
            <v>2926</v>
          </cell>
          <cell r="I184" t="str">
            <v>LF</v>
          </cell>
          <cell r="J184">
            <v>0.9706083390293917</v>
          </cell>
          <cell r="K184">
            <v>39.542036910457966</v>
          </cell>
          <cell r="L184">
            <v>2840</v>
          </cell>
          <cell r="M184">
            <v>115700</v>
          </cell>
          <cell r="N184">
            <v>92300</v>
          </cell>
        </row>
        <row r="185">
          <cell r="A185" t="str">
            <v>72.0401</v>
          </cell>
          <cell r="B185" t="str">
            <v>72.0401.0-063</v>
          </cell>
          <cell r="C185" t="str">
            <v>312A</v>
          </cell>
          <cell r="D185" t="str">
            <v>MECHANICAL CONSTRUCTION</v>
          </cell>
          <cell r="F185" t="str">
            <v>BMC-SCRUB.ADD.PREP</v>
          </cell>
          <cell r="G185" t="str">
            <v>MAJOR PIPING</v>
          </cell>
          <cell r="H185">
            <v>765</v>
          </cell>
          <cell r="I185" t="str">
            <v>LF</v>
          </cell>
          <cell r="J185">
            <v>1.4248366013071896</v>
          </cell>
          <cell r="K185">
            <v>30.457516339869279</v>
          </cell>
          <cell r="L185">
            <v>1090</v>
          </cell>
          <cell r="M185">
            <v>23300</v>
          </cell>
          <cell r="N185">
            <v>35600</v>
          </cell>
        </row>
        <row r="186">
          <cell r="A186" t="str">
            <v>72.0401</v>
          </cell>
          <cell r="B186" t="str">
            <v>72.0401.0-082</v>
          </cell>
          <cell r="C186" t="str">
            <v>316C</v>
          </cell>
          <cell r="D186" t="str">
            <v>MECHANICAL CONSTRUCTION</v>
          </cell>
          <cell r="F186" t="str">
            <v>CAA-STATION AIR</v>
          </cell>
          <cell r="G186" t="str">
            <v>MAJOR PIPING</v>
          </cell>
          <cell r="H186">
            <v>640</v>
          </cell>
          <cell r="I186" t="str">
            <v>LF</v>
          </cell>
          <cell r="J186">
            <v>1.328125</v>
          </cell>
          <cell r="K186">
            <v>37.1875</v>
          </cell>
          <cell r="L186">
            <v>850</v>
          </cell>
          <cell r="M186">
            <v>23800</v>
          </cell>
          <cell r="N186">
            <v>27900</v>
          </cell>
        </row>
        <row r="187">
          <cell r="A187" t="str">
            <v>72.0401</v>
          </cell>
          <cell r="B187" t="str">
            <v>72.0401.0-087</v>
          </cell>
          <cell r="C187" t="str">
            <v>316C</v>
          </cell>
          <cell r="D187" t="str">
            <v>MECHANICAL CONSTRUCTION</v>
          </cell>
          <cell r="F187" t="str">
            <v>CAB-CONTROL AIR</v>
          </cell>
          <cell r="G187" t="str">
            <v>MAJOR PIPING</v>
          </cell>
          <cell r="H187">
            <v>187</v>
          </cell>
          <cell r="I187" t="str">
            <v>LF</v>
          </cell>
          <cell r="J187">
            <v>1.2299465240641712</v>
          </cell>
          <cell r="K187">
            <v>33.155080213903744</v>
          </cell>
          <cell r="L187">
            <v>230</v>
          </cell>
          <cell r="M187">
            <v>6200</v>
          </cell>
          <cell r="N187">
            <v>7300</v>
          </cell>
        </row>
        <row r="188">
          <cell r="A188" t="str">
            <v>72.0401</v>
          </cell>
          <cell r="B188" t="str">
            <v>72.0401.0-072</v>
          </cell>
          <cell r="C188" t="str">
            <v>312C</v>
          </cell>
          <cell r="D188" t="str">
            <v>MECHANICAL CONSTRUCTION</v>
          </cell>
          <cell r="F188" t="str">
            <v>CCC-FLUE GAS DESULF</v>
          </cell>
          <cell r="G188" t="str">
            <v>MAJOR PIPING</v>
          </cell>
          <cell r="H188">
            <v>1695</v>
          </cell>
          <cell r="I188" t="str">
            <v>LF</v>
          </cell>
          <cell r="J188">
            <v>1.3274336283185841</v>
          </cell>
          <cell r="K188">
            <v>34.21828908554572</v>
          </cell>
          <cell r="L188">
            <v>2250</v>
          </cell>
          <cell r="M188">
            <v>58000</v>
          </cell>
          <cell r="N188">
            <v>73600</v>
          </cell>
        </row>
        <row r="189">
          <cell r="A189" t="str">
            <v>72.0401</v>
          </cell>
          <cell r="B189" t="str">
            <v>72.0401.0-077</v>
          </cell>
          <cell r="C189" t="str">
            <v>312C</v>
          </cell>
          <cell r="D189" t="str">
            <v>MECHANICAL CONSTRUCTION</v>
          </cell>
          <cell r="F189" t="str">
            <v>CCE-ID</v>
          </cell>
          <cell r="G189" t="str">
            <v>MAJOR PIPING</v>
          </cell>
          <cell r="H189">
            <v>380</v>
          </cell>
          <cell r="I189" t="str">
            <v>LF</v>
          </cell>
          <cell r="J189">
            <v>1.0526315789473684</v>
          </cell>
          <cell r="K189">
            <v>18.94736842105263</v>
          </cell>
          <cell r="L189">
            <v>400</v>
          </cell>
          <cell r="M189">
            <v>7200</v>
          </cell>
          <cell r="N189">
            <v>12800</v>
          </cell>
        </row>
        <row r="190">
          <cell r="A190" t="str">
            <v>72.0401</v>
          </cell>
          <cell r="B190" t="str">
            <v>72.0401.0-094</v>
          </cell>
          <cell r="C190" t="str">
            <v>316A</v>
          </cell>
          <cell r="D190" t="str">
            <v>MECHANICAL CONSTRUCTION</v>
          </cell>
          <cell r="F190" t="str">
            <v>CGD-NITROGEN STORAGE</v>
          </cell>
          <cell r="G190" t="str">
            <v>MAJOR PIPING</v>
          </cell>
          <cell r="H190">
            <v>40</v>
          </cell>
          <cell r="I190" t="str">
            <v>LF</v>
          </cell>
          <cell r="J190">
            <v>1</v>
          </cell>
          <cell r="K190">
            <v>17.5</v>
          </cell>
          <cell r="L190">
            <v>40</v>
          </cell>
          <cell r="M190">
            <v>700</v>
          </cell>
          <cell r="N190">
            <v>1200</v>
          </cell>
        </row>
        <row r="191">
          <cell r="A191" t="str">
            <v>72.0401</v>
          </cell>
          <cell r="B191" t="str">
            <v>72.0401.0-066</v>
          </cell>
          <cell r="C191" t="str">
            <v>312B</v>
          </cell>
          <cell r="D191" t="str">
            <v>MECHANICAL CONSTRUCTION</v>
          </cell>
          <cell r="F191" t="str">
            <v>CHF-DUST SUPPRESSION</v>
          </cell>
          <cell r="G191" t="str">
            <v>MAJOR PIPING</v>
          </cell>
          <cell r="H191">
            <v>640</v>
          </cell>
          <cell r="I191" t="str">
            <v>LF</v>
          </cell>
          <cell r="J191">
            <v>0.921875</v>
          </cell>
          <cell r="K191">
            <v>25</v>
          </cell>
          <cell r="L191">
            <v>590</v>
          </cell>
          <cell r="M191">
            <v>16000</v>
          </cell>
          <cell r="N191">
            <v>18900</v>
          </cell>
        </row>
        <row r="192">
          <cell r="A192" t="str">
            <v>72.0401</v>
          </cell>
          <cell r="B192" t="str">
            <v>72.0401.0-131</v>
          </cell>
          <cell r="C192" t="str">
            <v>314C</v>
          </cell>
          <cell r="D192" t="str">
            <v>MECHANICAL CONSTRUCTION</v>
          </cell>
          <cell r="F192" t="str">
            <v>ECA-AUX. CLG. WTR.</v>
          </cell>
          <cell r="G192" t="str">
            <v>MAJOR PIPING</v>
          </cell>
          <cell r="H192">
            <v>340</v>
          </cell>
          <cell r="I192" t="str">
            <v>LF</v>
          </cell>
          <cell r="J192">
            <v>1.5294117647058822</v>
          </cell>
          <cell r="K192">
            <v>20</v>
          </cell>
          <cell r="L192">
            <v>520</v>
          </cell>
          <cell r="M192">
            <v>6800</v>
          </cell>
          <cell r="N192">
            <v>17000</v>
          </cell>
        </row>
        <row r="193">
          <cell r="A193" t="str">
            <v>72.0401</v>
          </cell>
          <cell r="B193" t="str">
            <v>72.0401.0-136</v>
          </cell>
          <cell r="C193" t="str">
            <v>314C</v>
          </cell>
          <cell r="D193" t="str">
            <v>MECHANICAL CONSTRUCTION</v>
          </cell>
          <cell r="F193" t="str">
            <v>ECB-CLSD.CYC.CLG.WTR</v>
          </cell>
          <cell r="G193" t="str">
            <v>MAJOR PIPING</v>
          </cell>
          <cell r="H193">
            <v>4462</v>
          </cell>
          <cell r="I193" t="str">
            <v>LF</v>
          </cell>
          <cell r="J193">
            <v>1.3088301210219633</v>
          </cell>
          <cell r="K193">
            <v>56.476916181084718</v>
          </cell>
          <cell r="L193">
            <v>5840</v>
          </cell>
          <cell r="M193">
            <v>252000</v>
          </cell>
          <cell r="N193">
            <v>190400</v>
          </cell>
        </row>
        <row r="194">
          <cell r="A194" t="str">
            <v>72.0401</v>
          </cell>
          <cell r="B194" t="str">
            <v>72.0401.0-180</v>
          </cell>
          <cell r="C194" t="str">
            <v>312B</v>
          </cell>
          <cell r="D194" t="str">
            <v>MECHANICAL CONSTRUCTION</v>
          </cell>
          <cell r="F194" t="str">
            <v>FOA-FO REC &amp; STORAGE</v>
          </cell>
          <cell r="G194" t="str">
            <v>MAJOR PIPING</v>
          </cell>
          <cell r="H194">
            <v>460</v>
          </cell>
          <cell r="I194" t="str">
            <v>LF</v>
          </cell>
          <cell r="J194">
            <v>1.1956521739130435</v>
          </cell>
          <cell r="K194">
            <v>19.782608695652176</v>
          </cell>
          <cell r="L194">
            <v>550</v>
          </cell>
          <cell r="M194">
            <v>9100</v>
          </cell>
          <cell r="N194">
            <v>17900</v>
          </cell>
        </row>
        <row r="195">
          <cell r="A195" t="str">
            <v>72.0401</v>
          </cell>
          <cell r="B195" t="str">
            <v>72.0401.0-186</v>
          </cell>
          <cell r="C195" t="str">
            <v>312A</v>
          </cell>
          <cell r="D195" t="str">
            <v>MECHANICAL CONSTRUCTION</v>
          </cell>
          <cell r="F195" t="str">
            <v>FOB-FO SUPPLY</v>
          </cell>
          <cell r="G195" t="str">
            <v>MAJOR PIPING</v>
          </cell>
          <cell r="H195">
            <v>1425</v>
          </cell>
          <cell r="I195" t="str">
            <v>LF</v>
          </cell>
          <cell r="J195">
            <v>1.0456140350877192</v>
          </cell>
          <cell r="K195">
            <v>21.12280701754386</v>
          </cell>
          <cell r="L195">
            <v>1490</v>
          </cell>
          <cell r="M195">
            <v>30100</v>
          </cell>
          <cell r="N195">
            <v>48700</v>
          </cell>
        </row>
        <row r="196">
          <cell r="A196" t="str">
            <v>72.0401</v>
          </cell>
          <cell r="B196" t="str">
            <v>72.0401.0-175</v>
          </cell>
          <cell r="C196" t="str">
            <v>316C</v>
          </cell>
          <cell r="D196" t="str">
            <v>MECHANICAL CONSTRUCTION</v>
          </cell>
          <cell r="F196" t="str">
            <v>FP-FIRE PROTECTION</v>
          </cell>
          <cell r="G196" t="str">
            <v>MAJOR PIPING</v>
          </cell>
          <cell r="H196">
            <v>5048</v>
          </cell>
          <cell r="I196" t="str">
            <v>LF</v>
          </cell>
          <cell r="J196">
            <v>1.3391442155309032</v>
          </cell>
          <cell r="K196">
            <v>42.432646592709986</v>
          </cell>
          <cell r="L196">
            <v>6760</v>
          </cell>
          <cell r="M196">
            <v>214200</v>
          </cell>
          <cell r="N196">
            <v>220400</v>
          </cell>
        </row>
        <row r="197">
          <cell r="A197" t="str">
            <v>72.0401</v>
          </cell>
          <cell r="B197" t="str">
            <v>72.0401.0-144</v>
          </cell>
          <cell r="C197" t="str">
            <v>312C</v>
          </cell>
          <cell r="D197" t="str">
            <v>MECHANICAL CONSTRUCTION</v>
          </cell>
          <cell r="F197" t="str">
            <v>FWA-BOILER FEED WTR</v>
          </cell>
          <cell r="G197" t="str">
            <v>MAJOR PIPING</v>
          </cell>
          <cell r="H197">
            <v>2074</v>
          </cell>
          <cell r="I197" t="str">
            <v>LF</v>
          </cell>
          <cell r="J197">
            <v>5.081967213114754</v>
          </cell>
          <cell r="K197">
            <v>0</v>
          </cell>
          <cell r="L197">
            <v>10540</v>
          </cell>
          <cell r="M197">
            <v>0</v>
          </cell>
          <cell r="N197">
            <v>342700</v>
          </cell>
        </row>
        <row r="198">
          <cell r="A198" t="str">
            <v>72.0401</v>
          </cell>
          <cell r="B198" t="str">
            <v>72.0401.0-148</v>
          </cell>
          <cell r="C198" t="str">
            <v>312C</v>
          </cell>
          <cell r="D198" t="str">
            <v>MECHANICAL CONSTRUCTION</v>
          </cell>
          <cell r="F198" t="str">
            <v>FWB-BOILER FEED INJ.</v>
          </cell>
          <cell r="G198" t="str">
            <v>MAJOR PIPING</v>
          </cell>
          <cell r="H198">
            <v>443</v>
          </cell>
          <cell r="I198" t="str">
            <v>LF</v>
          </cell>
          <cell r="J198">
            <v>1.5349887133182845</v>
          </cell>
          <cell r="K198">
            <v>4.5146726862302486</v>
          </cell>
          <cell r="L198">
            <v>680</v>
          </cell>
          <cell r="M198">
            <v>2000</v>
          </cell>
          <cell r="N198">
            <v>22300</v>
          </cell>
        </row>
        <row r="199">
          <cell r="A199" t="str">
            <v>72.0401</v>
          </cell>
          <cell r="B199" t="str">
            <v>72.0401.0-153</v>
          </cell>
          <cell r="C199" t="str">
            <v>312C</v>
          </cell>
          <cell r="D199" t="str">
            <v>MECHANICAL CONSTRUCTION</v>
          </cell>
          <cell r="F199" t="str">
            <v>FWC-CONDENSATE</v>
          </cell>
          <cell r="G199" t="str">
            <v>MAJOR PIPING</v>
          </cell>
          <cell r="H199">
            <v>1497</v>
          </cell>
          <cell r="I199" t="str">
            <v>LF</v>
          </cell>
          <cell r="J199">
            <v>1.6833667334669338</v>
          </cell>
          <cell r="K199">
            <v>3.0060120240480961</v>
          </cell>
          <cell r="L199">
            <v>2520</v>
          </cell>
          <cell r="M199">
            <v>4500</v>
          </cell>
          <cell r="N199">
            <v>82400</v>
          </cell>
        </row>
        <row r="200">
          <cell r="A200" t="str">
            <v>72.0401</v>
          </cell>
          <cell r="B200" t="str">
            <v>72.0401.0-160</v>
          </cell>
          <cell r="C200" t="str">
            <v>312C</v>
          </cell>
          <cell r="D200" t="str">
            <v>MECHANICAL CONSTRUCTION</v>
          </cell>
          <cell r="F200" t="str">
            <v>FWD-COND. POLISHING</v>
          </cell>
          <cell r="G200" t="str">
            <v>MAJOR PIPING</v>
          </cell>
          <cell r="H200">
            <v>114</v>
          </cell>
          <cell r="I200" t="str">
            <v>LF</v>
          </cell>
          <cell r="J200">
            <v>2.1052631578947367</v>
          </cell>
          <cell r="K200">
            <v>8.7719298245614041</v>
          </cell>
          <cell r="L200">
            <v>240</v>
          </cell>
          <cell r="M200">
            <v>1000</v>
          </cell>
          <cell r="N200">
            <v>8000</v>
          </cell>
        </row>
        <row r="201">
          <cell r="A201" t="str">
            <v>72.0401</v>
          </cell>
          <cell r="B201" t="str">
            <v>72.0401.0-170</v>
          </cell>
          <cell r="C201" t="str">
            <v>312C</v>
          </cell>
          <cell r="D201" t="str">
            <v>MECHANICAL CONSTRUCTION</v>
          </cell>
          <cell r="F201" t="str">
            <v>FWF-CYC.MU &amp; STORAGE</v>
          </cell>
          <cell r="G201" t="str">
            <v>MAJOR PIPING</v>
          </cell>
          <cell r="H201">
            <v>776</v>
          </cell>
          <cell r="I201" t="str">
            <v>LF</v>
          </cell>
          <cell r="J201">
            <v>2.3195876288659796</v>
          </cell>
          <cell r="K201">
            <v>3.2216494845360826</v>
          </cell>
          <cell r="L201">
            <v>1800</v>
          </cell>
          <cell r="M201">
            <v>2500</v>
          </cell>
          <cell r="N201">
            <v>58600</v>
          </cell>
        </row>
        <row r="202">
          <cell r="A202" t="str">
            <v>72.0401</v>
          </cell>
          <cell r="B202" t="str">
            <v>72.0401.0-103</v>
          </cell>
          <cell r="C202" t="str">
            <v>314C</v>
          </cell>
          <cell r="D202" t="str">
            <v>MECHANICAL CONSTRUCTION</v>
          </cell>
          <cell r="F202" t="str">
            <v>HRA-CONDENSER</v>
          </cell>
          <cell r="G202" t="str">
            <v>MAJOR PIPING</v>
          </cell>
          <cell r="H202">
            <v>1598</v>
          </cell>
          <cell r="I202" t="str">
            <v>LF</v>
          </cell>
          <cell r="J202">
            <v>1.5456821026282854</v>
          </cell>
          <cell r="K202">
            <v>2.002503128911139</v>
          </cell>
          <cell r="L202">
            <v>2470</v>
          </cell>
          <cell r="M202">
            <v>3200</v>
          </cell>
          <cell r="N202">
            <v>79900</v>
          </cell>
        </row>
        <row r="203">
          <cell r="A203" t="str">
            <v>72.0401</v>
          </cell>
          <cell r="B203" t="str">
            <v>72.0401.0-107</v>
          </cell>
          <cell r="C203" t="str">
            <v>314C</v>
          </cell>
          <cell r="D203" t="str">
            <v>MECHANICAL CONSTRUCTION</v>
          </cell>
          <cell r="F203" t="str">
            <v>HRB-COND.AIR EXT.</v>
          </cell>
          <cell r="G203" t="str">
            <v>MAJOR PIPING</v>
          </cell>
          <cell r="H203">
            <v>276</v>
          </cell>
          <cell r="I203" t="str">
            <v>LF</v>
          </cell>
          <cell r="J203">
            <v>1.7753623188405796</v>
          </cell>
          <cell r="K203">
            <v>10.869565217391305</v>
          </cell>
          <cell r="L203">
            <v>490</v>
          </cell>
          <cell r="M203">
            <v>3000</v>
          </cell>
          <cell r="N203">
            <v>16200</v>
          </cell>
        </row>
        <row r="204">
          <cell r="A204" t="str">
            <v>72.0401</v>
          </cell>
          <cell r="B204" t="str">
            <v>72.0401.0-111</v>
          </cell>
          <cell r="C204" t="str">
            <v>314C</v>
          </cell>
          <cell r="D204" t="str">
            <v>MECHANICAL CONSTRUCTION</v>
          </cell>
          <cell r="F204" t="str">
            <v>HRC-CIRC WATER</v>
          </cell>
          <cell r="G204" t="str">
            <v>MAJOR PIPING</v>
          </cell>
          <cell r="H204">
            <v>312</v>
          </cell>
          <cell r="I204" t="str">
            <v>LF</v>
          </cell>
          <cell r="J204">
            <v>3.4294871794871793</v>
          </cell>
          <cell r="K204">
            <v>28.525641025641026</v>
          </cell>
          <cell r="L204">
            <v>1070</v>
          </cell>
          <cell r="M204">
            <v>8900</v>
          </cell>
          <cell r="N204">
            <v>34900</v>
          </cell>
        </row>
        <row r="205">
          <cell r="A205" t="str">
            <v>72.0401</v>
          </cell>
          <cell r="B205" t="str">
            <v>72.0401.0-115</v>
          </cell>
          <cell r="C205" t="str">
            <v>314C</v>
          </cell>
          <cell r="D205" t="str">
            <v>MECHANICAL CONSTRUCTION</v>
          </cell>
          <cell r="F205" t="str">
            <v>HRD-CIRC.WTR.MAKEUP</v>
          </cell>
          <cell r="G205" t="str">
            <v>MAJOR PIPING</v>
          </cell>
          <cell r="H205">
            <v>129</v>
          </cell>
          <cell r="I205" t="str">
            <v>LF</v>
          </cell>
          <cell r="J205">
            <v>1.4728682170542635</v>
          </cell>
          <cell r="K205">
            <v>36.434108527131784</v>
          </cell>
          <cell r="L205">
            <v>190</v>
          </cell>
          <cell r="M205">
            <v>4700</v>
          </cell>
          <cell r="N205">
            <v>6100</v>
          </cell>
        </row>
        <row r="206">
          <cell r="A206" t="str">
            <v>72.0401</v>
          </cell>
          <cell r="B206" t="str">
            <v>72.0401.0-121</v>
          </cell>
          <cell r="C206" t="str">
            <v>314C</v>
          </cell>
          <cell r="D206" t="str">
            <v>MECHANICAL CONSTRUCTION</v>
          </cell>
          <cell r="F206" t="str">
            <v>HRE-CW CHEM FEED</v>
          </cell>
          <cell r="G206" t="str">
            <v>MAJOR PIPING</v>
          </cell>
          <cell r="H206">
            <v>130</v>
          </cell>
          <cell r="I206" t="str">
            <v>LF</v>
          </cell>
          <cell r="J206">
            <v>0.69230769230769229</v>
          </cell>
          <cell r="K206">
            <v>40</v>
          </cell>
          <cell r="L206">
            <v>90</v>
          </cell>
          <cell r="M206">
            <v>5200</v>
          </cell>
          <cell r="N206">
            <v>2900</v>
          </cell>
        </row>
        <row r="207">
          <cell r="A207" t="str">
            <v>72.0401</v>
          </cell>
          <cell r="B207" t="str">
            <v>72.0401.0-125</v>
          </cell>
          <cell r="C207" t="str">
            <v>314C</v>
          </cell>
          <cell r="D207" t="str">
            <v>MECHANICAL CONSTRUCTION</v>
          </cell>
          <cell r="F207" t="str">
            <v>HRF-COND. CLEANING</v>
          </cell>
          <cell r="G207" t="str">
            <v>MAJOR PIPING</v>
          </cell>
          <cell r="H207">
            <v>660</v>
          </cell>
          <cell r="I207" t="str">
            <v>LF</v>
          </cell>
          <cell r="J207">
            <v>1.1363636363636365</v>
          </cell>
          <cell r="K207">
            <v>20.90909090909091</v>
          </cell>
          <cell r="L207">
            <v>750</v>
          </cell>
          <cell r="M207">
            <v>13800</v>
          </cell>
          <cell r="N207">
            <v>24500</v>
          </cell>
        </row>
        <row r="208">
          <cell r="A208" t="str">
            <v>72.0401</v>
          </cell>
          <cell r="B208" t="str">
            <v>72.0401.0-191</v>
          </cell>
          <cell r="C208" t="str">
            <v>312C</v>
          </cell>
          <cell r="D208" t="str">
            <v>MECHANICAL CONSTRUCTION</v>
          </cell>
          <cell r="F208" t="str">
            <v>PMA-CHEM. CLEANING</v>
          </cell>
          <cell r="G208" t="str">
            <v>MAJOR PIPING</v>
          </cell>
          <cell r="H208">
            <v>2920</v>
          </cell>
          <cell r="I208" t="str">
            <v>LF</v>
          </cell>
          <cell r="J208">
            <v>1.726027397260274</v>
          </cell>
          <cell r="K208">
            <v>54.965753424657535</v>
          </cell>
          <cell r="L208">
            <v>5040</v>
          </cell>
          <cell r="M208">
            <v>160500</v>
          </cell>
          <cell r="N208">
            <v>164200</v>
          </cell>
        </row>
        <row r="209">
          <cell r="A209" t="str">
            <v>72.0401</v>
          </cell>
          <cell r="B209" t="str">
            <v>72.0401.0-194</v>
          </cell>
          <cell r="C209" t="str">
            <v>316C</v>
          </cell>
          <cell r="D209" t="str">
            <v>MECHANICAL CONSTRUCTION</v>
          </cell>
          <cell r="F209" t="str">
            <v>PMB-SD CORR PROT</v>
          </cell>
          <cell r="G209" t="str">
            <v>MAJOR PIPING</v>
          </cell>
          <cell r="H209">
            <v>407</v>
          </cell>
          <cell r="I209" t="str">
            <v>LF</v>
          </cell>
          <cell r="J209">
            <v>1.0810810810810811</v>
          </cell>
          <cell r="K209">
            <v>21.867321867321866</v>
          </cell>
          <cell r="L209">
            <v>440</v>
          </cell>
          <cell r="M209">
            <v>8900</v>
          </cell>
          <cell r="N209">
            <v>14300</v>
          </cell>
        </row>
        <row r="210">
          <cell r="A210" t="str">
            <v>72.0401</v>
          </cell>
          <cell r="B210" t="str">
            <v>72.0401.0-199</v>
          </cell>
          <cell r="C210" t="str">
            <v>316C</v>
          </cell>
          <cell r="D210" t="str">
            <v>MECHANICAL CONSTRUCTION</v>
          </cell>
          <cell r="F210" t="str">
            <v>PMC-VACUUM CLEANING</v>
          </cell>
          <cell r="G210" t="str">
            <v>MAJOR PIPING</v>
          </cell>
          <cell r="H210">
            <v>3800</v>
          </cell>
          <cell r="I210" t="str">
            <v>LF</v>
          </cell>
          <cell r="J210">
            <v>1.131578947368421</v>
          </cell>
          <cell r="K210">
            <v>27.55263157894737</v>
          </cell>
          <cell r="L210">
            <v>4300</v>
          </cell>
          <cell r="M210">
            <v>104700</v>
          </cell>
          <cell r="N210">
            <v>140000</v>
          </cell>
        </row>
        <row r="211">
          <cell r="A211" t="str">
            <v>72.0401</v>
          </cell>
          <cell r="B211" t="str">
            <v>72.0401.0-046</v>
          </cell>
          <cell r="C211" t="str">
            <v>312C</v>
          </cell>
          <cell r="D211" t="str">
            <v>MECHANICAL CONSTRUCTION</v>
          </cell>
          <cell r="F211" t="str">
            <v>PSA-AUX. BOILER</v>
          </cell>
          <cell r="G211" t="str">
            <v>MAJOR PIPING</v>
          </cell>
          <cell r="H211">
            <v>2486</v>
          </cell>
          <cell r="I211" t="str">
            <v>LF</v>
          </cell>
          <cell r="J211">
            <v>1.584875301689461</v>
          </cell>
          <cell r="K211">
            <v>0</v>
          </cell>
          <cell r="L211">
            <v>3940</v>
          </cell>
          <cell r="M211">
            <v>0</v>
          </cell>
          <cell r="N211">
            <v>127900</v>
          </cell>
        </row>
        <row r="212">
          <cell r="A212" t="str">
            <v>72.0401</v>
          </cell>
          <cell r="B212" t="str">
            <v>72.0401.0-216</v>
          </cell>
          <cell r="C212" t="str">
            <v>312C</v>
          </cell>
          <cell r="D212" t="str">
            <v>MECHANICAL CONSTRUCTION</v>
          </cell>
          <cell r="F212" t="str">
            <v>SGA-STEAM GENERATOR</v>
          </cell>
          <cell r="G212" t="str">
            <v>MAJOR PIPING</v>
          </cell>
          <cell r="H212">
            <v>548</v>
          </cell>
          <cell r="I212" t="str">
            <v>LF</v>
          </cell>
          <cell r="J212">
            <v>3.886861313868613</v>
          </cell>
          <cell r="K212">
            <v>15.875912408759124</v>
          </cell>
          <cell r="L212">
            <v>2130</v>
          </cell>
          <cell r="M212">
            <v>8700</v>
          </cell>
          <cell r="N212">
            <v>69300</v>
          </cell>
        </row>
        <row r="213">
          <cell r="A213" t="str">
            <v>72.0401</v>
          </cell>
          <cell r="B213" t="str">
            <v>72.0401.0-221</v>
          </cell>
          <cell r="C213" t="str">
            <v>312C</v>
          </cell>
          <cell r="D213" t="str">
            <v>MECHANICAL CONSTRUCTION</v>
          </cell>
          <cell r="F213" t="str">
            <v>SGB-COMB AIR</v>
          </cell>
          <cell r="G213" t="str">
            <v>MAJOR PIPING</v>
          </cell>
          <cell r="H213">
            <v>240</v>
          </cell>
          <cell r="I213" t="str">
            <v>LF</v>
          </cell>
          <cell r="J213">
            <v>1.3333333333333333</v>
          </cell>
          <cell r="K213">
            <v>52.916666666666664</v>
          </cell>
          <cell r="L213">
            <v>320</v>
          </cell>
          <cell r="M213">
            <v>12700</v>
          </cell>
          <cell r="N213">
            <v>10200</v>
          </cell>
        </row>
        <row r="214">
          <cell r="A214" t="str">
            <v>72.0401</v>
          </cell>
          <cell r="B214" t="str">
            <v>72.0401.0-227</v>
          </cell>
          <cell r="C214" t="str">
            <v>312C</v>
          </cell>
          <cell r="D214" t="str">
            <v>MECHANICAL CONSTRUCTION</v>
          </cell>
          <cell r="F214" t="str">
            <v>SGD-AIR PREHEAT</v>
          </cell>
          <cell r="G214" t="str">
            <v>MAJOR PIPING</v>
          </cell>
          <cell r="H214">
            <v>1129</v>
          </cell>
          <cell r="I214" t="str">
            <v>LF</v>
          </cell>
          <cell r="J214">
            <v>1.2488928255093004</v>
          </cell>
          <cell r="K214">
            <v>0.62001771479185119</v>
          </cell>
          <cell r="L214">
            <v>1410</v>
          </cell>
          <cell r="M214">
            <v>700</v>
          </cell>
          <cell r="N214">
            <v>46000</v>
          </cell>
        </row>
        <row r="215">
          <cell r="A215" t="str">
            <v>72.0401</v>
          </cell>
          <cell r="B215" t="str">
            <v>72.0401.0-231</v>
          </cell>
          <cell r="C215" t="str">
            <v>312C</v>
          </cell>
          <cell r="D215" t="str">
            <v>MECHANICAL CONSTRUCTION</v>
          </cell>
          <cell r="F215" t="str">
            <v>SGE-IGNITER FUEL OIL</v>
          </cell>
          <cell r="G215" t="str">
            <v>MAJOR PIPING</v>
          </cell>
          <cell r="H215">
            <v>600</v>
          </cell>
          <cell r="I215" t="str">
            <v>LF</v>
          </cell>
          <cell r="J215">
            <v>1.0166666666666666</v>
          </cell>
          <cell r="K215">
            <v>36.5</v>
          </cell>
          <cell r="L215">
            <v>610</v>
          </cell>
          <cell r="M215">
            <v>21900</v>
          </cell>
          <cell r="N215">
            <v>19900</v>
          </cell>
        </row>
        <row r="216">
          <cell r="A216" t="str">
            <v>72.0401</v>
          </cell>
          <cell r="B216" t="str">
            <v>72.0401.0-235</v>
          </cell>
          <cell r="C216" t="str">
            <v>312C</v>
          </cell>
          <cell r="D216" t="str">
            <v>MECHANICAL CONSTRUCTION</v>
          </cell>
          <cell r="F216" t="str">
            <v>SGF-BOILER VENTS &amp;DR</v>
          </cell>
          <cell r="G216" t="str">
            <v>MAJOR PIPING</v>
          </cell>
          <cell r="H216">
            <v>927</v>
          </cell>
          <cell r="I216" t="str">
            <v>LF</v>
          </cell>
          <cell r="J216">
            <v>2.1898597626752965</v>
          </cell>
          <cell r="K216">
            <v>0</v>
          </cell>
          <cell r="L216">
            <v>2030</v>
          </cell>
          <cell r="M216">
            <v>0</v>
          </cell>
          <cell r="N216">
            <v>66100</v>
          </cell>
        </row>
        <row r="217">
          <cell r="A217" t="str">
            <v>72.0401</v>
          </cell>
          <cell r="B217" t="str">
            <v>72.0401.0-243</v>
          </cell>
          <cell r="C217" t="str">
            <v>312C</v>
          </cell>
          <cell r="D217" t="str">
            <v>MECHANICAL CONSTRUCTION</v>
          </cell>
          <cell r="F217" t="str">
            <v>SGI-SOOT BLOWING</v>
          </cell>
          <cell r="G217" t="str">
            <v>MAJOR PIPING</v>
          </cell>
          <cell r="H217">
            <v>720</v>
          </cell>
          <cell r="I217" t="str">
            <v>LF</v>
          </cell>
          <cell r="J217">
            <v>1.2361111111111112</v>
          </cell>
          <cell r="K217">
            <v>41.25</v>
          </cell>
          <cell r="L217">
            <v>890</v>
          </cell>
          <cell r="M217">
            <v>29700</v>
          </cell>
          <cell r="N217">
            <v>29300</v>
          </cell>
        </row>
        <row r="218">
          <cell r="A218" t="str">
            <v>72.0401</v>
          </cell>
          <cell r="B218" t="str">
            <v>72.0401.0-254</v>
          </cell>
          <cell r="C218" t="str">
            <v>312C</v>
          </cell>
          <cell r="D218" t="str">
            <v>MECHANICAL CONSTRUCTION</v>
          </cell>
          <cell r="F218" t="str">
            <v>SGK-TEMP BLOWOUT</v>
          </cell>
          <cell r="G218" t="str">
            <v>MAJOR PIPING</v>
          </cell>
          <cell r="H218">
            <v>1152</v>
          </cell>
          <cell r="I218" t="str">
            <v>LF</v>
          </cell>
          <cell r="J218">
            <v>2.7083333333333335</v>
          </cell>
          <cell r="K218">
            <v>202.60416666666666</v>
          </cell>
          <cell r="L218">
            <v>3120</v>
          </cell>
          <cell r="M218">
            <v>233400</v>
          </cell>
          <cell r="N218">
            <v>91300</v>
          </cell>
        </row>
        <row r="219">
          <cell r="A219" t="str">
            <v>72.0401</v>
          </cell>
          <cell r="B219" t="str">
            <v>72.0401.0-204</v>
          </cell>
          <cell r="C219" t="str">
            <v>316B</v>
          </cell>
          <cell r="D219" t="str">
            <v>MECHANICAL CONSTRUCTION</v>
          </cell>
          <cell r="F219" t="str">
            <v>STG-SITE FIRE PROT</v>
          </cell>
          <cell r="G219" t="str">
            <v>MAJOR PIPING</v>
          </cell>
          <cell r="H219">
            <v>400</v>
          </cell>
          <cell r="I219" t="str">
            <v>LF</v>
          </cell>
          <cell r="J219">
            <v>1.1000000000000001</v>
          </cell>
          <cell r="K219">
            <v>26.75</v>
          </cell>
          <cell r="L219">
            <v>440</v>
          </cell>
          <cell r="M219">
            <v>10700</v>
          </cell>
          <cell r="N219">
            <v>14100</v>
          </cell>
        </row>
        <row r="220">
          <cell r="A220" t="str">
            <v>72.0401</v>
          </cell>
          <cell r="B220" t="str">
            <v>72.0401.0-257</v>
          </cell>
          <cell r="C220" t="str">
            <v>312C</v>
          </cell>
          <cell r="D220" t="str">
            <v>MECHANICAL CONSTRUCTION</v>
          </cell>
          <cell r="F220" t="str">
            <v>TEA-HP EXTRACTION</v>
          </cell>
          <cell r="G220" t="str">
            <v>MAJOR PIPING</v>
          </cell>
          <cell r="H220">
            <v>1106</v>
          </cell>
          <cell r="I220" t="str">
            <v>LF</v>
          </cell>
          <cell r="J220">
            <v>3.0289330922242317</v>
          </cell>
          <cell r="K220">
            <v>0</v>
          </cell>
          <cell r="L220">
            <v>3350</v>
          </cell>
          <cell r="M220">
            <v>0</v>
          </cell>
          <cell r="N220">
            <v>109200</v>
          </cell>
        </row>
        <row r="221">
          <cell r="A221" t="str">
            <v>72.0401</v>
          </cell>
          <cell r="B221" t="str">
            <v>72.0401.0-260</v>
          </cell>
          <cell r="C221" t="str">
            <v>312C</v>
          </cell>
          <cell r="D221" t="str">
            <v>MECHANICAL CONSTRUCTION</v>
          </cell>
          <cell r="F221" t="str">
            <v>TEB-LP EXTRACTION</v>
          </cell>
          <cell r="G221" t="str">
            <v>MAJOR PIPING</v>
          </cell>
          <cell r="H221">
            <v>431</v>
          </cell>
          <cell r="I221" t="str">
            <v>LF</v>
          </cell>
          <cell r="J221">
            <v>3.1786542923433876</v>
          </cell>
          <cell r="K221">
            <v>1.160092807424594</v>
          </cell>
          <cell r="L221">
            <v>1370</v>
          </cell>
          <cell r="M221">
            <v>500</v>
          </cell>
          <cell r="N221">
            <v>44800</v>
          </cell>
        </row>
        <row r="222">
          <cell r="A222" t="str">
            <v>72.0401</v>
          </cell>
          <cell r="B222" t="str">
            <v>72.0401.0-264</v>
          </cell>
          <cell r="C222" t="str">
            <v>312C</v>
          </cell>
          <cell r="D222" t="str">
            <v>MECHANICAL CONSTRUCTION</v>
          </cell>
          <cell r="F222" t="str">
            <v>TEC-LP EXTRACTION</v>
          </cell>
          <cell r="G222" t="str">
            <v>MAJOR PIPING</v>
          </cell>
          <cell r="H222">
            <v>232</v>
          </cell>
          <cell r="I222" t="str">
            <v>LF</v>
          </cell>
          <cell r="J222">
            <v>1.3793103448275863</v>
          </cell>
          <cell r="K222">
            <v>0</v>
          </cell>
          <cell r="L222">
            <v>320</v>
          </cell>
          <cell r="M222">
            <v>0</v>
          </cell>
          <cell r="N222">
            <v>10400</v>
          </cell>
        </row>
        <row r="223">
          <cell r="A223" t="str">
            <v>72.0401</v>
          </cell>
          <cell r="B223" t="str">
            <v>72.0401.0-268</v>
          </cell>
          <cell r="C223" t="str">
            <v>312C</v>
          </cell>
          <cell r="D223" t="str">
            <v>MECHANICAL CONSTRUCTION</v>
          </cell>
          <cell r="F223" t="str">
            <v>TED-HP HTR DRAINS</v>
          </cell>
          <cell r="G223" t="str">
            <v>MAJOR PIPING</v>
          </cell>
          <cell r="H223">
            <v>1709</v>
          </cell>
          <cell r="I223" t="str">
            <v>LF</v>
          </cell>
          <cell r="J223">
            <v>1.5740198946752486</v>
          </cell>
          <cell r="K223">
            <v>7.7823288472791106</v>
          </cell>
          <cell r="L223">
            <v>2690</v>
          </cell>
          <cell r="M223">
            <v>13300</v>
          </cell>
          <cell r="N223">
            <v>87900</v>
          </cell>
        </row>
        <row r="224">
          <cell r="A224" t="str">
            <v>72.0401</v>
          </cell>
          <cell r="B224" t="str">
            <v>72.0401.0-272</v>
          </cell>
          <cell r="C224" t="str">
            <v>312C</v>
          </cell>
          <cell r="D224" t="str">
            <v>MECHANICAL CONSTRUCTION</v>
          </cell>
          <cell r="F224" t="str">
            <v>TEE-LP HTR DRAINS</v>
          </cell>
          <cell r="G224" t="str">
            <v>MAJOR PIPING</v>
          </cell>
          <cell r="H224">
            <v>1792</v>
          </cell>
          <cell r="I224" t="str">
            <v>LF</v>
          </cell>
          <cell r="J224">
            <v>1.4787946428571428</v>
          </cell>
          <cell r="K224">
            <v>10.770089285714286</v>
          </cell>
          <cell r="L224">
            <v>2650</v>
          </cell>
          <cell r="M224">
            <v>19300</v>
          </cell>
          <cell r="N224">
            <v>86500</v>
          </cell>
        </row>
        <row r="225">
          <cell r="A225" t="str">
            <v>72.0401</v>
          </cell>
          <cell r="B225" t="str">
            <v>72.0401.0-287</v>
          </cell>
          <cell r="C225" t="str">
            <v>314C</v>
          </cell>
          <cell r="D225" t="str">
            <v>MECHANICAL CONSTRUCTION</v>
          </cell>
          <cell r="F225" t="str">
            <v>TGD-TURBINE LUBE OIL</v>
          </cell>
          <cell r="G225" t="str">
            <v>MAJOR PIPING</v>
          </cell>
          <cell r="H225">
            <v>1341</v>
          </cell>
          <cell r="I225" t="str">
            <v>LF</v>
          </cell>
          <cell r="J225">
            <v>1.1334824757643549</v>
          </cell>
          <cell r="K225">
            <v>25.130499627143923</v>
          </cell>
          <cell r="L225">
            <v>1520</v>
          </cell>
          <cell r="M225">
            <v>33700</v>
          </cell>
          <cell r="N225">
            <v>49900</v>
          </cell>
        </row>
        <row r="226">
          <cell r="A226" t="str">
            <v>72.0401</v>
          </cell>
          <cell r="B226" t="str">
            <v>72.0401.0-291</v>
          </cell>
          <cell r="C226" t="str">
            <v>314C</v>
          </cell>
          <cell r="D226" t="str">
            <v>MECHANICAL CONSTRUCTION</v>
          </cell>
          <cell r="F226" t="str">
            <v>TGE-GEN COOL.&amp; PURGE</v>
          </cell>
          <cell r="G226" t="str">
            <v>MAJOR PIPING</v>
          </cell>
          <cell r="H226">
            <v>390</v>
          </cell>
          <cell r="I226" t="str">
            <v>LF</v>
          </cell>
          <cell r="J226">
            <v>1</v>
          </cell>
          <cell r="K226">
            <v>22.564102564102566</v>
          </cell>
          <cell r="L226">
            <v>390</v>
          </cell>
          <cell r="M226">
            <v>8800</v>
          </cell>
          <cell r="N226">
            <v>12600</v>
          </cell>
        </row>
        <row r="227">
          <cell r="A227" t="str">
            <v>72.0401</v>
          </cell>
          <cell r="B227" t="str">
            <v>72.0401.0-307</v>
          </cell>
          <cell r="C227" t="str">
            <v>311C</v>
          </cell>
          <cell r="D227" t="str">
            <v>MECHANICAL CONSTRUCTION</v>
          </cell>
          <cell r="F227" t="str">
            <v>WSC-SERVICE WATER</v>
          </cell>
          <cell r="G227" t="str">
            <v>MAJOR PIPING</v>
          </cell>
          <cell r="H227">
            <v>2145</v>
          </cell>
          <cell r="I227" t="str">
            <v>LF</v>
          </cell>
          <cell r="J227">
            <v>1.1375291375291374</v>
          </cell>
          <cell r="K227">
            <v>25.641025641025642</v>
          </cell>
          <cell r="L227">
            <v>2440</v>
          </cell>
          <cell r="M227">
            <v>55000</v>
          </cell>
          <cell r="N227">
            <v>79500</v>
          </cell>
        </row>
        <row r="228">
          <cell r="A228" t="str">
            <v>72.0401</v>
          </cell>
          <cell r="B228" t="str">
            <v>72.0401.0-316</v>
          </cell>
          <cell r="C228" t="str">
            <v>312C</v>
          </cell>
          <cell r="D228" t="str">
            <v>MECHANICAL CONSTRUCTION</v>
          </cell>
          <cell r="F228" t="str">
            <v>WSF-ASH SLUICE WATER</v>
          </cell>
          <cell r="G228" t="str">
            <v>MAJOR PIPING</v>
          </cell>
          <cell r="H228">
            <v>1140</v>
          </cell>
          <cell r="I228" t="str">
            <v>LF</v>
          </cell>
          <cell r="J228">
            <v>1.4122807017543859</v>
          </cell>
          <cell r="K228">
            <v>82.719298245614041</v>
          </cell>
          <cell r="L228">
            <v>1610</v>
          </cell>
          <cell r="M228">
            <v>94300</v>
          </cell>
          <cell r="N228">
            <v>52800</v>
          </cell>
        </row>
        <row r="229">
          <cell r="A229" t="str">
            <v>72.0401</v>
          </cell>
          <cell r="B229" t="str">
            <v>72.0401.0-321</v>
          </cell>
          <cell r="C229" t="str">
            <v>312A</v>
          </cell>
          <cell r="D229" t="str">
            <v>MECHANICAL CONSTRUCTION</v>
          </cell>
          <cell r="F229" t="str">
            <v>WSG-SCRUBBER MU WTR</v>
          </cell>
          <cell r="G229" t="str">
            <v>MAJOR PIPING</v>
          </cell>
          <cell r="H229">
            <v>120</v>
          </cell>
          <cell r="I229" t="str">
            <v>LF</v>
          </cell>
          <cell r="J229">
            <v>0.75</v>
          </cell>
          <cell r="K229">
            <v>60</v>
          </cell>
          <cell r="L229">
            <v>90</v>
          </cell>
          <cell r="M229">
            <v>7200</v>
          </cell>
          <cell r="N229">
            <v>3200</v>
          </cell>
        </row>
        <row r="230">
          <cell r="A230" t="str">
            <v>72.0401</v>
          </cell>
          <cell r="B230" t="str">
            <v>72.0401.0-329</v>
          </cell>
          <cell r="C230" t="str">
            <v>311B</v>
          </cell>
          <cell r="D230" t="str">
            <v>MECHANICAL CONSTRUCTION</v>
          </cell>
          <cell r="F230" t="str">
            <v>WTB-SERV WTR TRMT</v>
          </cell>
          <cell r="G230" t="str">
            <v>MAJOR PIPING</v>
          </cell>
          <cell r="H230">
            <v>260</v>
          </cell>
          <cell r="I230" t="str">
            <v>LF</v>
          </cell>
          <cell r="J230">
            <v>1.6538461538461537</v>
          </cell>
          <cell r="K230">
            <v>99.615384615384613</v>
          </cell>
          <cell r="L230">
            <v>430</v>
          </cell>
          <cell r="M230">
            <v>25900</v>
          </cell>
          <cell r="N230">
            <v>13600</v>
          </cell>
        </row>
        <row r="231">
          <cell r="A231" t="str">
            <v>72.0401</v>
          </cell>
          <cell r="B231" t="str">
            <v>72.0401.0-069</v>
          </cell>
          <cell r="C231" t="str">
            <v>312C</v>
          </cell>
          <cell r="D231" t="str">
            <v>MECHANICAL CONSTRUCTION</v>
          </cell>
          <cell r="E231" t="str">
            <v>ROOF DRAINS</v>
          </cell>
          <cell r="F231" t="str">
            <v>CCB-PART. REMOVAL</v>
          </cell>
          <cell r="G231" t="str">
            <v>MAJOR PIPING - INCL.</v>
          </cell>
          <cell r="H231">
            <v>200</v>
          </cell>
          <cell r="I231" t="str">
            <v>LF</v>
          </cell>
          <cell r="J231">
            <v>1.75</v>
          </cell>
          <cell r="K231">
            <v>95.5</v>
          </cell>
          <cell r="L231">
            <v>350</v>
          </cell>
          <cell r="M231">
            <v>19100</v>
          </cell>
          <cell r="N231">
            <v>11400</v>
          </cell>
        </row>
        <row r="232">
          <cell r="A232" t="str">
            <v>72.0401</v>
          </cell>
          <cell r="B232" t="str">
            <v>72.0401.0-263</v>
          </cell>
          <cell r="C232" t="str">
            <v>312C</v>
          </cell>
          <cell r="D232" t="str">
            <v>MECHANICAL CONSTRUCTION</v>
          </cell>
          <cell r="F232" t="str">
            <v>TEC-LP EXTRACTION</v>
          </cell>
          <cell r="G232" t="str">
            <v>MISC DR RECEIVER</v>
          </cell>
          <cell r="H232">
            <v>1</v>
          </cell>
          <cell r="I232" t="str">
            <v>EA</v>
          </cell>
          <cell r="J232">
            <v>40</v>
          </cell>
          <cell r="K232">
            <v>0</v>
          </cell>
          <cell r="L232">
            <v>40</v>
          </cell>
          <cell r="M232">
            <v>0</v>
          </cell>
          <cell r="N232">
            <v>1300</v>
          </cell>
        </row>
        <row r="233">
          <cell r="A233" t="str">
            <v>72.0401</v>
          </cell>
          <cell r="B233" t="str">
            <v>72.0401.0-041</v>
          </cell>
          <cell r="C233" t="str">
            <v>315A</v>
          </cell>
          <cell r="D233" t="str">
            <v>MECHANICAL CONSTRUCTION</v>
          </cell>
          <cell r="F233" t="str">
            <v>APK-EMERG.GENERATOR</v>
          </cell>
          <cell r="G233" t="str">
            <v>MISC PIPING</v>
          </cell>
          <cell r="H233">
            <v>200</v>
          </cell>
          <cell r="I233" t="str">
            <v>LF</v>
          </cell>
          <cell r="J233">
            <v>0.85</v>
          </cell>
          <cell r="K233">
            <v>10</v>
          </cell>
          <cell r="L233">
            <v>170</v>
          </cell>
          <cell r="M233">
            <v>2000</v>
          </cell>
          <cell r="N233">
            <v>5600</v>
          </cell>
        </row>
        <row r="234">
          <cell r="A234" t="str">
            <v>72.0401</v>
          </cell>
          <cell r="B234" t="str">
            <v>72.0401.0-012</v>
          </cell>
          <cell r="C234" t="str">
            <v>312C</v>
          </cell>
          <cell r="D234" t="str">
            <v>MECHANICAL CONSTRUCTION</v>
          </cell>
          <cell r="F234" t="str">
            <v>ASA-BOTTOM ASH</v>
          </cell>
          <cell r="G234" t="str">
            <v>MISC PIPING</v>
          </cell>
          <cell r="H234">
            <v>3700</v>
          </cell>
          <cell r="I234" t="str">
            <v>LF</v>
          </cell>
          <cell r="J234">
            <v>0.82432432432432434</v>
          </cell>
          <cell r="K234">
            <v>16.297297297297298</v>
          </cell>
          <cell r="L234">
            <v>3050</v>
          </cell>
          <cell r="M234">
            <v>60300</v>
          </cell>
          <cell r="N234">
            <v>100000</v>
          </cell>
        </row>
        <row r="235">
          <cell r="A235" t="str">
            <v>72.0401</v>
          </cell>
          <cell r="B235" t="str">
            <v>72.0401.0-022</v>
          </cell>
          <cell r="C235" t="str">
            <v>312C</v>
          </cell>
          <cell r="D235" t="str">
            <v>MECHANICAL CONSTRUCTION</v>
          </cell>
          <cell r="F235" t="str">
            <v>ASB-FLY ASH</v>
          </cell>
          <cell r="G235" t="str">
            <v>MISC PIPING</v>
          </cell>
          <cell r="H235">
            <v>2200</v>
          </cell>
          <cell r="I235" t="str">
            <v>LF</v>
          </cell>
          <cell r="J235">
            <v>0.82272727272727275</v>
          </cell>
          <cell r="K235">
            <v>15.363636363636363</v>
          </cell>
          <cell r="L235">
            <v>1810</v>
          </cell>
          <cell r="M235">
            <v>33800</v>
          </cell>
          <cell r="N235">
            <v>59300</v>
          </cell>
        </row>
        <row r="236">
          <cell r="A236" t="str">
            <v>72.0401</v>
          </cell>
          <cell r="B236" t="str">
            <v>72.0401.0-030</v>
          </cell>
          <cell r="C236" t="str">
            <v>312C</v>
          </cell>
          <cell r="D236" t="str">
            <v>MECHANICAL CONSTRUCTION</v>
          </cell>
          <cell r="F236" t="str">
            <v>ASD-PULVERIZER REJ</v>
          </cell>
          <cell r="G236" t="str">
            <v>MISC PIPING</v>
          </cell>
          <cell r="H236">
            <v>300</v>
          </cell>
          <cell r="I236" t="str">
            <v>LF</v>
          </cell>
          <cell r="J236">
            <v>0.83333333333333337</v>
          </cell>
          <cell r="K236">
            <v>19</v>
          </cell>
          <cell r="L236">
            <v>250</v>
          </cell>
          <cell r="M236">
            <v>5700</v>
          </cell>
          <cell r="N236">
            <v>8200</v>
          </cell>
        </row>
        <row r="237">
          <cell r="A237" t="str">
            <v>72.0401</v>
          </cell>
          <cell r="B237" t="str">
            <v>72.0401.0-037</v>
          </cell>
          <cell r="C237" t="str">
            <v>312C</v>
          </cell>
          <cell r="D237" t="str">
            <v>MECHANICAL CONSTRUCTION</v>
          </cell>
          <cell r="F237" t="str">
            <v>ASE-SCRUBBER SOLIDS</v>
          </cell>
          <cell r="G237" t="str">
            <v>MISC PIPING</v>
          </cell>
          <cell r="H237">
            <v>900</v>
          </cell>
          <cell r="I237" t="str">
            <v>LF</v>
          </cell>
          <cell r="J237">
            <v>0.82222222222222219</v>
          </cell>
          <cell r="K237">
            <v>12.111111111111111</v>
          </cell>
          <cell r="L237">
            <v>740</v>
          </cell>
          <cell r="M237">
            <v>10900</v>
          </cell>
          <cell r="N237">
            <v>24300</v>
          </cell>
        </row>
        <row r="238">
          <cell r="A238" t="str">
            <v>72.0401</v>
          </cell>
          <cell r="B238" t="str">
            <v>72.0401.0-083</v>
          </cell>
          <cell r="C238" t="str">
            <v>316C</v>
          </cell>
          <cell r="D238" t="str">
            <v>MECHANICAL CONSTRUCTION</v>
          </cell>
          <cell r="F238" t="str">
            <v>CAA-STATION AIR</v>
          </cell>
          <cell r="G238" t="str">
            <v>MISC PIPING</v>
          </cell>
          <cell r="H238">
            <v>4000</v>
          </cell>
          <cell r="I238" t="str">
            <v>LF</v>
          </cell>
          <cell r="J238">
            <v>0.82250000000000001</v>
          </cell>
          <cell r="K238">
            <v>16.125</v>
          </cell>
          <cell r="L238">
            <v>3290</v>
          </cell>
          <cell r="M238">
            <v>64500</v>
          </cell>
          <cell r="N238">
            <v>107800</v>
          </cell>
        </row>
        <row r="239">
          <cell r="A239" t="str">
            <v>72.0401</v>
          </cell>
          <cell r="B239" t="str">
            <v>72.0401.0-088</v>
          </cell>
          <cell r="C239" t="str">
            <v>316C</v>
          </cell>
          <cell r="D239" t="str">
            <v>MECHANICAL CONSTRUCTION</v>
          </cell>
          <cell r="F239" t="str">
            <v>CAB-CONTROL AIR</v>
          </cell>
          <cell r="G239" t="str">
            <v>MISC PIPING</v>
          </cell>
          <cell r="H239">
            <v>5000</v>
          </cell>
          <cell r="I239" t="str">
            <v>LF</v>
          </cell>
          <cell r="J239">
            <v>0.82199999999999995</v>
          </cell>
          <cell r="K239">
            <v>13.72</v>
          </cell>
          <cell r="L239">
            <v>4110</v>
          </cell>
          <cell r="M239">
            <v>68600</v>
          </cell>
          <cell r="N239">
            <v>134700</v>
          </cell>
        </row>
        <row r="240">
          <cell r="A240" t="str">
            <v>72.0401</v>
          </cell>
          <cell r="B240" t="str">
            <v>72.0401.0-070</v>
          </cell>
          <cell r="C240" t="str">
            <v>312C</v>
          </cell>
          <cell r="D240" t="str">
            <v>MECHANICAL CONSTRUCTION</v>
          </cell>
          <cell r="F240" t="str">
            <v>CCB-PART. REMOVAL</v>
          </cell>
          <cell r="G240" t="str">
            <v>MISC PIPING</v>
          </cell>
          <cell r="H240">
            <v>200</v>
          </cell>
          <cell r="I240" t="str">
            <v>LF</v>
          </cell>
          <cell r="J240">
            <v>0.85</v>
          </cell>
          <cell r="K240">
            <v>10</v>
          </cell>
          <cell r="L240">
            <v>170</v>
          </cell>
          <cell r="M240">
            <v>2000</v>
          </cell>
          <cell r="N240">
            <v>5600</v>
          </cell>
        </row>
        <row r="241">
          <cell r="A241" t="str">
            <v>72.0401</v>
          </cell>
          <cell r="B241" t="str">
            <v>72.0401.0-073</v>
          </cell>
          <cell r="C241" t="str">
            <v>312C</v>
          </cell>
          <cell r="D241" t="str">
            <v>MECHANICAL CONSTRUCTION</v>
          </cell>
          <cell r="F241" t="str">
            <v>CCC-FLUE GAS DESULF</v>
          </cell>
          <cell r="G241" t="str">
            <v>MISC PIPING</v>
          </cell>
          <cell r="H241">
            <v>800</v>
          </cell>
          <cell r="I241" t="str">
            <v>LF</v>
          </cell>
          <cell r="J241">
            <v>0.82499999999999996</v>
          </cell>
          <cell r="K241">
            <v>10.5</v>
          </cell>
          <cell r="L241">
            <v>660</v>
          </cell>
          <cell r="M241">
            <v>8400</v>
          </cell>
          <cell r="N241">
            <v>21600</v>
          </cell>
        </row>
        <row r="242">
          <cell r="A242" t="str">
            <v>72.0401</v>
          </cell>
          <cell r="B242" t="str">
            <v>72.0401.0-078</v>
          </cell>
          <cell r="C242" t="str">
            <v>312C</v>
          </cell>
          <cell r="D242" t="str">
            <v>MECHANICAL CONSTRUCTION</v>
          </cell>
          <cell r="F242" t="str">
            <v>CCE-ID</v>
          </cell>
          <cell r="G242" t="str">
            <v>MISC PIPING</v>
          </cell>
          <cell r="H242">
            <v>200</v>
          </cell>
          <cell r="I242" t="str">
            <v>LF</v>
          </cell>
          <cell r="J242">
            <v>0.85</v>
          </cell>
          <cell r="K242">
            <v>44.5</v>
          </cell>
          <cell r="L242">
            <v>170</v>
          </cell>
          <cell r="M242">
            <v>8900</v>
          </cell>
          <cell r="N242">
            <v>5600</v>
          </cell>
        </row>
        <row r="243">
          <cell r="A243" t="str">
            <v>72.0401</v>
          </cell>
          <cell r="B243" t="str">
            <v>72.0401.0-096</v>
          </cell>
          <cell r="C243" t="str">
            <v>316C</v>
          </cell>
          <cell r="D243" t="str">
            <v>MECHANICAL CONSTRUCTION</v>
          </cell>
          <cell r="F243" t="str">
            <v>CG-PROPANE GAS</v>
          </cell>
          <cell r="G243" t="str">
            <v>MISC PIPING</v>
          </cell>
          <cell r="H243">
            <v>500</v>
          </cell>
          <cell r="I243" t="str">
            <v>LF</v>
          </cell>
          <cell r="J243">
            <v>0.82</v>
          </cell>
          <cell r="K243">
            <v>11</v>
          </cell>
          <cell r="L243">
            <v>410</v>
          </cell>
          <cell r="M243">
            <v>5500</v>
          </cell>
          <cell r="N243">
            <v>13400</v>
          </cell>
        </row>
        <row r="244">
          <cell r="A244" t="str">
            <v>72.0401</v>
          </cell>
          <cell r="B244" t="str">
            <v>72.0401.0-067</v>
          </cell>
          <cell r="C244" t="str">
            <v>312B</v>
          </cell>
          <cell r="D244" t="str">
            <v>MECHANICAL CONSTRUCTION</v>
          </cell>
          <cell r="F244" t="str">
            <v>CHF-DUST SUPPRESSION</v>
          </cell>
          <cell r="G244" t="str">
            <v>MISC PIPING</v>
          </cell>
          <cell r="H244">
            <v>1480</v>
          </cell>
          <cell r="I244" t="str">
            <v>LF</v>
          </cell>
          <cell r="J244">
            <v>0.82432432432432434</v>
          </cell>
          <cell r="K244">
            <v>9.5270270270270263</v>
          </cell>
          <cell r="L244">
            <v>1220</v>
          </cell>
          <cell r="M244">
            <v>14100</v>
          </cell>
          <cell r="N244">
            <v>40000</v>
          </cell>
        </row>
        <row r="245">
          <cell r="A245" t="str">
            <v>72.0401</v>
          </cell>
          <cell r="B245" t="str">
            <v>72.0401.0-132</v>
          </cell>
          <cell r="C245" t="str">
            <v>314C</v>
          </cell>
          <cell r="D245" t="str">
            <v>MECHANICAL CONSTRUCTION</v>
          </cell>
          <cell r="F245" t="str">
            <v>ECA-AUX. CLG. WTR.</v>
          </cell>
          <cell r="G245" t="str">
            <v>MISC PIPING</v>
          </cell>
          <cell r="H245">
            <v>200</v>
          </cell>
          <cell r="I245" t="str">
            <v>LF</v>
          </cell>
          <cell r="J245">
            <v>0.85</v>
          </cell>
          <cell r="K245">
            <v>10</v>
          </cell>
          <cell r="L245">
            <v>170</v>
          </cell>
          <cell r="M245">
            <v>2000</v>
          </cell>
          <cell r="N245">
            <v>5600</v>
          </cell>
        </row>
        <row r="246">
          <cell r="A246" t="str">
            <v>72.0401</v>
          </cell>
          <cell r="B246" t="str">
            <v>72.0401.0-137</v>
          </cell>
          <cell r="C246" t="str">
            <v>314C</v>
          </cell>
          <cell r="D246" t="str">
            <v>MECHANICAL CONSTRUCTION</v>
          </cell>
          <cell r="F246" t="str">
            <v>ECB-CLSD.CYC.CLG.WTR</v>
          </cell>
          <cell r="G246" t="str">
            <v>MISC PIPING</v>
          </cell>
          <cell r="H246">
            <v>2720</v>
          </cell>
          <cell r="I246" t="str">
            <v>LF</v>
          </cell>
          <cell r="J246">
            <v>0.82352941176470584</v>
          </cell>
          <cell r="K246">
            <v>21.286764705882351</v>
          </cell>
          <cell r="L246">
            <v>2240</v>
          </cell>
          <cell r="M246">
            <v>57900</v>
          </cell>
          <cell r="N246">
            <v>73400</v>
          </cell>
        </row>
        <row r="247">
          <cell r="A247" t="str">
            <v>72.0401</v>
          </cell>
          <cell r="B247" t="str">
            <v>72.0401.0-181</v>
          </cell>
          <cell r="C247" t="str">
            <v>312B</v>
          </cell>
          <cell r="D247" t="str">
            <v>MECHANICAL CONSTRUCTION</v>
          </cell>
          <cell r="F247" t="str">
            <v>FOA-FO REC &amp; STORAGE</v>
          </cell>
          <cell r="G247" t="str">
            <v>MISC PIPING</v>
          </cell>
          <cell r="H247">
            <v>100</v>
          </cell>
          <cell r="I247" t="str">
            <v>LF</v>
          </cell>
          <cell r="J247">
            <v>0.8</v>
          </cell>
          <cell r="K247">
            <v>20</v>
          </cell>
          <cell r="L247">
            <v>80</v>
          </cell>
          <cell r="M247">
            <v>2000</v>
          </cell>
          <cell r="N247">
            <v>2600</v>
          </cell>
        </row>
        <row r="248">
          <cell r="A248" t="str">
            <v>72.0401</v>
          </cell>
          <cell r="B248" t="str">
            <v>72.0401.0-187</v>
          </cell>
          <cell r="C248" t="str">
            <v>312A</v>
          </cell>
          <cell r="D248" t="str">
            <v>MECHANICAL CONSTRUCTION</v>
          </cell>
          <cell r="F248" t="str">
            <v>FOB-FO SUPPLY</v>
          </cell>
          <cell r="G248" t="str">
            <v>MISC PIPING</v>
          </cell>
          <cell r="H248">
            <v>500</v>
          </cell>
          <cell r="I248" t="str">
            <v>LF</v>
          </cell>
          <cell r="J248">
            <v>0.82</v>
          </cell>
          <cell r="K248">
            <v>21</v>
          </cell>
          <cell r="L248">
            <v>410</v>
          </cell>
          <cell r="M248">
            <v>10500</v>
          </cell>
          <cell r="N248">
            <v>13400</v>
          </cell>
        </row>
        <row r="249">
          <cell r="A249" t="str">
            <v>72.0401</v>
          </cell>
          <cell r="B249" t="str">
            <v>72.0401.0-176</v>
          </cell>
          <cell r="C249" t="str">
            <v>316C</v>
          </cell>
          <cell r="D249" t="str">
            <v>MECHANICAL CONSTRUCTION</v>
          </cell>
          <cell r="F249" t="str">
            <v>FP-FIRE PROTECTION</v>
          </cell>
          <cell r="G249" t="str">
            <v>MISC PIPING</v>
          </cell>
          <cell r="H249">
            <v>2000</v>
          </cell>
          <cell r="I249" t="str">
            <v>LF</v>
          </cell>
          <cell r="J249">
            <v>0.82499999999999996</v>
          </cell>
          <cell r="K249">
            <v>12.15</v>
          </cell>
          <cell r="L249">
            <v>1650</v>
          </cell>
          <cell r="M249">
            <v>24300</v>
          </cell>
          <cell r="N249">
            <v>54100</v>
          </cell>
        </row>
        <row r="250">
          <cell r="A250" t="str">
            <v>72.0401</v>
          </cell>
          <cell r="B250" t="str">
            <v>72.0401.0-145</v>
          </cell>
          <cell r="C250" t="str">
            <v>312C</v>
          </cell>
          <cell r="D250" t="str">
            <v>MECHANICAL CONSTRUCTION</v>
          </cell>
          <cell r="F250" t="str">
            <v>FWA-BOILER FEED WTR</v>
          </cell>
          <cell r="G250" t="str">
            <v>MISC PIPING</v>
          </cell>
          <cell r="H250">
            <v>700</v>
          </cell>
          <cell r="I250" t="str">
            <v>LF</v>
          </cell>
          <cell r="J250">
            <v>0.82857142857142863</v>
          </cell>
          <cell r="K250">
            <v>12.428571428571429</v>
          </cell>
          <cell r="L250">
            <v>580</v>
          </cell>
          <cell r="M250">
            <v>8700</v>
          </cell>
          <cell r="N250">
            <v>19000</v>
          </cell>
        </row>
        <row r="251">
          <cell r="A251" t="str">
            <v>72.0401</v>
          </cell>
          <cell r="B251" t="str">
            <v>72.0401.0-149</v>
          </cell>
          <cell r="C251" t="str">
            <v>312C</v>
          </cell>
          <cell r="D251" t="str">
            <v>MECHANICAL CONSTRUCTION</v>
          </cell>
          <cell r="F251" t="str">
            <v>FWB-BOILER FEED INJ.</v>
          </cell>
          <cell r="G251" t="str">
            <v>MISC PIPING</v>
          </cell>
          <cell r="H251">
            <v>600</v>
          </cell>
          <cell r="I251" t="str">
            <v>LF</v>
          </cell>
          <cell r="J251">
            <v>0.81666666666666665</v>
          </cell>
          <cell r="K251">
            <v>14.833333333333334</v>
          </cell>
          <cell r="L251">
            <v>490</v>
          </cell>
          <cell r="M251">
            <v>8900</v>
          </cell>
          <cell r="N251">
            <v>16100</v>
          </cell>
        </row>
        <row r="252">
          <cell r="A252" t="str">
            <v>72.0401</v>
          </cell>
          <cell r="B252" t="str">
            <v>72.0401.0-154</v>
          </cell>
          <cell r="C252" t="str">
            <v>312C</v>
          </cell>
          <cell r="D252" t="str">
            <v>MECHANICAL CONSTRUCTION</v>
          </cell>
          <cell r="F252" t="str">
            <v>FWC-CONDENSATE</v>
          </cell>
          <cell r="G252" t="str">
            <v>MISC PIPING</v>
          </cell>
          <cell r="H252">
            <v>240</v>
          </cell>
          <cell r="I252" t="str">
            <v>LF</v>
          </cell>
          <cell r="J252">
            <v>0.83333333333333337</v>
          </cell>
          <cell r="K252">
            <v>13.333333333333334</v>
          </cell>
          <cell r="L252">
            <v>200</v>
          </cell>
          <cell r="M252">
            <v>3200</v>
          </cell>
          <cell r="N252">
            <v>6600</v>
          </cell>
        </row>
        <row r="253">
          <cell r="A253" t="str">
            <v>72.0401</v>
          </cell>
          <cell r="B253" t="str">
            <v>72.0401.0-161</v>
          </cell>
          <cell r="C253" t="str">
            <v>312C</v>
          </cell>
          <cell r="D253" t="str">
            <v>MECHANICAL CONSTRUCTION</v>
          </cell>
          <cell r="F253" t="str">
            <v>FWD-COND. POLISHING</v>
          </cell>
          <cell r="G253" t="str">
            <v>MISC PIPING</v>
          </cell>
          <cell r="H253">
            <v>1400</v>
          </cell>
          <cell r="I253" t="str">
            <v>LF</v>
          </cell>
          <cell r="J253">
            <v>0.8214285714285714</v>
          </cell>
          <cell r="K253">
            <v>11.928571428571429</v>
          </cell>
          <cell r="L253">
            <v>1150</v>
          </cell>
          <cell r="M253">
            <v>16700</v>
          </cell>
          <cell r="N253">
            <v>37700</v>
          </cell>
        </row>
        <row r="254">
          <cell r="A254" t="str">
            <v>72.0401</v>
          </cell>
          <cell r="B254" t="str">
            <v>72.0401.0-166</v>
          </cell>
          <cell r="C254" t="str">
            <v>312C</v>
          </cell>
          <cell r="D254" t="str">
            <v>MECHANICAL CONSTRUCTION</v>
          </cell>
          <cell r="F254" t="str">
            <v>FWE-CYC. CH. FEED</v>
          </cell>
          <cell r="G254" t="str">
            <v>MISC PIPING</v>
          </cell>
          <cell r="H254">
            <v>520</v>
          </cell>
          <cell r="I254" t="str">
            <v>LF</v>
          </cell>
          <cell r="J254">
            <v>0.82692307692307687</v>
          </cell>
          <cell r="K254">
            <v>17.307692307692307</v>
          </cell>
          <cell r="L254">
            <v>430</v>
          </cell>
          <cell r="M254">
            <v>9000</v>
          </cell>
          <cell r="N254">
            <v>14100</v>
          </cell>
        </row>
        <row r="255">
          <cell r="A255" t="str">
            <v>72.0401</v>
          </cell>
          <cell r="B255" t="str">
            <v>72.0401.0-171</v>
          </cell>
          <cell r="C255" t="str">
            <v>312C</v>
          </cell>
          <cell r="D255" t="str">
            <v>MECHANICAL CONSTRUCTION</v>
          </cell>
          <cell r="F255" t="str">
            <v>FWF-CYC.MU &amp; STORAGE</v>
          </cell>
          <cell r="G255" t="str">
            <v>MISC PIPING</v>
          </cell>
          <cell r="H255">
            <v>200</v>
          </cell>
          <cell r="I255" t="str">
            <v>LF</v>
          </cell>
          <cell r="J255">
            <v>0.85</v>
          </cell>
          <cell r="K255">
            <v>23</v>
          </cell>
          <cell r="L255">
            <v>170</v>
          </cell>
          <cell r="M255">
            <v>4600</v>
          </cell>
          <cell r="N255">
            <v>5600</v>
          </cell>
        </row>
        <row r="256">
          <cell r="A256" t="str">
            <v>72.0401</v>
          </cell>
          <cell r="B256" t="str">
            <v>72.0401.0-104</v>
          </cell>
          <cell r="C256" t="str">
            <v>314C</v>
          </cell>
          <cell r="D256" t="str">
            <v>MECHANICAL CONSTRUCTION</v>
          </cell>
          <cell r="F256" t="str">
            <v>HRA-CONDENSER</v>
          </cell>
          <cell r="G256" t="str">
            <v>MISC PIPING</v>
          </cell>
          <cell r="H256">
            <v>100</v>
          </cell>
          <cell r="I256" t="str">
            <v>LF</v>
          </cell>
          <cell r="J256">
            <v>0.8</v>
          </cell>
          <cell r="K256">
            <v>29</v>
          </cell>
          <cell r="L256">
            <v>80</v>
          </cell>
          <cell r="M256">
            <v>2900</v>
          </cell>
          <cell r="N256">
            <v>2600</v>
          </cell>
        </row>
        <row r="257">
          <cell r="A257" t="str">
            <v>72.0401</v>
          </cell>
          <cell r="B257" t="str">
            <v>72.0401.0-108</v>
          </cell>
          <cell r="C257" t="str">
            <v>314C</v>
          </cell>
          <cell r="D257" t="str">
            <v>MECHANICAL CONSTRUCTION</v>
          </cell>
          <cell r="F257" t="str">
            <v>HRB-COND. AIR EXT.</v>
          </cell>
          <cell r="G257" t="str">
            <v>MISC PIPING</v>
          </cell>
          <cell r="H257">
            <v>100</v>
          </cell>
          <cell r="I257" t="str">
            <v>LF</v>
          </cell>
          <cell r="J257">
            <v>0.8</v>
          </cell>
          <cell r="K257">
            <v>10</v>
          </cell>
          <cell r="L257">
            <v>80</v>
          </cell>
          <cell r="M257">
            <v>1000</v>
          </cell>
          <cell r="N257">
            <v>2600</v>
          </cell>
        </row>
        <row r="258">
          <cell r="A258" t="str">
            <v>72.0401</v>
          </cell>
          <cell r="B258" t="str">
            <v>72.0401.0-112</v>
          </cell>
          <cell r="C258" t="str">
            <v>314C</v>
          </cell>
          <cell r="D258" t="str">
            <v>MECHANICAL CONSTRUCTION</v>
          </cell>
          <cell r="F258" t="str">
            <v>HRC-CIRC WATER</v>
          </cell>
          <cell r="G258" t="str">
            <v>MISC PIPING</v>
          </cell>
          <cell r="H258">
            <v>400</v>
          </cell>
          <cell r="I258" t="str">
            <v>LF</v>
          </cell>
          <cell r="J258">
            <v>0.82499999999999996</v>
          </cell>
          <cell r="K258">
            <v>15.5</v>
          </cell>
          <cell r="L258">
            <v>330</v>
          </cell>
          <cell r="M258">
            <v>6200</v>
          </cell>
          <cell r="N258">
            <v>10800</v>
          </cell>
        </row>
        <row r="259">
          <cell r="A259" t="str">
            <v>72.0401</v>
          </cell>
          <cell r="B259" t="str">
            <v>72.0401.0-116</v>
          </cell>
          <cell r="C259" t="str">
            <v>314C</v>
          </cell>
          <cell r="D259" t="str">
            <v>MECHANICAL CONSTRUCTION</v>
          </cell>
          <cell r="F259" t="str">
            <v>HRD-CIRC.WTR.MAKEUP</v>
          </cell>
          <cell r="G259" t="str">
            <v>MISC PIPING</v>
          </cell>
          <cell r="H259">
            <v>100</v>
          </cell>
          <cell r="I259" t="str">
            <v>LF</v>
          </cell>
          <cell r="J259">
            <v>0.8</v>
          </cell>
          <cell r="K259">
            <v>25</v>
          </cell>
          <cell r="L259">
            <v>80</v>
          </cell>
          <cell r="M259">
            <v>2500</v>
          </cell>
          <cell r="N259">
            <v>2600</v>
          </cell>
        </row>
        <row r="260">
          <cell r="A260" t="str">
            <v>72.0401</v>
          </cell>
          <cell r="B260" t="str">
            <v>72.0401.0-122</v>
          </cell>
          <cell r="C260" t="str">
            <v>314C</v>
          </cell>
          <cell r="D260" t="str">
            <v>MECHANICAL CONSTRUCTION</v>
          </cell>
          <cell r="F260" t="str">
            <v>HRE-CW CHEM FEED</v>
          </cell>
          <cell r="G260" t="str">
            <v>MISC PIPING</v>
          </cell>
          <cell r="H260">
            <v>100</v>
          </cell>
          <cell r="I260" t="str">
            <v>LF</v>
          </cell>
          <cell r="J260">
            <v>0.8</v>
          </cell>
          <cell r="K260">
            <v>20</v>
          </cell>
          <cell r="L260">
            <v>80</v>
          </cell>
          <cell r="M260">
            <v>2000</v>
          </cell>
          <cell r="N260">
            <v>2600</v>
          </cell>
        </row>
        <row r="261">
          <cell r="A261" t="str">
            <v>72.0401</v>
          </cell>
          <cell r="B261" t="str">
            <v>72.0401.0-126</v>
          </cell>
          <cell r="C261" t="str">
            <v>314C</v>
          </cell>
          <cell r="D261" t="str">
            <v>MECHANICAL CONSTRUCTION</v>
          </cell>
          <cell r="F261" t="str">
            <v>HRF-COND. CLEANING</v>
          </cell>
          <cell r="G261" t="str">
            <v>MISC PIPING</v>
          </cell>
          <cell r="H261">
            <v>100</v>
          </cell>
          <cell r="I261" t="str">
            <v>LF</v>
          </cell>
          <cell r="J261">
            <v>0.8</v>
          </cell>
          <cell r="K261">
            <v>10</v>
          </cell>
          <cell r="L261">
            <v>80</v>
          </cell>
          <cell r="M261">
            <v>1000</v>
          </cell>
          <cell r="N261">
            <v>2600</v>
          </cell>
        </row>
        <row r="262">
          <cell r="A262" t="str">
            <v>72.0401</v>
          </cell>
          <cell r="B262" t="str">
            <v>72.0401.0-192</v>
          </cell>
          <cell r="C262" t="str">
            <v>312C</v>
          </cell>
          <cell r="D262" t="str">
            <v>MECHANICAL CONSTRUCTION</v>
          </cell>
          <cell r="F262" t="str">
            <v>PMA-CHEM. CLEANING</v>
          </cell>
          <cell r="G262" t="str">
            <v>MISC PIPING</v>
          </cell>
          <cell r="H262">
            <v>300</v>
          </cell>
          <cell r="I262" t="str">
            <v>LF</v>
          </cell>
          <cell r="J262">
            <v>0.83333333333333337</v>
          </cell>
          <cell r="K262">
            <v>10.333333333333334</v>
          </cell>
          <cell r="L262">
            <v>250</v>
          </cell>
          <cell r="M262">
            <v>3100</v>
          </cell>
          <cell r="N262">
            <v>8200</v>
          </cell>
        </row>
        <row r="263">
          <cell r="A263" t="str">
            <v>72.0401</v>
          </cell>
          <cell r="B263" t="str">
            <v>72.0401.0-195</v>
          </cell>
          <cell r="C263" t="str">
            <v>316C</v>
          </cell>
          <cell r="D263" t="str">
            <v>MECHANICAL CONSTRUCTION</v>
          </cell>
          <cell r="F263" t="str">
            <v>PMB-SD CORR PROT</v>
          </cell>
          <cell r="G263" t="str">
            <v>MISC PIPING</v>
          </cell>
          <cell r="H263">
            <v>700</v>
          </cell>
          <cell r="I263" t="str">
            <v>LF</v>
          </cell>
          <cell r="J263">
            <v>0.82857142857142863</v>
          </cell>
          <cell r="K263">
            <v>10.571428571428571</v>
          </cell>
          <cell r="L263">
            <v>580</v>
          </cell>
          <cell r="M263">
            <v>7400</v>
          </cell>
          <cell r="N263">
            <v>19000</v>
          </cell>
        </row>
        <row r="264">
          <cell r="A264" t="str">
            <v>72.0401</v>
          </cell>
          <cell r="B264" t="str">
            <v>72.0401.0-047</v>
          </cell>
          <cell r="C264" t="str">
            <v>312C</v>
          </cell>
          <cell r="D264" t="str">
            <v>MECHANICAL CONSTRUCTION</v>
          </cell>
          <cell r="F264" t="str">
            <v>PSA-AUX. BOILER</v>
          </cell>
          <cell r="G264" t="str">
            <v>MISC PIPING</v>
          </cell>
          <cell r="H264">
            <v>250</v>
          </cell>
          <cell r="I264" t="str">
            <v>LF</v>
          </cell>
          <cell r="J264">
            <v>0.84</v>
          </cell>
          <cell r="K264">
            <v>42.4</v>
          </cell>
          <cell r="L264">
            <v>210</v>
          </cell>
          <cell r="M264">
            <v>10600</v>
          </cell>
          <cell r="N264">
            <v>6900</v>
          </cell>
        </row>
        <row r="265">
          <cell r="A265" t="str">
            <v>72.0401</v>
          </cell>
          <cell r="B265" t="str">
            <v>72.0401.0-050</v>
          </cell>
          <cell r="C265" t="str">
            <v>312C</v>
          </cell>
          <cell r="D265" t="str">
            <v>MECHANICAL CONSTRUCTION</v>
          </cell>
          <cell r="F265" t="str">
            <v>PSB-AUX.BOILER FUEL</v>
          </cell>
          <cell r="G265" t="str">
            <v>MISC PIPING</v>
          </cell>
          <cell r="H265">
            <v>2000</v>
          </cell>
          <cell r="I265" t="str">
            <v>LF</v>
          </cell>
          <cell r="J265">
            <v>0.82499999999999996</v>
          </cell>
          <cell r="K265">
            <v>18.100000000000001</v>
          </cell>
          <cell r="L265">
            <v>1650</v>
          </cell>
          <cell r="M265">
            <v>36200</v>
          </cell>
          <cell r="N265">
            <v>54100</v>
          </cell>
        </row>
        <row r="266">
          <cell r="A266" t="str">
            <v>72.0401</v>
          </cell>
          <cell r="B266" t="str">
            <v>72.0401.0-053</v>
          </cell>
          <cell r="C266" t="str">
            <v>312C</v>
          </cell>
          <cell r="D266" t="str">
            <v>MECHANICAL CONSTRUCTION</v>
          </cell>
          <cell r="F266" t="str">
            <v>PSC-AUX.BLR.CHM.FEED</v>
          </cell>
          <cell r="G266" t="str">
            <v>MISC PIPING</v>
          </cell>
          <cell r="H266">
            <v>250</v>
          </cell>
          <cell r="I266" t="str">
            <v>LF</v>
          </cell>
          <cell r="J266">
            <v>0.84</v>
          </cell>
          <cell r="K266">
            <v>12</v>
          </cell>
          <cell r="L266">
            <v>210</v>
          </cell>
          <cell r="M266">
            <v>3000</v>
          </cell>
          <cell r="N266">
            <v>6900</v>
          </cell>
        </row>
        <row r="267">
          <cell r="A267" t="str">
            <v>72.0401</v>
          </cell>
          <cell r="B267" t="str">
            <v>72.0401.0-201</v>
          </cell>
          <cell r="C267" t="str">
            <v>312C</v>
          </cell>
          <cell r="D267" t="str">
            <v>MECHANICAL CONSTRUCTION</v>
          </cell>
          <cell r="F267" t="str">
            <v>SAC-ST CYC SAMPLING</v>
          </cell>
          <cell r="G267" t="str">
            <v>MISC PIPING</v>
          </cell>
          <cell r="H267">
            <v>1200</v>
          </cell>
          <cell r="I267" t="str">
            <v>LF</v>
          </cell>
          <cell r="J267">
            <v>0.82499999999999996</v>
          </cell>
          <cell r="K267">
            <v>12.583333333333334</v>
          </cell>
          <cell r="L267">
            <v>990</v>
          </cell>
          <cell r="M267">
            <v>15100</v>
          </cell>
          <cell r="N267">
            <v>32500</v>
          </cell>
        </row>
        <row r="268">
          <cell r="A268" t="str">
            <v>72.0401</v>
          </cell>
          <cell r="B268" t="str">
            <v>72.0401.0-217</v>
          </cell>
          <cell r="C268" t="str">
            <v>312C</v>
          </cell>
          <cell r="D268" t="str">
            <v>MECHANICAL CONSTRUCTION</v>
          </cell>
          <cell r="F268" t="str">
            <v>SGA-STEAM GENERATOR</v>
          </cell>
          <cell r="G268" t="str">
            <v>MISC PIPING</v>
          </cell>
          <cell r="H268">
            <v>100</v>
          </cell>
          <cell r="I268" t="str">
            <v>LF</v>
          </cell>
          <cell r="J268">
            <v>0.8</v>
          </cell>
          <cell r="K268">
            <v>10</v>
          </cell>
          <cell r="L268">
            <v>80</v>
          </cell>
          <cell r="M268">
            <v>1000</v>
          </cell>
          <cell r="N268">
            <v>2600</v>
          </cell>
        </row>
        <row r="269">
          <cell r="A269" t="str">
            <v>72.0401</v>
          </cell>
          <cell r="B269" t="str">
            <v>72.0401.0-222</v>
          </cell>
          <cell r="C269" t="str">
            <v>312C</v>
          </cell>
          <cell r="D269" t="str">
            <v>MECHANICAL CONSTRUCTION</v>
          </cell>
          <cell r="F269" t="str">
            <v>SGB-COMB AIR</v>
          </cell>
          <cell r="G269" t="str">
            <v>MISC PIPING</v>
          </cell>
          <cell r="H269">
            <v>500</v>
          </cell>
          <cell r="I269" t="str">
            <v>LF</v>
          </cell>
          <cell r="J269">
            <v>0.82</v>
          </cell>
          <cell r="K269">
            <v>18</v>
          </cell>
          <cell r="L269">
            <v>410</v>
          </cell>
          <cell r="M269">
            <v>9000</v>
          </cell>
          <cell r="N269">
            <v>13400</v>
          </cell>
        </row>
        <row r="270">
          <cell r="A270" t="str">
            <v>72.0401</v>
          </cell>
          <cell r="B270" t="str">
            <v>72.0401.0-228</v>
          </cell>
          <cell r="C270" t="str">
            <v>312C</v>
          </cell>
          <cell r="D270" t="str">
            <v>MECHANICAL CONSTRUCTION</v>
          </cell>
          <cell r="F270" t="str">
            <v>SGD-AIR PREHEAT</v>
          </cell>
          <cell r="G270" t="str">
            <v>MISC PIPING</v>
          </cell>
          <cell r="H270">
            <v>500</v>
          </cell>
          <cell r="I270" t="str">
            <v>LF</v>
          </cell>
          <cell r="J270">
            <v>0.82</v>
          </cell>
          <cell r="K270">
            <v>13.6</v>
          </cell>
          <cell r="L270">
            <v>410</v>
          </cell>
          <cell r="M270">
            <v>6800</v>
          </cell>
          <cell r="N270">
            <v>13400</v>
          </cell>
        </row>
        <row r="271">
          <cell r="A271" t="str">
            <v>72.0401</v>
          </cell>
          <cell r="B271" t="str">
            <v>72.0401.0-232</v>
          </cell>
          <cell r="C271" t="str">
            <v>312C</v>
          </cell>
          <cell r="D271" t="str">
            <v>MECHANICAL CONSTRUCTION</v>
          </cell>
          <cell r="F271" t="str">
            <v>SGE-IGNITER JUEL OIL</v>
          </cell>
          <cell r="G271" t="str">
            <v>MISC PIPING</v>
          </cell>
          <cell r="H271">
            <v>1500</v>
          </cell>
          <cell r="I271" t="str">
            <v>LF</v>
          </cell>
          <cell r="J271">
            <v>0.82666666666666666</v>
          </cell>
          <cell r="K271">
            <v>12.8</v>
          </cell>
          <cell r="L271">
            <v>1240</v>
          </cell>
          <cell r="M271">
            <v>19200</v>
          </cell>
          <cell r="N271">
            <v>40600</v>
          </cell>
        </row>
        <row r="272">
          <cell r="A272" t="str">
            <v>72.0401</v>
          </cell>
          <cell r="B272" t="str">
            <v>72.0401.0-236</v>
          </cell>
          <cell r="C272" t="str">
            <v>312C</v>
          </cell>
          <cell r="D272" t="str">
            <v>MECHANICAL CONSTRUCTION</v>
          </cell>
          <cell r="F272" t="str">
            <v>SGF-BOILER VENTS &amp;DR</v>
          </cell>
          <cell r="G272" t="str">
            <v>MISC PIPING</v>
          </cell>
          <cell r="H272">
            <v>1500</v>
          </cell>
          <cell r="I272" t="str">
            <v>LF</v>
          </cell>
          <cell r="J272">
            <v>0.82666666666666666</v>
          </cell>
          <cell r="K272">
            <v>10.733333333333333</v>
          </cell>
          <cell r="L272">
            <v>1240</v>
          </cell>
          <cell r="M272">
            <v>16100</v>
          </cell>
          <cell r="N272">
            <v>40600</v>
          </cell>
        </row>
        <row r="273">
          <cell r="A273" t="str">
            <v>72.0401</v>
          </cell>
          <cell r="B273" t="str">
            <v>72.0401.0-241</v>
          </cell>
          <cell r="C273" t="str">
            <v>312C</v>
          </cell>
          <cell r="D273" t="str">
            <v>MECHANICAL CONSTRUCTION</v>
          </cell>
          <cell r="F273" t="str">
            <v>SGG-MAIN STEAM</v>
          </cell>
          <cell r="G273" t="str">
            <v>MISC PIPING</v>
          </cell>
          <cell r="H273">
            <v>400</v>
          </cell>
          <cell r="I273" t="str">
            <v>LF</v>
          </cell>
          <cell r="J273">
            <v>0.82499999999999996</v>
          </cell>
          <cell r="K273">
            <v>10.25</v>
          </cell>
          <cell r="L273">
            <v>330</v>
          </cell>
          <cell r="M273">
            <v>4100</v>
          </cell>
          <cell r="N273">
            <v>10800</v>
          </cell>
        </row>
        <row r="274">
          <cell r="A274" t="str">
            <v>72.0401</v>
          </cell>
          <cell r="B274" t="str">
            <v>72.0401.0-244</v>
          </cell>
          <cell r="C274" t="str">
            <v>312C</v>
          </cell>
          <cell r="D274" t="str">
            <v>MECHANICAL CONSTRUCTION</v>
          </cell>
          <cell r="F274" t="str">
            <v>SGI-SOOT BLOWING</v>
          </cell>
          <cell r="G274" t="str">
            <v>MISC PIPING</v>
          </cell>
          <cell r="H274">
            <v>500</v>
          </cell>
          <cell r="I274" t="str">
            <v>LF</v>
          </cell>
          <cell r="J274">
            <v>0.82</v>
          </cell>
          <cell r="K274">
            <v>8.4</v>
          </cell>
          <cell r="L274">
            <v>410</v>
          </cell>
          <cell r="M274">
            <v>4200</v>
          </cell>
          <cell r="N274">
            <v>13400</v>
          </cell>
        </row>
        <row r="275">
          <cell r="A275" t="str">
            <v>72.0401</v>
          </cell>
          <cell r="B275" t="str">
            <v>72.0401.0-251</v>
          </cell>
          <cell r="C275" t="str">
            <v>312C</v>
          </cell>
          <cell r="D275" t="str">
            <v>MECHANICAL CONSTRUCTION</v>
          </cell>
          <cell r="F275" t="str">
            <v>SGJ-REHEAT STEAM</v>
          </cell>
          <cell r="G275" t="str">
            <v>MISC PIPING</v>
          </cell>
          <cell r="H275">
            <v>600</v>
          </cell>
          <cell r="I275" t="str">
            <v>LF</v>
          </cell>
          <cell r="J275">
            <v>0.81666666666666665</v>
          </cell>
          <cell r="K275">
            <v>11.5</v>
          </cell>
          <cell r="L275">
            <v>490</v>
          </cell>
          <cell r="M275">
            <v>6900</v>
          </cell>
          <cell r="N275">
            <v>16100</v>
          </cell>
        </row>
        <row r="276">
          <cell r="A276" t="str">
            <v>72.0401</v>
          </cell>
          <cell r="B276" t="str">
            <v>72.0401.0-255</v>
          </cell>
          <cell r="C276" t="str">
            <v>312C</v>
          </cell>
          <cell r="D276" t="str">
            <v>MECHANICAL CONSTRUCTION</v>
          </cell>
          <cell r="F276" t="str">
            <v>SGK-TEMP BLOWOUT</v>
          </cell>
          <cell r="G276" t="str">
            <v>MISC PIPING</v>
          </cell>
          <cell r="H276">
            <v>400</v>
          </cell>
          <cell r="I276" t="str">
            <v>LF</v>
          </cell>
          <cell r="J276">
            <v>0.82499999999999996</v>
          </cell>
          <cell r="K276">
            <v>10.25</v>
          </cell>
          <cell r="L276">
            <v>330</v>
          </cell>
          <cell r="M276">
            <v>4100</v>
          </cell>
          <cell r="N276">
            <v>10800</v>
          </cell>
        </row>
        <row r="277">
          <cell r="A277" t="str">
            <v>72.0401</v>
          </cell>
          <cell r="B277" t="str">
            <v>72.0401.0-205</v>
          </cell>
          <cell r="C277" t="str">
            <v>316B</v>
          </cell>
          <cell r="D277" t="str">
            <v>MECHANICAL CONSTRUCTION</v>
          </cell>
          <cell r="F277" t="str">
            <v>STG-SITE FIRE PROT</v>
          </cell>
          <cell r="G277" t="str">
            <v>MISC PIPING</v>
          </cell>
          <cell r="H277">
            <v>600</v>
          </cell>
          <cell r="I277" t="str">
            <v>LF</v>
          </cell>
          <cell r="J277">
            <v>0.83333333333333337</v>
          </cell>
          <cell r="K277">
            <v>12</v>
          </cell>
          <cell r="L277">
            <v>500</v>
          </cell>
          <cell r="M277">
            <v>7200</v>
          </cell>
          <cell r="N277">
            <v>16400</v>
          </cell>
        </row>
        <row r="278">
          <cell r="A278" t="str">
            <v>72.0401</v>
          </cell>
          <cell r="B278" t="str">
            <v>72.0401.0-258</v>
          </cell>
          <cell r="C278" t="str">
            <v>312C</v>
          </cell>
          <cell r="D278" t="str">
            <v>MECHANICAL CONSTRUCTION</v>
          </cell>
          <cell r="F278" t="str">
            <v>TEA-HP EXTRACTION</v>
          </cell>
          <cell r="G278" t="str">
            <v>MISC PIPING</v>
          </cell>
          <cell r="H278">
            <v>220</v>
          </cell>
          <cell r="I278" t="str">
            <v>LF</v>
          </cell>
          <cell r="J278">
            <v>0.81818181818181823</v>
          </cell>
          <cell r="K278">
            <v>10</v>
          </cell>
          <cell r="L278">
            <v>180</v>
          </cell>
          <cell r="M278">
            <v>2200</v>
          </cell>
          <cell r="N278">
            <v>5900</v>
          </cell>
        </row>
        <row r="279">
          <cell r="A279" t="str">
            <v>72.0401</v>
          </cell>
          <cell r="B279" t="str">
            <v>72.0401.0-261</v>
          </cell>
          <cell r="C279" t="str">
            <v>312C</v>
          </cell>
          <cell r="D279" t="str">
            <v>MECHANICAL CONSTRUCTION</v>
          </cell>
          <cell r="F279" t="str">
            <v>TEB-LP EXTRACTION</v>
          </cell>
          <cell r="G279" t="str">
            <v>MISC PIPING</v>
          </cell>
          <cell r="H279">
            <v>50</v>
          </cell>
          <cell r="I279" t="str">
            <v>LF</v>
          </cell>
          <cell r="J279">
            <v>0.8</v>
          </cell>
          <cell r="K279">
            <v>12</v>
          </cell>
          <cell r="L279">
            <v>40</v>
          </cell>
          <cell r="M279">
            <v>600</v>
          </cell>
          <cell r="N279">
            <v>1300</v>
          </cell>
        </row>
        <row r="280">
          <cell r="A280" t="str">
            <v>72.0401</v>
          </cell>
          <cell r="B280" t="str">
            <v>72.0401.0-265</v>
          </cell>
          <cell r="C280" t="str">
            <v>312C</v>
          </cell>
          <cell r="D280" t="str">
            <v>MECHANICAL CONSTRUCTION</v>
          </cell>
          <cell r="F280" t="str">
            <v>TEC-LP EXTRACTION</v>
          </cell>
          <cell r="G280" t="str">
            <v>MISC PIPING</v>
          </cell>
          <cell r="H280">
            <v>50</v>
          </cell>
          <cell r="I280" t="str">
            <v>LF</v>
          </cell>
          <cell r="J280">
            <v>0.8</v>
          </cell>
          <cell r="K280">
            <v>222</v>
          </cell>
          <cell r="L280">
            <v>40</v>
          </cell>
          <cell r="M280">
            <v>11100</v>
          </cell>
          <cell r="N280">
            <v>1300</v>
          </cell>
        </row>
        <row r="281">
          <cell r="A281" t="str">
            <v>72.0401</v>
          </cell>
          <cell r="B281" t="str">
            <v>72.0401.0-269</v>
          </cell>
          <cell r="C281" t="str">
            <v>312C</v>
          </cell>
          <cell r="D281" t="str">
            <v>MECHANICAL CONSTRUCTION</v>
          </cell>
          <cell r="F281" t="str">
            <v>TED-HP HTR DRAINS</v>
          </cell>
          <cell r="G281" t="str">
            <v>MISC PIPING</v>
          </cell>
          <cell r="H281">
            <v>400</v>
          </cell>
          <cell r="I281" t="str">
            <v>LF`</v>
          </cell>
          <cell r="J281">
            <v>0.82499999999999996</v>
          </cell>
          <cell r="K281">
            <v>14</v>
          </cell>
          <cell r="L281">
            <v>330</v>
          </cell>
          <cell r="M281">
            <v>5600</v>
          </cell>
          <cell r="N281">
            <v>10800</v>
          </cell>
        </row>
        <row r="282">
          <cell r="A282" t="str">
            <v>72.0401</v>
          </cell>
          <cell r="B282" t="str">
            <v>72.0401.0-273</v>
          </cell>
          <cell r="C282" t="str">
            <v>312C</v>
          </cell>
          <cell r="D282" t="str">
            <v>MECHANICAL CONSTRUCTION</v>
          </cell>
          <cell r="F282" t="str">
            <v>TEE-LP HTR DRAINS</v>
          </cell>
          <cell r="G282" t="str">
            <v>MISC PIPING</v>
          </cell>
          <cell r="H282">
            <v>300</v>
          </cell>
          <cell r="I282" t="str">
            <v>LF</v>
          </cell>
          <cell r="J282">
            <v>0.83333333333333337</v>
          </cell>
          <cell r="K282">
            <v>19</v>
          </cell>
          <cell r="L282">
            <v>250</v>
          </cell>
          <cell r="M282">
            <v>5700</v>
          </cell>
          <cell r="N282">
            <v>8200</v>
          </cell>
        </row>
        <row r="283">
          <cell r="A283" t="str">
            <v>72.0401</v>
          </cell>
          <cell r="B283" t="str">
            <v>72.0401.0-288</v>
          </cell>
          <cell r="C283" t="str">
            <v>314C</v>
          </cell>
          <cell r="D283" t="str">
            <v>MECHANICAL CONSTRUCTION</v>
          </cell>
          <cell r="F283" t="str">
            <v>TGD-TURBINE LUBE OIL</v>
          </cell>
          <cell r="G283" t="str">
            <v>MISC PIPING</v>
          </cell>
          <cell r="H283">
            <v>600</v>
          </cell>
          <cell r="I283" t="str">
            <v>LF</v>
          </cell>
          <cell r="J283">
            <v>0.81666666666666665</v>
          </cell>
          <cell r="K283">
            <v>19.333333333333332</v>
          </cell>
          <cell r="L283">
            <v>490</v>
          </cell>
          <cell r="M283">
            <v>11600</v>
          </cell>
          <cell r="N283">
            <v>16100</v>
          </cell>
        </row>
        <row r="284">
          <cell r="A284" t="str">
            <v>72.0401</v>
          </cell>
          <cell r="B284" t="str">
            <v>72.0401.0-292</v>
          </cell>
          <cell r="C284" t="str">
            <v>314C</v>
          </cell>
          <cell r="D284" t="str">
            <v>MECHANICAL CONSTRUCTION</v>
          </cell>
          <cell r="F284" t="str">
            <v>TGE-GEN COOL.&amp; PURGE</v>
          </cell>
          <cell r="G284" t="str">
            <v>MISC PIPING</v>
          </cell>
          <cell r="H284">
            <v>400</v>
          </cell>
          <cell r="I284" t="str">
            <v>LF</v>
          </cell>
          <cell r="J284">
            <v>0.82499999999999996</v>
          </cell>
          <cell r="K284">
            <v>17.75</v>
          </cell>
          <cell r="L284">
            <v>330</v>
          </cell>
          <cell r="M284">
            <v>7100</v>
          </cell>
          <cell r="N284">
            <v>10800</v>
          </cell>
        </row>
        <row r="285">
          <cell r="A285" t="str">
            <v>72.0401</v>
          </cell>
          <cell r="B285" t="str">
            <v>72.0401.0-308</v>
          </cell>
          <cell r="C285" t="str">
            <v>311C</v>
          </cell>
          <cell r="D285" t="str">
            <v>MECHANICAL CONSTRUCTION</v>
          </cell>
          <cell r="F285" t="str">
            <v>WSC-SERVICE WATER</v>
          </cell>
          <cell r="G285" t="str">
            <v>MISC PIPING</v>
          </cell>
          <cell r="H285">
            <v>2940</v>
          </cell>
          <cell r="I285" t="str">
            <v>LF</v>
          </cell>
          <cell r="J285">
            <v>0.81972789115646261</v>
          </cell>
          <cell r="K285">
            <v>13.095238095238095</v>
          </cell>
          <cell r="L285">
            <v>2410</v>
          </cell>
          <cell r="M285">
            <v>38500</v>
          </cell>
          <cell r="N285">
            <v>79000</v>
          </cell>
        </row>
        <row r="286">
          <cell r="A286" t="str">
            <v>72.0401</v>
          </cell>
          <cell r="B286" t="str">
            <v>72.0401.0-317</v>
          </cell>
          <cell r="C286" t="str">
            <v>312C</v>
          </cell>
          <cell r="D286" t="str">
            <v>MECHANICAL CONSTRUCTION</v>
          </cell>
          <cell r="F286" t="str">
            <v>WSF-ASH SLUICE WATER</v>
          </cell>
          <cell r="G286" t="str">
            <v>MISC PIPING</v>
          </cell>
          <cell r="H286">
            <v>400</v>
          </cell>
          <cell r="I286" t="str">
            <v>LF</v>
          </cell>
          <cell r="J286">
            <v>0.8</v>
          </cell>
          <cell r="K286">
            <v>22.5</v>
          </cell>
          <cell r="L286">
            <v>320</v>
          </cell>
          <cell r="M286">
            <v>9000</v>
          </cell>
          <cell r="N286">
            <v>10500</v>
          </cell>
        </row>
        <row r="287">
          <cell r="A287" t="str">
            <v>72.0401</v>
          </cell>
          <cell r="B287" t="str">
            <v>72.0401.0-322</v>
          </cell>
          <cell r="C287" t="str">
            <v>312A</v>
          </cell>
          <cell r="D287" t="str">
            <v>MECHANICAL CONSTRUCTION</v>
          </cell>
          <cell r="F287" t="str">
            <v>WSG-SCRUBBER MU WTR</v>
          </cell>
          <cell r="G287" t="str">
            <v>MISC PIPING</v>
          </cell>
          <cell r="H287">
            <v>100</v>
          </cell>
          <cell r="I287" t="str">
            <v>LF</v>
          </cell>
          <cell r="J287">
            <v>0.8</v>
          </cell>
          <cell r="K287">
            <v>23</v>
          </cell>
          <cell r="L287">
            <v>80</v>
          </cell>
          <cell r="M287">
            <v>2300</v>
          </cell>
          <cell r="N287">
            <v>2600</v>
          </cell>
        </row>
        <row r="288">
          <cell r="A288" t="str">
            <v>72.0401</v>
          </cell>
          <cell r="B288" t="str">
            <v>72.0401.0-330</v>
          </cell>
          <cell r="C288" t="str">
            <v>311B</v>
          </cell>
          <cell r="D288" t="str">
            <v>MECHANICAL CONSTRUCTION</v>
          </cell>
          <cell r="F288" t="str">
            <v>WTB-SERV WTR TRMT</v>
          </cell>
          <cell r="G288" t="str">
            <v>MISC PIPING</v>
          </cell>
          <cell r="H288">
            <v>200</v>
          </cell>
          <cell r="I288" t="str">
            <v>LF</v>
          </cell>
          <cell r="J288">
            <v>0.85</v>
          </cell>
          <cell r="K288">
            <v>12.5</v>
          </cell>
          <cell r="L288">
            <v>170</v>
          </cell>
          <cell r="M288">
            <v>2500</v>
          </cell>
          <cell r="N288">
            <v>5600</v>
          </cell>
        </row>
        <row r="289">
          <cell r="A289" t="str">
            <v>72.0401</v>
          </cell>
          <cell r="B289" t="str">
            <v>72.0401.0-336</v>
          </cell>
          <cell r="C289" t="str">
            <v>312B</v>
          </cell>
          <cell r="D289" t="str">
            <v>MECHANICAL CONSTRUCTION</v>
          </cell>
          <cell r="F289" t="str">
            <v>WTD-CYCLE MU TRMT</v>
          </cell>
          <cell r="G289" t="str">
            <v>MISC PIPING</v>
          </cell>
          <cell r="H289">
            <v>100</v>
          </cell>
          <cell r="I289" t="str">
            <v>LF</v>
          </cell>
          <cell r="J289">
            <v>0.8</v>
          </cell>
          <cell r="K289">
            <v>10</v>
          </cell>
          <cell r="L289">
            <v>80</v>
          </cell>
          <cell r="M289">
            <v>1000</v>
          </cell>
          <cell r="N289">
            <v>2600</v>
          </cell>
        </row>
        <row r="290">
          <cell r="A290" t="str">
            <v>72.0401</v>
          </cell>
          <cell r="B290" t="str">
            <v>72.0401.0-275</v>
          </cell>
          <cell r="C290" t="str">
            <v>312C</v>
          </cell>
          <cell r="D290" t="str">
            <v>MECHANICAL CONSTRUCTION</v>
          </cell>
          <cell r="E290" t="str">
            <v>MAJOR PIPING</v>
          </cell>
          <cell r="F290" t="str">
            <v>TEF-HEATER VENTS</v>
          </cell>
          <cell r="G290" t="str">
            <v>MISC. DRAINS</v>
          </cell>
          <cell r="H290">
            <v>1544</v>
          </cell>
          <cell r="I290" t="str">
            <v>LF</v>
          </cell>
          <cell r="J290">
            <v>1.6062176165803108</v>
          </cell>
          <cell r="K290">
            <v>0</v>
          </cell>
          <cell r="L290">
            <v>2480</v>
          </cell>
          <cell r="M290">
            <v>0</v>
          </cell>
          <cell r="N290">
            <v>80700</v>
          </cell>
        </row>
        <row r="291">
          <cell r="A291" t="str">
            <v>72.0401</v>
          </cell>
          <cell r="B291" t="str">
            <v>72.0401.0-276</v>
          </cell>
          <cell r="C291" t="str">
            <v>312C</v>
          </cell>
          <cell r="D291" t="str">
            <v>MECHANICAL CONSTRUCTION</v>
          </cell>
          <cell r="E291" t="str">
            <v>MISC PIPING</v>
          </cell>
          <cell r="F291" t="str">
            <v>TEF-HEATER VENTS</v>
          </cell>
          <cell r="G291" t="str">
            <v>MISC. DRAINS</v>
          </cell>
          <cell r="H291">
            <v>300</v>
          </cell>
          <cell r="I291" t="str">
            <v>LF</v>
          </cell>
          <cell r="J291">
            <v>0.83333333333333337</v>
          </cell>
          <cell r="K291">
            <v>12</v>
          </cell>
          <cell r="L291">
            <v>250</v>
          </cell>
          <cell r="M291">
            <v>3600</v>
          </cell>
          <cell r="N291">
            <v>8200</v>
          </cell>
        </row>
        <row r="292">
          <cell r="A292" t="str">
            <v>72.0401</v>
          </cell>
          <cell r="B292" t="str">
            <v>72.0401.0-198</v>
          </cell>
          <cell r="C292" t="str">
            <v>316C</v>
          </cell>
          <cell r="D292" t="str">
            <v>MECHANICAL CONSTRUCTION</v>
          </cell>
          <cell r="F292" t="str">
            <v>PMC-VACUUM CLEANING</v>
          </cell>
          <cell r="G292" t="str">
            <v>MOBILE EQUIPMENT</v>
          </cell>
          <cell r="H292">
            <v>1</v>
          </cell>
          <cell r="I292" t="str">
            <v>LT</v>
          </cell>
          <cell r="J292">
            <v>80</v>
          </cell>
          <cell r="K292">
            <v>57800</v>
          </cell>
          <cell r="L292">
            <v>80</v>
          </cell>
          <cell r="M292">
            <v>57800</v>
          </cell>
          <cell r="N292">
            <v>2600</v>
          </cell>
        </row>
        <row r="293">
          <cell r="A293" t="str">
            <v>72.0401</v>
          </cell>
          <cell r="B293" t="str">
            <v>72.0401.0-347</v>
          </cell>
          <cell r="C293" t="str">
            <v>312C</v>
          </cell>
          <cell r="D293" t="str">
            <v>MECHANICAL CONSTRUCTION</v>
          </cell>
          <cell r="F293" t="str">
            <v>DAMPERS-SCRUBBER</v>
          </cell>
          <cell r="G293" t="str">
            <v>OUTLET</v>
          </cell>
          <cell r="H293">
            <v>7</v>
          </cell>
          <cell r="I293" t="str">
            <v>EA</v>
          </cell>
          <cell r="J293">
            <v>132.85714285714286</v>
          </cell>
          <cell r="K293">
            <v>0</v>
          </cell>
          <cell r="L293">
            <v>930</v>
          </cell>
          <cell r="M293">
            <v>0</v>
          </cell>
          <cell r="N293">
            <v>33200</v>
          </cell>
        </row>
        <row r="294">
          <cell r="A294" t="str">
            <v>72.0401</v>
          </cell>
          <cell r="B294" t="str">
            <v>72.0401.0-004</v>
          </cell>
          <cell r="C294" t="str">
            <v>312C</v>
          </cell>
          <cell r="D294" t="str">
            <v>MECHANICAL CONSTRUCTION</v>
          </cell>
          <cell r="F294" t="str">
            <v>ASA-BOTTOM ASH</v>
          </cell>
          <cell r="G294" t="str">
            <v>OVERFLOW TANK</v>
          </cell>
          <cell r="H294">
            <v>1</v>
          </cell>
          <cell r="I294" t="str">
            <v>LT</v>
          </cell>
          <cell r="J294">
            <v>300</v>
          </cell>
          <cell r="K294">
            <v>0</v>
          </cell>
          <cell r="L294">
            <v>300</v>
          </cell>
          <cell r="M294">
            <v>0</v>
          </cell>
          <cell r="N294">
            <v>10000</v>
          </cell>
        </row>
        <row r="295">
          <cell r="A295" t="str">
            <v>72.0401</v>
          </cell>
          <cell r="B295" t="str">
            <v>72.0401.0-238</v>
          </cell>
          <cell r="C295" t="str">
            <v>312C</v>
          </cell>
          <cell r="D295" t="str">
            <v>MECHANICAL CONSTRUCTION</v>
          </cell>
          <cell r="F295" t="str">
            <v>SGG-MAIN STEAM</v>
          </cell>
          <cell r="G295" t="str">
            <v>PIPE SUPPORTS</v>
          </cell>
          <cell r="H295">
            <v>58</v>
          </cell>
          <cell r="I295" t="str">
            <v>EA</v>
          </cell>
          <cell r="J295">
            <v>23.96551724137931</v>
          </cell>
          <cell r="K295">
            <v>0</v>
          </cell>
          <cell r="L295">
            <v>1390</v>
          </cell>
          <cell r="M295">
            <v>0</v>
          </cell>
          <cell r="N295">
            <v>45300</v>
          </cell>
        </row>
        <row r="296">
          <cell r="A296" t="str">
            <v>72.0401</v>
          </cell>
          <cell r="B296" t="str">
            <v>72.0401.0-057</v>
          </cell>
          <cell r="C296" t="str">
            <v>311B</v>
          </cell>
          <cell r="D296" t="str">
            <v>MECHANICAL CONSTRUCTION</v>
          </cell>
          <cell r="F296" t="str">
            <v>DPD-ROOF DRAINS</v>
          </cell>
          <cell r="G296" t="str">
            <v>PLANT SERVICES BLDG</v>
          </cell>
          <cell r="H296">
            <v>564</v>
          </cell>
          <cell r="I296" t="str">
            <v>LF</v>
          </cell>
          <cell r="J296">
            <v>2.6773049645390072</v>
          </cell>
          <cell r="K296">
            <v>4.6099290780141846</v>
          </cell>
          <cell r="L296">
            <v>1510</v>
          </cell>
          <cell r="M296">
            <v>2600</v>
          </cell>
          <cell r="N296">
            <v>49200</v>
          </cell>
        </row>
        <row r="297">
          <cell r="A297" t="str">
            <v>72.0401</v>
          </cell>
          <cell r="B297" t="str">
            <v>72.0401.0-356</v>
          </cell>
          <cell r="C297" t="str">
            <v>312C</v>
          </cell>
          <cell r="D297" t="str">
            <v>MECHANICAL CONSTRUCTION</v>
          </cell>
          <cell r="F297" t="str">
            <v>CHEMICAL CLEANING-</v>
          </cell>
          <cell r="G297" t="str">
            <v>PREBOILER</v>
          </cell>
          <cell r="H297">
            <v>1</v>
          </cell>
          <cell r="I297" t="str">
            <v>LT</v>
          </cell>
          <cell r="J297">
            <v>60</v>
          </cell>
          <cell r="K297">
            <v>0</v>
          </cell>
          <cell r="L297">
            <v>60</v>
          </cell>
          <cell r="M297">
            <v>0</v>
          </cell>
          <cell r="N297">
            <v>5300</v>
          </cell>
        </row>
        <row r="298">
          <cell r="A298" t="str">
            <v>72.0401</v>
          </cell>
          <cell r="B298" t="str">
            <v>72.0401.0-339</v>
          </cell>
          <cell r="C298" t="str">
            <v>312C</v>
          </cell>
          <cell r="D298" t="str">
            <v>MECHANICAL CONSTRUCTION</v>
          </cell>
          <cell r="F298" t="str">
            <v>DUCT-AIR HEATER TO</v>
          </cell>
          <cell r="G298" t="str">
            <v>PRECIP</v>
          </cell>
          <cell r="H298">
            <v>1</v>
          </cell>
          <cell r="I298" t="str">
            <v>LT</v>
          </cell>
          <cell r="J298">
            <v>6430</v>
          </cell>
          <cell r="K298">
            <v>0</v>
          </cell>
          <cell r="L298">
            <v>6430</v>
          </cell>
          <cell r="M298">
            <v>0</v>
          </cell>
          <cell r="N298">
            <v>229900</v>
          </cell>
        </row>
        <row r="299">
          <cell r="A299" t="str">
            <v>72.0401</v>
          </cell>
          <cell r="B299" t="str">
            <v>72.0401.0-014</v>
          </cell>
          <cell r="C299" t="str">
            <v>312C</v>
          </cell>
          <cell r="D299" t="str">
            <v>MECHANICAL CONSTRUCTION</v>
          </cell>
          <cell r="E299" t="str">
            <v>AIR BLOW &amp; HEATERS</v>
          </cell>
          <cell r="F299" t="str">
            <v>ASB-FLY ASH</v>
          </cell>
          <cell r="G299" t="str">
            <v>PRECIP FLUIDIZING</v>
          </cell>
          <cell r="H299">
            <v>2</v>
          </cell>
          <cell r="I299" t="str">
            <v>EA</v>
          </cell>
          <cell r="J299">
            <v>95</v>
          </cell>
          <cell r="K299">
            <v>0</v>
          </cell>
          <cell r="L299">
            <v>190</v>
          </cell>
          <cell r="M299">
            <v>0</v>
          </cell>
          <cell r="N299">
            <v>6500</v>
          </cell>
        </row>
        <row r="300">
          <cell r="A300" t="str">
            <v>72.0401</v>
          </cell>
          <cell r="B300" t="str">
            <v>72.0401.0-190</v>
          </cell>
          <cell r="C300" t="str">
            <v>312C</v>
          </cell>
          <cell r="D300" t="str">
            <v>MECHANICAL CONSTRUCTION</v>
          </cell>
          <cell r="E300" t="str">
            <v>FLUSHES</v>
          </cell>
          <cell r="F300" t="str">
            <v>PMA-CHEM. CLEANING</v>
          </cell>
          <cell r="G300" t="str">
            <v>PREPARATION &amp;</v>
          </cell>
          <cell r="H300">
            <v>1</v>
          </cell>
          <cell r="I300" t="str">
            <v>LT</v>
          </cell>
          <cell r="J300">
            <v>500</v>
          </cell>
          <cell r="K300">
            <v>0</v>
          </cell>
          <cell r="L300">
            <v>500</v>
          </cell>
          <cell r="M300">
            <v>0</v>
          </cell>
          <cell r="N300">
            <v>17500</v>
          </cell>
        </row>
        <row r="301">
          <cell r="A301" t="str">
            <v>72.0401</v>
          </cell>
          <cell r="B301" t="str">
            <v>72.0401.0-325</v>
          </cell>
          <cell r="C301" t="str">
            <v>311B</v>
          </cell>
          <cell r="D301" t="str">
            <v>MECHANICAL CONSTRUCTION</v>
          </cell>
          <cell r="F301" t="str">
            <v>WTB-SERV WTR TRMT</v>
          </cell>
          <cell r="G301" t="str">
            <v>PRETREATMENT EQUIP</v>
          </cell>
          <cell r="H301">
            <v>1</v>
          </cell>
          <cell r="I301" t="str">
            <v>LT</v>
          </cell>
          <cell r="J301">
            <v>500</v>
          </cell>
          <cell r="K301">
            <v>0</v>
          </cell>
          <cell r="L301">
            <v>500</v>
          </cell>
          <cell r="M301">
            <v>0</v>
          </cell>
          <cell r="N301">
            <v>16900</v>
          </cell>
        </row>
        <row r="302">
          <cell r="A302" t="str">
            <v>72.0401</v>
          </cell>
          <cell r="B302" t="str">
            <v>72.0401.0-326</v>
          </cell>
          <cell r="C302" t="str">
            <v>311B</v>
          </cell>
          <cell r="D302" t="str">
            <v>MECHANICAL CONSTRUCTION</v>
          </cell>
          <cell r="E302" t="str">
            <v>STORAGE EQUIPMENT</v>
          </cell>
          <cell r="F302" t="str">
            <v>WTB-SERV WTR TRMT</v>
          </cell>
          <cell r="G302" t="str">
            <v>PRETREATMENT LIME</v>
          </cell>
          <cell r="H302">
            <v>1</v>
          </cell>
          <cell r="I302" t="str">
            <v>LT</v>
          </cell>
          <cell r="J302">
            <v>240</v>
          </cell>
          <cell r="K302">
            <v>0</v>
          </cell>
          <cell r="L302">
            <v>240</v>
          </cell>
          <cell r="M302">
            <v>0</v>
          </cell>
          <cell r="N302">
            <v>8100</v>
          </cell>
        </row>
        <row r="303">
          <cell r="A303" t="str">
            <v>72.0401</v>
          </cell>
          <cell r="B303" t="str">
            <v>72.0401.0-095</v>
          </cell>
          <cell r="C303" t="str">
            <v>316C</v>
          </cell>
          <cell r="D303" t="str">
            <v>MECHANICAL CONSTRUCTION</v>
          </cell>
          <cell r="E303" t="str">
            <v>EQUIPMENT</v>
          </cell>
          <cell r="F303" t="str">
            <v>CG-PROPANE GAS</v>
          </cell>
          <cell r="G303" t="str">
            <v>PROPANE GAS</v>
          </cell>
          <cell r="H303">
            <v>2</v>
          </cell>
          <cell r="I303" t="str">
            <v>EA</v>
          </cell>
          <cell r="J303">
            <v>35</v>
          </cell>
          <cell r="K303">
            <v>0</v>
          </cell>
          <cell r="L303">
            <v>70</v>
          </cell>
          <cell r="M303">
            <v>0</v>
          </cell>
          <cell r="N303">
            <v>2300</v>
          </cell>
        </row>
        <row r="304">
          <cell r="A304" t="str">
            <v>72.0401</v>
          </cell>
          <cell r="B304" t="str">
            <v>72.0401.0-129</v>
          </cell>
          <cell r="C304" t="str">
            <v>314C</v>
          </cell>
          <cell r="D304" t="str">
            <v>MECHANICAL CONSTRUCTION</v>
          </cell>
          <cell r="F304" t="str">
            <v>ECA-AUX. CLG. WTR.</v>
          </cell>
          <cell r="G304" t="str">
            <v>PUMP</v>
          </cell>
          <cell r="H304">
            <v>1</v>
          </cell>
          <cell r="I304" t="str">
            <v>EA</v>
          </cell>
          <cell r="J304">
            <v>40</v>
          </cell>
          <cell r="K304">
            <v>0</v>
          </cell>
          <cell r="L304">
            <v>40</v>
          </cell>
          <cell r="M304">
            <v>0</v>
          </cell>
          <cell r="N304">
            <v>1400</v>
          </cell>
        </row>
        <row r="305">
          <cell r="A305" t="str">
            <v>72.0401</v>
          </cell>
          <cell r="B305" t="str">
            <v>72.0401.0-139</v>
          </cell>
          <cell r="C305" t="str">
            <v>312C</v>
          </cell>
          <cell r="D305" t="str">
            <v>MECHANICAL CONSTRUCTION</v>
          </cell>
          <cell r="F305" t="str">
            <v>FWA-BOILER FEED WTR</v>
          </cell>
          <cell r="G305" t="str">
            <v>PUMP AND BOOSTER</v>
          </cell>
          <cell r="H305">
            <v>1</v>
          </cell>
          <cell r="I305" t="str">
            <v>LT</v>
          </cell>
          <cell r="J305">
            <v>2920</v>
          </cell>
          <cell r="K305">
            <v>0</v>
          </cell>
          <cell r="L305">
            <v>2920</v>
          </cell>
          <cell r="M305">
            <v>0</v>
          </cell>
          <cell r="N305">
            <v>102100</v>
          </cell>
        </row>
        <row r="306">
          <cell r="A306" t="str">
            <v>72.0401</v>
          </cell>
          <cell r="B306" t="str">
            <v>72.0401.0-143</v>
          </cell>
          <cell r="C306" t="str">
            <v>312C</v>
          </cell>
          <cell r="D306" t="str">
            <v>MECHANICAL CONSTRUCTION</v>
          </cell>
          <cell r="F306" t="str">
            <v>FWA-BOILER FEED WTR</v>
          </cell>
          <cell r="G306" t="str">
            <v>PUMP OIL FLUSHES</v>
          </cell>
          <cell r="H306">
            <v>1</v>
          </cell>
          <cell r="I306" t="str">
            <v>LT</v>
          </cell>
          <cell r="J306">
            <v>200</v>
          </cell>
          <cell r="K306">
            <v>0</v>
          </cell>
          <cell r="L306">
            <v>200</v>
          </cell>
          <cell r="M306">
            <v>0</v>
          </cell>
          <cell r="N306">
            <v>6500</v>
          </cell>
        </row>
        <row r="307">
          <cell r="A307" t="str">
            <v>72.0401</v>
          </cell>
          <cell r="B307" t="str">
            <v>72.0401.0-134</v>
          </cell>
          <cell r="C307" t="str">
            <v>314C</v>
          </cell>
          <cell r="D307" t="str">
            <v>MECHANICAL CONSTRUCTION</v>
          </cell>
          <cell r="F307" t="str">
            <v>ECB-CLSD.CYC.CLG.WTR</v>
          </cell>
          <cell r="G307" t="str">
            <v>PUMPS</v>
          </cell>
          <cell r="H307">
            <v>2</v>
          </cell>
          <cell r="I307" t="str">
            <v>EA</v>
          </cell>
          <cell r="J307">
            <v>50</v>
          </cell>
          <cell r="K307">
            <v>0</v>
          </cell>
          <cell r="L307">
            <v>100</v>
          </cell>
          <cell r="M307">
            <v>0</v>
          </cell>
          <cell r="N307">
            <v>3400</v>
          </cell>
        </row>
        <row r="308">
          <cell r="A308" t="str">
            <v>72.0401</v>
          </cell>
          <cell r="B308" t="str">
            <v>72.0401.0-110</v>
          </cell>
          <cell r="C308" t="str">
            <v>314C</v>
          </cell>
          <cell r="D308" t="str">
            <v>MECHANICAL CONSTRUCTION</v>
          </cell>
          <cell r="F308" t="str">
            <v>HRC-CIRC WATER</v>
          </cell>
          <cell r="G308" t="str">
            <v>PUMPS</v>
          </cell>
          <cell r="H308">
            <v>3</v>
          </cell>
          <cell r="I308" t="str">
            <v>EA</v>
          </cell>
          <cell r="J308">
            <v>200</v>
          </cell>
          <cell r="K308">
            <v>0</v>
          </cell>
          <cell r="L308">
            <v>600</v>
          </cell>
          <cell r="M308">
            <v>0</v>
          </cell>
          <cell r="N308">
            <v>20900</v>
          </cell>
        </row>
        <row r="309">
          <cell r="A309" t="str">
            <v>72.0401</v>
          </cell>
          <cell r="B309" t="str">
            <v>72.0401.0-114</v>
          </cell>
          <cell r="C309" t="str">
            <v>314C</v>
          </cell>
          <cell r="D309" t="str">
            <v>MECHANICAL CONSTRUCTION</v>
          </cell>
          <cell r="F309" t="str">
            <v>HRD-CIRC.WTR.MAKEUP</v>
          </cell>
          <cell r="G309" t="str">
            <v>PUMPS</v>
          </cell>
          <cell r="H309">
            <v>2</v>
          </cell>
          <cell r="I309" t="str">
            <v>EA</v>
          </cell>
          <cell r="J309">
            <v>50</v>
          </cell>
          <cell r="K309">
            <v>0</v>
          </cell>
          <cell r="L309">
            <v>100</v>
          </cell>
          <cell r="M309">
            <v>0</v>
          </cell>
          <cell r="N309">
            <v>3400</v>
          </cell>
        </row>
        <row r="310">
          <cell r="A310" t="str">
            <v>72.0401</v>
          </cell>
          <cell r="B310" t="str">
            <v>72.0401.0-304</v>
          </cell>
          <cell r="C310" t="str">
            <v>311B</v>
          </cell>
          <cell r="D310" t="str">
            <v>MECHANICAL CONSTRUCTION</v>
          </cell>
          <cell r="F310" t="str">
            <v>WSC-SERVICE WATER</v>
          </cell>
          <cell r="G310" t="str">
            <v>PUMPS</v>
          </cell>
          <cell r="H310">
            <v>2</v>
          </cell>
          <cell r="I310" t="str">
            <v>EA</v>
          </cell>
          <cell r="J310">
            <v>50</v>
          </cell>
          <cell r="K310">
            <v>0</v>
          </cell>
          <cell r="L310">
            <v>100</v>
          </cell>
          <cell r="M310">
            <v>0</v>
          </cell>
          <cell r="N310">
            <v>3400</v>
          </cell>
        </row>
        <row r="311">
          <cell r="A311" t="str">
            <v>72.0401</v>
          </cell>
          <cell r="B311" t="str">
            <v>72.0401.0-310</v>
          </cell>
          <cell r="C311" t="str">
            <v>312C</v>
          </cell>
          <cell r="D311" t="str">
            <v>MECHANICAL CONSTRUCTION</v>
          </cell>
          <cell r="F311" t="str">
            <v>WSF-ASH SLUICE WATER</v>
          </cell>
          <cell r="G311" t="str">
            <v>PUMPS</v>
          </cell>
          <cell r="H311">
            <v>2</v>
          </cell>
          <cell r="I311" t="str">
            <v>EA</v>
          </cell>
          <cell r="J311">
            <v>40</v>
          </cell>
          <cell r="K311">
            <v>0</v>
          </cell>
          <cell r="L311">
            <v>80</v>
          </cell>
          <cell r="M311">
            <v>0</v>
          </cell>
          <cell r="N311">
            <v>2800</v>
          </cell>
        </row>
        <row r="312">
          <cell r="A312" t="str">
            <v>72.0401</v>
          </cell>
          <cell r="B312" t="str">
            <v>72.0401.0-319</v>
          </cell>
          <cell r="C312" t="str">
            <v>312A</v>
          </cell>
          <cell r="D312" t="str">
            <v>MECHANICAL CONSTRUCTION</v>
          </cell>
          <cell r="F312" t="str">
            <v>WSG-SCRUBBER MU WTR</v>
          </cell>
          <cell r="G312" t="str">
            <v>PUMPS</v>
          </cell>
          <cell r="H312">
            <v>2</v>
          </cell>
          <cell r="I312" t="str">
            <v>EA</v>
          </cell>
          <cell r="J312">
            <v>50</v>
          </cell>
          <cell r="K312">
            <v>0</v>
          </cell>
          <cell r="L312">
            <v>100</v>
          </cell>
          <cell r="M312">
            <v>0</v>
          </cell>
          <cell r="N312">
            <v>3400</v>
          </cell>
        </row>
        <row r="313">
          <cell r="A313" t="str">
            <v>72.0401</v>
          </cell>
          <cell r="B313" t="str">
            <v>72.0401.0-174</v>
          </cell>
          <cell r="C313" t="str">
            <v>316C</v>
          </cell>
          <cell r="D313" t="str">
            <v>MECHANICAL CONSTRUCTION</v>
          </cell>
          <cell r="F313" t="str">
            <v>FP--FIRE PROTECTION</v>
          </cell>
          <cell r="G313" t="str">
            <v>PUMPS &amp; CONTROLLERS</v>
          </cell>
          <cell r="H313">
            <v>3</v>
          </cell>
          <cell r="I313" t="str">
            <v>EA</v>
          </cell>
          <cell r="J313">
            <v>36.666666666666664</v>
          </cell>
          <cell r="K313">
            <v>0</v>
          </cell>
          <cell r="L313">
            <v>110</v>
          </cell>
          <cell r="M313">
            <v>0</v>
          </cell>
          <cell r="N313">
            <v>3700</v>
          </cell>
        </row>
        <row r="314">
          <cell r="A314" t="str">
            <v>72.0401</v>
          </cell>
          <cell r="B314" t="str">
            <v>72.0401.0-081</v>
          </cell>
          <cell r="C314" t="str">
            <v>316C</v>
          </cell>
          <cell r="D314" t="str">
            <v>MECHANICAL CONSTRUCTION</v>
          </cell>
          <cell r="F314" t="str">
            <v>CAA-STATION AIR</v>
          </cell>
          <cell r="G314" t="str">
            <v>RECEIVERS</v>
          </cell>
          <cell r="H314">
            <v>6</v>
          </cell>
          <cell r="I314" t="str">
            <v>EA</v>
          </cell>
          <cell r="J314">
            <v>25</v>
          </cell>
          <cell r="K314">
            <v>0</v>
          </cell>
          <cell r="L314">
            <v>150</v>
          </cell>
          <cell r="M314">
            <v>0</v>
          </cell>
          <cell r="N314">
            <v>5200</v>
          </cell>
        </row>
        <row r="315">
          <cell r="A315" t="str">
            <v>72.0401</v>
          </cell>
          <cell r="B315" t="str">
            <v>72.0401.0-086</v>
          </cell>
          <cell r="C315" t="str">
            <v>316C</v>
          </cell>
          <cell r="D315" t="str">
            <v>MECHANICAL CONSTRUCTION</v>
          </cell>
          <cell r="F315" t="str">
            <v>CAB-CONTROL AIR</v>
          </cell>
          <cell r="G315" t="str">
            <v>RECEIVERS</v>
          </cell>
          <cell r="H315">
            <v>4</v>
          </cell>
          <cell r="I315" t="str">
            <v>EA</v>
          </cell>
          <cell r="J315">
            <v>25</v>
          </cell>
          <cell r="K315">
            <v>0</v>
          </cell>
          <cell r="L315">
            <v>100</v>
          </cell>
          <cell r="M315">
            <v>0</v>
          </cell>
          <cell r="N315">
            <v>3400</v>
          </cell>
        </row>
        <row r="316">
          <cell r="A316" t="str">
            <v>72.0401</v>
          </cell>
          <cell r="B316" t="str">
            <v>72.0401.0-158</v>
          </cell>
          <cell r="C316" t="str">
            <v>312C</v>
          </cell>
          <cell r="D316" t="str">
            <v>MECHANICAL CONSTRUCTION</v>
          </cell>
          <cell r="F316" t="str">
            <v>FWD-COND. POLISHING</v>
          </cell>
          <cell r="G316" t="str">
            <v>RECYCLE PUMPS</v>
          </cell>
          <cell r="H316">
            <v>2</v>
          </cell>
          <cell r="I316" t="str">
            <v>EA</v>
          </cell>
          <cell r="J316">
            <v>40</v>
          </cell>
          <cell r="K316">
            <v>0</v>
          </cell>
          <cell r="L316">
            <v>80</v>
          </cell>
          <cell r="M316">
            <v>0</v>
          </cell>
          <cell r="N316">
            <v>2800</v>
          </cell>
        </row>
        <row r="317">
          <cell r="A317" t="str">
            <v>72.0401</v>
          </cell>
          <cell r="B317" t="str">
            <v>72.0401.0-226</v>
          </cell>
          <cell r="C317" t="str">
            <v>312C</v>
          </cell>
          <cell r="D317" t="str">
            <v>MECHANICAL CONSTRUCTION</v>
          </cell>
          <cell r="F317" t="str">
            <v>SGD-AIR PREHEAT</v>
          </cell>
          <cell r="G317" t="str">
            <v>RETURN PUMPS (2)</v>
          </cell>
          <cell r="H317">
            <v>2</v>
          </cell>
          <cell r="I317" t="str">
            <v>EA</v>
          </cell>
          <cell r="J317">
            <v>40</v>
          </cell>
          <cell r="K317">
            <v>0</v>
          </cell>
          <cell r="L317">
            <v>80</v>
          </cell>
          <cell r="M317">
            <v>0</v>
          </cell>
          <cell r="N317">
            <v>2800</v>
          </cell>
        </row>
        <row r="318">
          <cell r="A318" t="str">
            <v>72.0401</v>
          </cell>
          <cell r="B318" t="str">
            <v>72.0401.0-315</v>
          </cell>
          <cell r="C318" t="str">
            <v>312C</v>
          </cell>
          <cell r="D318" t="str">
            <v>MECHANICAL CONSTRUCTION</v>
          </cell>
          <cell r="F318" t="str">
            <v>WSF-ASH SLUICE WATER</v>
          </cell>
          <cell r="G318" t="str">
            <v>SEAL WATER FILTER</v>
          </cell>
          <cell r="H318">
            <v>1</v>
          </cell>
          <cell r="I318" t="str">
            <v>EA</v>
          </cell>
          <cell r="J318">
            <v>30</v>
          </cell>
          <cell r="K318">
            <v>57300</v>
          </cell>
          <cell r="L318">
            <v>30</v>
          </cell>
          <cell r="M318">
            <v>57300</v>
          </cell>
          <cell r="N318">
            <v>1000</v>
          </cell>
        </row>
        <row r="319">
          <cell r="A319" t="str">
            <v>72.0401</v>
          </cell>
          <cell r="B319" t="str">
            <v>72.0401.0-034</v>
          </cell>
          <cell r="C319" t="str">
            <v>312C</v>
          </cell>
          <cell r="D319" t="str">
            <v>MECHANICAL CONSTRUCTION</v>
          </cell>
          <cell r="F319" t="str">
            <v>ASE-SCRUBBER SOLIDS</v>
          </cell>
          <cell r="G319" t="str">
            <v>SEAL WATER PUMPS</v>
          </cell>
          <cell r="H319">
            <v>2</v>
          </cell>
          <cell r="I319" t="str">
            <v>EA</v>
          </cell>
          <cell r="J319">
            <v>40</v>
          </cell>
          <cell r="K319">
            <v>0</v>
          </cell>
          <cell r="L319">
            <v>80</v>
          </cell>
          <cell r="M319">
            <v>0</v>
          </cell>
          <cell r="N319">
            <v>2800</v>
          </cell>
        </row>
        <row r="320">
          <cell r="A320" t="str">
            <v>72.0401</v>
          </cell>
          <cell r="B320" t="str">
            <v>72.0401.0-314</v>
          </cell>
          <cell r="C320" t="str">
            <v>312C</v>
          </cell>
          <cell r="D320" t="str">
            <v>MECHANICAL CONSTRUCTION</v>
          </cell>
          <cell r="F320" t="str">
            <v>WSF-ASH SLUICE WATER</v>
          </cell>
          <cell r="G320" t="str">
            <v>SEAL WATER PUMPS (2)</v>
          </cell>
          <cell r="H320">
            <v>2</v>
          </cell>
          <cell r="I320" t="str">
            <v>EA</v>
          </cell>
          <cell r="J320">
            <v>40</v>
          </cell>
          <cell r="K320">
            <v>0</v>
          </cell>
          <cell r="L320">
            <v>80</v>
          </cell>
          <cell r="M320">
            <v>0</v>
          </cell>
          <cell r="N320">
            <v>2800</v>
          </cell>
        </row>
        <row r="321">
          <cell r="A321" t="str">
            <v>72.0401</v>
          </cell>
          <cell r="B321" t="str">
            <v>72.0401.0-035</v>
          </cell>
          <cell r="C321" t="str">
            <v>312C</v>
          </cell>
          <cell r="D321" t="str">
            <v>MECHANICAL CONSTRUCTION</v>
          </cell>
          <cell r="F321" t="str">
            <v>ASE-SCRUBBER SOLIDS</v>
          </cell>
          <cell r="G321" t="str">
            <v>SEAL WATER TANK</v>
          </cell>
          <cell r="H321">
            <v>1</v>
          </cell>
          <cell r="I321" t="str">
            <v>EA</v>
          </cell>
          <cell r="J321">
            <v>40</v>
          </cell>
          <cell r="K321">
            <v>0</v>
          </cell>
          <cell r="L321">
            <v>40</v>
          </cell>
          <cell r="M321">
            <v>0</v>
          </cell>
          <cell r="N321">
            <v>1300</v>
          </cell>
        </row>
        <row r="322">
          <cell r="A322" t="str">
            <v>72.0401</v>
          </cell>
          <cell r="B322" t="str">
            <v>72.0401.0-016</v>
          </cell>
          <cell r="C322" t="str">
            <v>312A</v>
          </cell>
          <cell r="D322" t="str">
            <v>MECHANICAL CONSTRUCTION</v>
          </cell>
          <cell r="F322" t="str">
            <v>ASB-FLY ASH</v>
          </cell>
          <cell r="G322" t="str">
            <v>SEPARATORS (4)</v>
          </cell>
          <cell r="H322">
            <v>4</v>
          </cell>
          <cell r="I322" t="str">
            <v>EA</v>
          </cell>
          <cell r="J322">
            <v>37.5</v>
          </cell>
          <cell r="K322">
            <v>0</v>
          </cell>
          <cell r="L322">
            <v>150</v>
          </cell>
          <cell r="M322">
            <v>0</v>
          </cell>
          <cell r="N322">
            <v>4900</v>
          </cell>
        </row>
        <row r="323">
          <cell r="A323" t="str">
            <v>72.0401</v>
          </cell>
          <cell r="B323" t="str">
            <v>72.0401.0-213</v>
          </cell>
          <cell r="C323" t="str">
            <v>316B</v>
          </cell>
          <cell r="D323" t="str">
            <v>MECHANICAL CONSTRUCTION</v>
          </cell>
          <cell r="E323" t="str">
            <v>MAJOR PIPING</v>
          </cell>
          <cell r="F323" t="str">
            <v>SCD-ADMIN &amp; PLANT</v>
          </cell>
          <cell r="G323" t="str">
            <v>SERV.BLDG.SP.COND.</v>
          </cell>
          <cell r="H323">
            <v>324</v>
          </cell>
          <cell r="I323" t="str">
            <v>LF</v>
          </cell>
          <cell r="J323">
            <v>1.1111111111111112</v>
          </cell>
          <cell r="K323">
            <v>21.913580246913579</v>
          </cell>
          <cell r="L323">
            <v>360</v>
          </cell>
          <cell r="M323">
            <v>7100</v>
          </cell>
          <cell r="N323">
            <v>11600</v>
          </cell>
        </row>
        <row r="324">
          <cell r="A324" t="str">
            <v>72.0401</v>
          </cell>
          <cell r="B324" t="str">
            <v>72.0401.0-214</v>
          </cell>
          <cell r="C324" t="str">
            <v>316B</v>
          </cell>
          <cell r="D324" t="str">
            <v>MECHANICAL CONSTRUCTION</v>
          </cell>
          <cell r="E324" t="str">
            <v>MISC PIPING</v>
          </cell>
          <cell r="F324" t="str">
            <v>SCD-ADMIN &amp; PLANT</v>
          </cell>
          <cell r="G324" t="str">
            <v>SERV.BLDG.SP.COND.</v>
          </cell>
          <cell r="H324">
            <v>300</v>
          </cell>
          <cell r="I324" t="str">
            <v>LF</v>
          </cell>
          <cell r="J324">
            <v>0.83333333333333337</v>
          </cell>
          <cell r="K324">
            <v>28.666666666666668</v>
          </cell>
          <cell r="L324">
            <v>250</v>
          </cell>
          <cell r="M324">
            <v>8600</v>
          </cell>
          <cell r="N324">
            <v>8200</v>
          </cell>
        </row>
        <row r="325">
          <cell r="A325" t="str">
            <v>72.0401</v>
          </cell>
          <cell r="B325" t="str">
            <v>72.0401.0-215</v>
          </cell>
          <cell r="C325" t="str">
            <v>316A</v>
          </cell>
          <cell r="D325" t="str">
            <v>MECHANICAL CONSTRUCTION</v>
          </cell>
          <cell r="E325" t="str">
            <v>C &amp; I</v>
          </cell>
          <cell r="F325" t="str">
            <v>SCD-ADMIN &amp; PLANT</v>
          </cell>
          <cell r="G325" t="str">
            <v>SERV.BLDG.SP.COND.</v>
          </cell>
          <cell r="H325">
            <v>1</v>
          </cell>
          <cell r="I325" t="str">
            <v>LT</v>
          </cell>
          <cell r="J325">
            <v>180</v>
          </cell>
          <cell r="K325">
            <v>5200</v>
          </cell>
          <cell r="L325">
            <v>180</v>
          </cell>
          <cell r="M325">
            <v>5200</v>
          </cell>
          <cell r="N325">
            <v>6600</v>
          </cell>
        </row>
        <row r="326">
          <cell r="A326" t="str">
            <v>72.0401</v>
          </cell>
          <cell r="B326" t="str">
            <v>72.0401.0-212</v>
          </cell>
          <cell r="C326" t="str">
            <v>316B</v>
          </cell>
          <cell r="D326" t="str">
            <v>MECHANICAL CONSTRUCTION</v>
          </cell>
          <cell r="E326" t="str">
            <v>CHILLED LIQUID PUMP</v>
          </cell>
          <cell r="F326" t="str">
            <v>SCD-ADMIN &amp; PLANT</v>
          </cell>
          <cell r="G326" t="str">
            <v>SERVICES BLDG</v>
          </cell>
          <cell r="H326">
            <v>1</v>
          </cell>
          <cell r="I326" t="str">
            <v>EA</v>
          </cell>
          <cell r="J326">
            <v>40</v>
          </cell>
          <cell r="K326">
            <v>0</v>
          </cell>
          <cell r="L326">
            <v>40</v>
          </cell>
          <cell r="M326">
            <v>0</v>
          </cell>
          <cell r="N326">
            <v>1400</v>
          </cell>
        </row>
        <row r="327">
          <cell r="A327" t="str">
            <v>72.0401</v>
          </cell>
          <cell r="B327" t="str">
            <v>72.0401.0-253</v>
          </cell>
          <cell r="C327" t="str">
            <v>312C</v>
          </cell>
          <cell r="D327" t="str">
            <v>MECHANICAL CONSTRUCTION</v>
          </cell>
          <cell r="F327" t="str">
            <v>SGK-TEMP. BLOWOUT</v>
          </cell>
          <cell r="G327" t="str">
            <v>SILENCERS</v>
          </cell>
          <cell r="H327">
            <v>1</v>
          </cell>
          <cell r="I327" t="str">
            <v>LT</v>
          </cell>
          <cell r="J327">
            <v>0</v>
          </cell>
          <cell r="K327">
            <v>30800</v>
          </cell>
          <cell r="L327">
            <v>0</v>
          </cell>
          <cell r="M327">
            <v>30800</v>
          </cell>
          <cell r="N327">
            <v>3900</v>
          </cell>
        </row>
        <row r="328">
          <cell r="A328" t="str">
            <v>72.0401</v>
          </cell>
          <cell r="B328" t="str">
            <v>72.0401.0-019</v>
          </cell>
          <cell r="C328" t="str">
            <v>312A</v>
          </cell>
          <cell r="D328" t="str">
            <v>MECHANICAL CONSTRUCTION</v>
          </cell>
          <cell r="F328" t="str">
            <v>ASB-FLY ASH</v>
          </cell>
          <cell r="G328" t="str">
            <v>SILO</v>
          </cell>
          <cell r="H328">
            <v>1</v>
          </cell>
          <cell r="I328" t="str">
            <v>EA</v>
          </cell>
          <cell r="J328">
            <v>2140</v>
          </cell>
          <cell r="K328">
            <v>0</v>
          </cell>
          <cell r="L328">
            <v>2140</v>
          </cell>
          <cell r="M328">
            <v>0</v>
          </cell>
          <cell r="N328">
            <v>76500</v>
          </cell>
        </row>
        <row r="329">
          <cell r="A329" t="str">
            <v>72.0401</v>
          </cell>
          <cell r="B329" t="str">
            <v>72.0401.0-017</v>
          </cell>
          <cell r="C329" t="str">
            <v>312A</v>
          </cell>
          <cell r="D329" t="str">
            <v>MECHANICAL CONSTRUCTION</v>
          </cell>
          <cell r="E329" t="str">
            <v>AIR BLOWERS (2)</v>
          </cell>
          <cell r="F329" t="str">
            <v>ASB-FLY ASH</v>
          </cell>
          <cell r="G329" t="str">
            <v>SILO FLUIDIZING</v>
          </cell>
          <cell r="H329">
            <v>2</v>
          </cell>
          <cell r="I329" t="str">
            <v>EA</v>
          </cell>
          <cell r="J329">
            <v>50</v>
          </cell>
          <cell r="K329">
            <v>0</v>
          </cell>
          <cell r="L329">
            <v>100</v>
          </cell>
          <cell r="M329">
            <v>0</v>
          </cell>
          <cell r="N329">
            <v>3400</v>
          </cell>
        </row>
        <row r="330">
          <cell r="A330" t="str">
            <v>72.0401</v>
          </cell>
          <cell r="B330" t="str">
            <v>72.0401.0-018</v>
          </cell>
          <cell r="C330" t="str">
            <v>312A</v>
          </cell>
          <cell r="D330" t="str">
            <v>MECHANICAL CONSTRUCTION</v>
          </cell>
          <cell r="E330" t="str">
            <v>STEEL</v>
          </cell>
          <cell r="F330" t="str">
            <v>ASB-FLY ASH</v>
          </cell>
          <cell r="G330" t="str">
            <v>SILO STRUCTURAL</v>
          </cell>
          <cell r="H330">
            <v>1</v>
          </cell>
          <cell r="I330" t="str">
            <v>LT</v>
          </cell>
          <cell r="J330">
            <v>2770</v>
          </cell>
          <cell r="K330">
            <v>0</v>
          </cell>
          <cell r="L330">
            <v>2770</v>
          </cell>
          <cell r="M330">
            <v>0</v>
          </cell>
          <cell r="N330">
            <v>93500</v>
          </cell>
        </row>
        <row r="331">
          <cell r="A331" t="str">
            <v>72.0401</v>
          </cell>
          <cell r="B331" t="str">
            <v>72.0401.0-059</v>
          </cell>
          <cell r="C331" t="str">
            <v>311A</v>
          </cell>
          <cell r="D331" t="str">
            <v>MECHANICAL CONSTRUCTION</v>
          </cell>
          <cell r="F331" t="str">
            <v>BSJ-ROOF DRAINS</v>
          </cell>
          <cell r="G331" t="str">
            <v>SLUDGE COND BLDG</v>
          </cell>
          <cell r="H331">
            <v>702</v>
          </cell>
          <cell r="I331" t="str">
            <v>LF</v>
          </cell>
          <cell r="J331">
            <v>1.4957264957264957</v>
          </cell>
          <cell r="K331">
            <v>36.039886039886042</v>
          </cell>
          <cell r="L331">
            <v>1050</v>
          </cell>
          <cell r="M331">
            <v>25300</v>
          </cell>
          <cell r="N331">
            <v>34400</v>
          </cell>
        </row>
        <row r="332">
          <cell r="A332" t="str">
            <v>72.0401</v>
          </cell>
          <cell r="B332" t="str">
            <v>72.0401.0-324</v>
          </cell>
          <cell r="C332" t="str">
            <v>311B</v>
          </cell>
          <cell r="D332" t="str">
            <v>MECHANICAL CONSTRUCTION</v>
          </cell>
          <cell r="F332" t="str">
            <v>WTB-SERV WTR TRMT</v>
          </cell>
          <cell r="G332" t="str">
            <v>SOLIDS CONTACT BASIN</v>
          </cell>
          <cell r="H332">
            <v>1</v>
          </cell>
          <cell r="I332" t="str">
            <v>EA</v>
          </cell>
          <cell r="J332">
            <v>1000</v>
          </cell>
          <cell r="K332">
            <v>0</v>
          </cell>
          <cell r="L332">
            <v>1000</v>
          </cell>
          <cell r="M332">
            <v>0</v>
          </cell>
          <cell r="N332">
            <v>34100</v>
          </cell>
        </row>
        <row r="333">
          <cell r="A333" t="str">
            <v>72.0401</v>
          </cell>
          <cell r="B333" t="str">
            <v>72.0401.0-209</v>
          </cell>
          <cell r="C333" t="str">
            <v>316A</v>
          </cell>
          <cell r="D333" t="str">
            <v>MECHANICAL CONSTRUCTION</v>
          </cell>
          <cell r="E333" t="str">
            <v>MAJOR PIPING</v>
          </cell>
          <cell r="F333" t="str">
            <v>SCC-CONT CENTER BLDG</v>
          </cell>
          <cell r="G333" t="str">
            <v>SPACE CONDITIONING</v>
          </cell>
          <cell r="H333">
            <v>780</v>
          </cell>
          <cell r="I333" t="str">
            <v>LF</v>
          </cell>
          <cell r="J333">
            <v>0.9358974358974359</v>
          </cell>
          <cell r="K333">
            <v>34.487179487179489</v>
          </cell>
          <cell r="L333">
            <v>730</v>
          </cell>
          <cell r="M333">
            <v>26900</v>
          </cell>
          <cell r="N333">
            <v>24000</v>
          </cell>
        </row>
        <row r="334">
          <cell r="A334" t="str">
            <v>72.0401</v>
          </cell>
          <cell r="B334" t="str">
            <v>72.0401.0-210</v>
          </cell>
          <cell r="C334" t="str">
            <v>316A</v>
          </cell>
          <cell r="D334" t="str">
            <v>MECHANICAL CONSTRUCTION</v>
          </cell>
          <cell r="E334" t="str">
            <v>MISC PIPING</v>
          </cell>
          <cell r="F334" t="str">
            <v>SCC-CONT CENTER BLDG</v>
          </cell>
          <cell r="G334" t="str">
            <v>SPACE CONDITIONING</v>
          </cell>
          <cell r="H334">
            <v>600</v>
          </cell>
          <cell r="I334" t="str">
            <v>LF</v>
          </cell>
          <cell r="J334">
            <v>0.81666666666666665</v>
          </cell>
          <cell r="K334">
            <v>27.166666666666668</v>
          </cell>
          <cell r="L334">
            <v>490</v>
          </cell>
          <cell r="M334">
            <v>16300</v>
          </cell>
          <cell r="N334">
            <v>16100</v>
          </cell>
        </row>
        <row r="335">
          <cell r="A335" t="str">
            <v>72.0401</v>
          </cell>
          <cell r="B335" t="str">
            <v>72.0401.0-211</v>
          </cell>
          <cell r="C335" t="str">
            <v>316A</v>
          </cell>
          <cell r="D335" t="str">
            <v>MECHANICAL CONSTRUCTION</v>
          </cell>
          <cell r="E335" t="str">
            <v>C &amp; I</v>
          </cell>
          <cell r="F335" t="str">
            <v>SCC-CONT CENTER BLDG</v>
          </cell>
          <cell r="G335" t="str">
            <v>SPACE CONDITIONING</v>
          </cell>
          <cell r="H335">
            <v>1</v>
          </cell>
          <cell r="I335" t="str">
            <v>LT</v>
          </cell>
          <cell r="J335">
            <v>370</v>
          </cell>
          <cell r="K335">
            <v>10500</v>
          </cell>
          <cell r="L335">
            <v>370</v>
          </cell>
          <cell r="M335">
            <v>10500</v>
          </cell>
          <cell r="N335">
            <v>13100</v>
          </cell>
        </row>
        <row r="336">
          <cell r="A336" t="str">
            <v>72.0401</v>
          </cell>
          <cell r="B336" t="str">
            <v>72.0401.0-290</v>
          </cell>
          <cell r="C336" t="str">
            <v>314C</v>
          </cell>
          <cell r="D336" t="str">
            <v>MECHANICAL CONSTRUCTION</v>
          </cell>
          <cell r="E336" t="str">
            <v>TURBLUBE OIL FLUSH</v>
          </cell>
          <cell r="F336" t="str">
            <v>TGD-</v>
          </cell>
          <cell r="G336" t="str">
            <v>SPECIAL QC FOR</v>
          </cell>
          <cell r="H336">
            <v>1</v>
          </cell>
          <cell r="I336" t="str">
            <v>LT</v>
          </cell>
          <cell r="J336">
            <v>0</v>
          </cell>
          <cell r="K336">
            <v>0</v>
          </cell>
          <cell r="L336">
            <v>0</v>
          </cell>
          <cell r="M336">
            <v>0</v>
          </cell>
          <cell r="N336">
            <v>5500</v>
          </cell>
        </row>
        <row r="337">
          <cell r="A337" t="str">
            <v>72.0401</v>
          </cell>
          <cell r="B337" t="str">
            <v>72.0401.0-010</v>
          </cell>
          <cell r="C337" t="str">
            <v>312C</v>
          </cell>
          <cell r="D337" t="str">
            <v>MECHANICAL CONSTRUCTION</v>
          </cell>
          <cell r="E337" t="str">
            <v>PIPE</v>
          </cell>
          <cell r="F337" t="str">
            <v>ASA-BOTTOM ASH</v>
          </cell>
          <cell r="G337" t="str">
            <v>SPECIAL SLUICE</v>
          </cell>
          <cell r="H337">
            <v>2200</v>
          </cell>
          <cell r="I337" t="str">
            <v>LF</v>
          </cell>
          <cell r="J337">
            <v>1.9181818181818182</v>
          </cell>
          <cell r="K337">
            <v>4.8636363636363633</v>
          </cell>
          <cell r="L337">
            <v>4220</v>
          </cell>
          <cell r="M337">
            <v>10700</v>
          </cell>
          <cell r="N337">
            <v>137100</v>
          </cell>
        </row>
        <row r="338">
          <cell r="A338" t="str">
            <v>72.0401</v>
          </cell>
          <cell r="B338" t="str">
            <v>72.0401.0-140</v>
          </cell>
          <cell r="C338" t="str">
            <v>312C</v>
          </cell>
          <cell r="D338" t="str">
            <v>MECHANICAL CONSTRUCTION</v>
          </cell>
          <cell r="F338" t="str">
            <v>FWA-BOILER FEED WTR</v>
          </cell>
          <cell r="G338" t="str">
            <v>STARTUP PUMP</v>
          </cell>
          <cell r="H338">
            <v>1</v>
          </cell>
          <cell r="I338" t="str">
            <v>EA</v>
          </cell>
          <cell r="J338">
            <v>750</v>
          </cell>
          <cell r="K338">
            <v>0</v>
          </cell>
          <cell r="L338">
            <v>750</v>
          </cell>
          <cell r="M338">
            <v>0</v>
          </cell>
          <cell r="N338">
            <v>26200</v>
          </cell>
        </row>
        <row r="339">
          <cell r="A339" t="str">
            <v>72.0401</v>
          </cell>
          <cell r="B339" t="str">
            <v>72.0401.0-280</v>
          </cell>
          <cell r="C339" t="str">
            <v>314C</v>
          </cell>
          <cell r="D339" t="str">
            <v>MECHANICAL CONSTRUCTION</v>
          </cell>
          <cell r="F339" t="str">
            <v>TGD-TURBINE LUBE OIL</v>
          </cell>
          <cell r="G339" t="str">
            <v>STORAGE TANK</v>
          </cell>
          <cell r="H339">
            <v>1</v>
          </cell>
          <cell r="I339" t="str">
            <v>EA</v>
          </cell>
          <cell r="J339">
            <v>40</v>
          </cell>
          <cell r="K339">
            <v>0</v>
          </cell>
          <cell r="L339">
            <v>40</v>
          </cell>
          <cell r="M339">
            <v>0</v>
          </cell>
          <cell r="N339">
            <v>1300</v>
          </cell>
        </row>
        <row r="340">
          <cell r="A340" t="str">
            <v>72.0401</v>
          </cell>
          <cell r="B340" t="str">
            <v>72.0401.0-320</v>
          </cell>
          <cell r="C340" t="str">
            <v>312A</v>
          </cell>
          <cell r="D340" t="str">
            <v>MECHANICAL CONSTRUCTION</v>
          </cell>
          <cell r="F340" t="str">
            <v>WSG-SCRUBBER MU WTR</v>
          </cell>
          <cell r="G340" t="str">
            <v>STRAINER</v>
          </cell>
          <cell r="H340">
            <v>1</v>
          </cell>
          <cell r="I340" t="str">
            <v>EA</v>
          </cell>
          <cell r="J340">
            <v>40</v>
          </cell>
          <cell r="K340">
            <v>0</v>
          </cell>
          <cell r="L340">
            <v>40</v>
          </cell>
          <cell r="M340">
            <v>0</v>
          </cell>
          <cell r="N340">
            <v>1300</v>
          </cell>
        </row>
        <row r="341">
          <cell r="A341" t="str">
            <v>72.0401</v>
          </cell>
          <cell r="B341" t="str">
            <v>72.0401.0-006</v>
          </cell>
          <cell r="C341" t="str">
            <v>312C</v>
          </cell>
          <cell r="D341" t="str">
            <v>MECHANICAL CONSTRUCTION</v>
          </cell>
          <cell r="F341" t="str">
            <v>ASA-BOTTOM ASH</v>
          </cell>
          <cell r="G341" t="str">
            <v>SUMP WATER PUMPS</v>
          </cell>
          <cell r="H341">
            <v>2</v>
          </cell>
          <cell r="I341" t="str">
            <v>EA</v>
          </cell>
          <cell r="J341">
            <v>20</v>
          </cell>
          <cell r="K341">
            <v>0</v>
          </cell>
          <cell r="L341">
            <v>40</v>
          </cell>
          <cell r="M341">
            <v>0</v>
          </cell>
          <cell r="N341">
            <v>1400</v>
          </cell>
        </row>
        <row r="342">
          <cell r="A342" t="str">
            <v>72.0401</v>
          </cell>
          <cell r="B342" t="str">
            <v>72.0401.0-352</v>
          </cell>
          <cell r="C342" t="str">
            <v>312C</v>
          </cell>
          <cell r="D342" t="str">
            <v>MECHANICAL CONSTRUCTION</v>
          </cell>
          <cell r="F342" t="str">
            <v>LIME STORAGE SILO-</v>
          </cell>
          <cell r="G342" t="str">
            <v>SUPPORT STEEL</v>
          </cell>
          <cell r="H342">
            <v>1</v>
          </cell>
          <cell r="I342" t="str">
            <v>LT</v>
          </cell>
          <cell r="J342">
            <v>2260</v>
          </cell>
          <cell r="K342">
            <v>0</v>
          </cell>
          <cell r="L342">
            <v>2260</v>
          </cell>
          <cell r="M342">
            <v>0</v>
          </cell>
          <cell r="N342">
            <v>76300</v>
          </cell>
        </row>
        <row r="343">
          <cell r="A343" t="str">
            <v>72.0401</v>
          </cell>
          <cell r="B343" t="str">
            <v>72.0401.0-348</v>
          </cell>
          <cell r="C343" t="str">
            <v>312C</v>
          </cell>
          <cell r="D343" t="str">
            <v>MECHANICAL CONSTRUCTION</v>
          </cell>
          <cell r="F343" t="str">
            <v>DUST COLLECTION</v>
          </cell>
          <cell r="G343" t="str">
            <v>SYSTEM-EQUIPMENT</v>
          </cell>
          <cell r="H343">
            <v>5</v>
          </cell>
          <cell r="I343" t="str">
            <v>LT</v>
          </cell>
          <cell r="J343">
            <v>252</v>
          </cell>
          <cell r="K343">
            <v>0</v>
          </cell>
          <cell r="L343">
            <v>1260</v>
          </cell>
          <cell r="M343">
            <v>0</v>
          </cell>
          <cell r="N343">
            <v>44200</v>
          </cell>
        </row>
        <row r="344">
          <cell r="A344" t="str">
            <v>72.0401</v>
          </cell>
          <cell r="B344" t="str">
            <v>72.0401.0-027</v>
          </cell>
          <cell r="C344" t="str">
            <v>312C</v>
          </cell>
          <cell r="D344" t="str">
            <v>MECHANICAL CONSTRUCTION</v>
          </cell>
          <cell r="F344" t="str">
            <v>ASD-PULVERIZER REJ</v>
          </cell>
          <cell r="G344" t="str">
            <v>TANKS (5) &amp; PUMPS</v>
          </cell>
          <cell r="H344">
            <v>1</v>
          </cell>
          <cell r="I344" t="str">
            <v>LT</v>
          </cell>
          <cell r="J344">
            <v>240</v>
          </cell>
          <cell r="K344">
            <v>0</v>
          </cell>
          <cell r="L344">
            <v>240</v>
          </cell>
          <cell r="M344">
            <v>0</v>
          </cell>
          <cell r="N344">
            <v>8300</v>
          </cell>
        </row>
        <row r="345">
          <cell r="A345" t="str">
            <v>72.0401</v>
          </cell>
          <cell r="B345" t="str">
            <v>72.0401.0-033</v>
          </cell>
          <cell r="C345" t="str">
            <v>312C</v>
          </cell>
          <cell r="D345" t="str">
            <v>MECHANICAL CONSTRUCTION</v>
          </cell>
          <cell r="E345" t="str">
            <v>BUILDG SUMP PUMPS</v>
          </cell>
          <cell r="F345" t="str">
            <v>ASE-SCRUBBER SOLIDS</v>
          </cell>
          <cell r="G345" t="str">
            <v>THICKENER PUMP</v>
          </cell>
          <cell r="H345">
            <v>2</v>
          </cell>
          <cell r="I345" t="str">
            <v>EA</v>
          </cell>
          <cell r="J345">
            <v>30</v>
          </cell>
          <cell r="K345">
            <v>0</v>
          </cell>
          <cell r="L345">
            <v>60</v>
          </cell>
          <cell r="M345">
            <v>0</v>
          </cell>
          <cell r="N345">
            <v>2100</v>
          </cell>
        </row>
        <row r="346">
          <cell r="A346" t="str">
            <v>72.0401</v>
          </cell>
          <cell r="B346" t="str">
            <v>72.0401.0-284</v>
          </cell>
          <cell r="C346" t="str">
            <v>314C</v>
          </cell>
          <cell r="D346" t="str">
            <v>MECHANICAL CONSTRUCTION</v>
          </cell>
          <cell r="F346" t="str">
            <v>TGD-TURBINE LUBE OIL</v>
          </cell>
          <cell r="G346" t="str">
            <v>TRANSFER PUMP</v>
          </cell>
          <cell r="H346">
            <v>1</v>
          </cell>
          <cell r="I346" t="str">
            <v>EA</v>
          </cell>
          <cell r="J346">
            <v>30</v>
          </cell>
          <cell r="K346">
            <v>0</v>
          </cell>
          <cell r="L346">
            <v>30</v>
          </cell>
          <cell r="M346">
            <v>0</v>
          </cell>
          <cell r="N346">
            <v>1000</v>
          </cell>
        </row>
        <row r="347">
          <cell r="A347" t="str">
            <v>72.0401</v>
          </cell>
          <cell r="B347" t="str">
            <v>72.0401.0-003</v>
          </cell>
          <cell r="C347" t="str">
            <v>312C</v>
          </cell>
          <cell r="D347" t="str">
            <v>MECHANICAL CONSTRUCTION</v>
          </cell>
          <cell r="F347" t="str">
            <v>ASA-BOTTOM ASH</v>
          </cell>
          <cell r="G347" t="str">
            <v>TRANSFER TANK</v>
          </cell>
          <cell r="H347">
            <v>1</v>
          </cell>
          <cell r="I347" t="str">
            <v>LT</v>
          </cell>
          <cell r="J347">
            <v>300</v>
          </cell>
          <cell r="K347">
            <v>0</v>
          </cell>
          <cell r="L347">
            <v>300</v>
          </cell>
          <cell r="M347">
            <v>0</v>
          </cell>
          <cell r="N347">
            <v>10000</v>
          </cell>
        </row>
        <row r="348">
          <cell r="A348" t="str">
            <v>72.0401</v>
          </cell>
          <cell r="B348" t="str">
            <v>72.0401.0-306</v>
          </cell>
          <cell r="C348" t="str">
            <v>311B</v>
          </cell>
          <cell r="D348" t="str">
            <v>MECHANICAL CONSTRUCTION</v>
          </cell>
          <cell r="F348" t="str">
            <v>WSC-SERVICE WATER</v>
          </cell>
          <cell r="G348" t="str">
            <v>TRNSFER PUMPS</v>
          </cell>
          <cell r="H348">
            <v>2</v>
          </cell>
          <cell r="I348" t="str">
            <v>EA</v>
          </cell>
          <cell r="J348">
            <v>50</v>
          </cell>
          <cell r="K348">
            <v>0</v>
          </cell>
          <cell r="L348">
            <v>100</v>
          </cell>
          <cell r="M348">
            <v>0</v>
          </cell>
          <cell r="N348">
            <v>3400</v>
          </cell>
        </row>
        <row r="349">
          <cell r="A349" t="str">
            <v>72.0401</v>
          </cell>
          <cell r="B349" t="str">
            <v>72.0401.0-009</v>
          </cell>
          <cell r="C349" t="str">
            <v>312C</v>
          </cell>
          <cell r="D349" t="str">
            <v>MECHANICAL CONSTRUCTION</v>
          </cell>
          <cell r="F349" t="str">
            <v>ASA-BOTTOM ASH</v>
          </cell>
          <cell r="G349" t="str">
            <v>UCC PIPING</v>
          </cell>
          <cell r="H349">
            <v>1182</v>
          </cell>
          <cell r="I349" t="str">
            <v>LF</v>
          </cell>
          <cell r="J349">
            <v>1.1505922165820643</v>
          </cell>
          <cell r="K349">
            <v>5.0761421319796955</v>
          </cell>
          <cell r="L349">
            <v>1360</v>
          </cell>
          <cell r="M349">
            <v>6000</v>
          </cell>
          <cell r="N349">
            <v>44200</v>
          </cell>
        </row>
        <row r="350">
          <cell r="A350" t="str">
            <v>72.0401</v>
          </cell>
          <cell r="B350" t="str">
            <v>72.0401.0-020</v>
          </cell>
          <cell r="C350" t="str">
            <v>312C</v>
          </cell>
          <cell r="D350" t="str">
            <v>MECHANICAL CONSTRUCTION</v>
          </cell>
          <cell r="F350" t="str">
            <v>ASB-FLY ASH</v>
          </cell>
          <cell r="G350" t="str">
            <v>UCC PIPING</v>
          </cell>
          <cell r="H350">
            <v>1979</v>
          </cell>
          <cell r="I350" t="str">
            <v>LF</v>
          </cell>
          <cell r="J350">
            <v>1.2885295603840323</v>
          </cell>
          <cell r="K350">
            <v>3.6887316826680143</v>
          </cell>
          <cell r="L350">
            <v>2550</v>
          </cell>
          <cell r="M350">
            <v>7300</v>
          </cell>
          <cell r="N350">
            <v>67000</v>
          </cell>
        </row>
        <row r="351">
          <cell r="A351" t="str">
            <v>72.0401</v>
          </cell>
          <cell r="B351" t="str">
            <v>72.0401.0-025</v>
          </cell>
          <cell r="C351" t="str">
            <v>312C</v>
          </cell>
          <cell r="D351" t="str">
            <v>MECHANICAL CONSTRUCTION</v>
          </cell>
          <cell r="F351" t="str">
            <v>ASC-ECONOMIZER ASH</v>
          </cell>
          <cell r="G351" t="str">
            <v>UCC PIPING</v>
          </cell>
          <cell r="H351">
            <v>1</v>
          </cell>
          <cell r="I351" t="str">
            <v>LT</v>
          </cell>
          <cell r="J351">
            <v>0</v>
          </cell>
          <cell r="K351">
            <v>1700</v>
          </cell>
          <cell r="L351">
            <v>0</v>
          </cell>
          <cell r="M351">
            <v>1700</v>
          </cell>
          <cell r="N351">
            <v>15600</v>
          </cell>
        </row>
        <row r="352">
          <cell r="A352" t="str">
            <v>72.0401</v>
          </cell>
          <cell r="B352" t="str">
            <v>72.0401.0-028</v>
          </cell>
          <cell r="C352" t="str">
            <v>312C</v>
          </cell>
          <cell r="D352" t="str">
            <v>MECHANICAL CONSTRUCTION</v>
          </cell>
          <cell r="F352" t="str">
            <v>ASD-PULVERIZER REJ</v>
          </cell>
          <cell r="G352" t="str">
            <v>UCC PIPING</v>
          </cell>
          <cell r="H352">
            <v>611</v>
          </cell>
          <cell r="I352" t="str">
            <v>LF</v>
          </cell>
          <cell r="J352">
            <v>0.70376432078559736</v>
          </cell>
          <cell r="K352">
            <v>5.0736497545008179</v>
          </cell>
          <cell r="L352">
            <v>430</v>
          </cell>
          <cell r="M352">
            <v>3100</v>
          </cell>
          <cell r="N352">
            <v>14000</v>
          </cell>
        </row>
        <row r="353">
          <cell r="A353" t="str">
            <v>72.0401</v>
          </cell>
          <cell r="B353" t="str">
            <v>72.0401.0-008</v>
          </cell>
          <cell r="C353" t="str">
            <v>312C</v>
          </cell>
          <cell r="D353" t="str">
            <v>MECHANICAL CONSTRUCTION</v>
          </cell>
          <cell r="F353" t="str">
            <v>ASA-BOTTOM ASH</v>
          </cell>
          <cell r="G353" t="str">
            <v>UCC PUMPS &amp; CRUSHERS</v>
          </cell>
          <cell r="H353">
            <v>1</v>
          </cell>
          <cell r="I353" t="str">
            <v>LT</v>
          </cell>
          <cell r="J353">
            <v>1700</v>
          </cell>
          <cell r="K353">
            <v>0</v>
          </cell>
          <cell r="L353">
            <v>1700</v>
          </cell>
          <cell r="M353">
            <v>0</v>
          </cell>
          <cell r="N353">
            <v>58400</v>
          </cell>
        </row>
        <row r="354">
          <cell r="A354" t="str">
            <v>72.0401</v>
          </cell>
          <cell r="B354" t="str">
            <v>72.0401.0-178</v>
          </cell>
          <cell r="C354" t="str">
            <v>312B</v>
          </cell>
          <cell r="D354" t="str">
            <v>MECHANICAL CONSTRUCTION</v>
          </cell>
          <cell r="F354" t="str">
            <v>FOA-FO REC &amp; STORAGE</v>
          </cell>
          <cell r="G354" t="str">
            <v>UNLOADING PUMPS</v>
          </cell>
          <cell r="H354">
            <v>2</v>
          </cell>
          <cell r="I354" t="str">
            <v>EA</v>
          </cell>
          <cell r="J354">
            <v>30</v>
          </cell>
          <cell r="K354">
            <v>0</v>
          </cell>
          <cell r="L354">
            <v>60</v>
          </cell>
          <cell r="M354">
            <v>0</v>
          </cell>
          <cell r="N354">
            <v>2100</v>
          </cell>
        </row>
        <row r="355">
          <cell r="A355" t="str">
            <v>72.0401</v>
          </cell>
          <cell r="B355" t="str">
            <v>72.0401.0-060</v>
          </cell>
          <cell r="C355" t="str">
            <v>311B</v>
          </cell>
          <cell r="D355" t="str">
            <v>MECHANICAL CONSTRUCTION</v>
          </cell>
          <cell r="F355" t="str">
            <v>BSK-ROOF DRAINS</v>
          </cell>
          <cell r="G355" t="str">
            <v>WATER MANAGEMENT BDG</v>
          </cell>
          <cell r="H355">
            <v>110</v>
          </cell>
          <cell r="I355" t="str">
            <v>LF</v>
          </cell>
          <cell r="J355">
            <v>1.1818181818181819</v>
          </cell>
          <cell r="K355">
            <v>9.0909090909090917</v>
          </cell>
          <cell r="L355">
            <v>130</v>
          </cell>
          <cell r="M355">
            <v>1000</v>
          </cell>
          <cell r="N355">
            <v>4200</v>
          </cell>
        </row>
        <row r="356">
          <cell r="A356" t="str">
            <v>72.0401</v>
          </cell>
          <cell r="B356" t="str">
            <v>72.0401.0-200</v>
          </cell>
          <cell r="C356" t="str">
            <v>312C</v>
          </cell>
          <cell r="D356" t="str">
            <v>MECHANICAL CONSTRUCTION</v>
          </cell>
          <cell r="E356" t="str">
            <v>SYSTEM EQUIPMENT</v>
          </cell>
          <cell r="F356" t="str">
            <v>SAC-ST CYC SAMPLING</v>
          </cell>
          <cell r="G356" t="str">
            <v>WATER QUALITY CONTRL</v>
          </cell>
          <cell r="H356">
            <v>1</v>
          </cell>
          <cell r="I356" t="str">
            <v>LT</v>
          </cell>
          <cell r="J356">
            <v>360</v>
          </cell>
          <cell r="K356">
            <v>0</v>
          </cell>
          <cell r="L356">
            <v>360</v>
          </cell>
          <cell r="M356">
            <v>0</v>
          </cell>
          <cell r="N356">
            <v>11900</v>
          </cell>
        </row>
        <row r="357">
          <cell r="A357" t="str">
            <v>72.0401</v>
          </cell>
          <cell r="B357" t="str">
            <v>72.0401.0-179</v>
          </cell>
          <cell r="C357" t="str">
            <v>312B</v>
          </cell>
          <cell r="D357" t="str">
            <v>MECHANICAL CONSTRUCTION</v>
          </cell>
          <cell r="F357" t="str">
            <v>FOA-FO REC &amp; STORAGE</v>
          </cell>
          <cell r="G357" t="str">
            <v>YARD FUEL PUMPS</v>
          </cell>
          <cell r="H357">
            <v>2</v>
          </cell>
          <cell r="I357" t="str">
            <v>EA</v>
          </cell>
          <cell r="J357">
            <v>15</v>
          </cell>
          <cell r="K357">
            <v>8850</v>
          </cell>
          <cell r="L357">
            <v>30</v>
          </cell>
          <cell r="M357">
            <v>17700</v>
          </cell>
          <cell r="N357">
            <v>1000</v>
          </cell>
        </row>
        <row r="358">
          <cell r="A358" t="str">
            <v>72.0401</v>
          </cell>
          <cell r="B358" t="str">
            <v>72.0401.0-058</v>
          </cell>
          <cell r="C358" t="str">
            <v>311B</v>
          </cell>
          <cell r="D358" t="str">
            <v>MECHANICAL CONSTRUCTION</v>
          </cell>
          <cell r="F358" t="str">
            <v>BSF-ROOF DRAINS</v>
          </cell>
          <cell r="G358" t="str">
            <v>YARD SERVICES BLDG</v>
          </cell>
          <cell r="H358">
            <v>213</v>
          </cell>
          <cell r="I358" t="str">
            <v>LF</v>
          </cell>
          <cell r="J358">
            <v>0.9859154929577465</v>
          </cell>
          <cell r="K358">
            <v>9.3896713615023479</v>
          </cell>
          <cell r="L358">
            <v>210</v>
          </cell>
          <cell r="M358">
            <v>2000</v>
          </cell>
          <cell r="N358">
            <v>6800</v>
          </cell>
        </row>
        <row r="359">
          <cell r="A359" t="str">
            <v>72.0401</v>
          </cell>
          <cell r="B359" t="str">
            <v>72.0401.0-363</v>
          </cell>
          <cell r="C359" t="str">
            <v>312</v>
          </cell>
          <cell r="D359" t="str">
            <v>MECHANICAL CONSTRUCTION</v>
          </cell>
          <cell r="F359" t="str">
            <v>DEMOBILIZATION</v>
          </cell>
          <cell r="H359">
            <v>1</v>
          </cell>
          <cell r="I359" t="str">
            <v>LT</v>
          </cell>
          <cell r="J359">
            <v>500</v>
          </cell>
          <cell r="K359">
            <v>0</v>
          </cell>
          <cell r="L359">
            <v>500</v>
          </cell>
          <cell r="M359">
            <v>0</v>
          </cell>
          <cell r="N359">
            <v>31500</v>
          </cell>
        </row>
        <row r="360">
          <cell r="A360" t="str">
            <v>72.0401</v>
          </cell>
          <cell r="B360" t="str">
            <v>72.0401.0-342</v>
          </cell>
          <cell r="C360" t="str">
            <v>312B</v>
          </cell>
          <cell r="D360" t="str">
            <v>MECHANICAL CONSTRUCTION</v>
          </cell>
          <cell r="F360" t="str">
            <v>DUCT-GUNITE</v>
          </cell>
          <cell r="H360">
            <v>1</v>
          </cell>
          <cell r="I360" t="str">
            <v>LT</v>
          </cell>
          <cell r="J360">
            <v>12050</v>
          </cell>
          <cell r="K360">
            <v>780000</v>
          </cell>
          <cell r="L360">
            <v>12050</v>
          </cell>
          <cell r="M360">
            <v>780000</v>
          </cell>
          <cell r="N360">
            <v>399600</v>
          </cell>
        </row>
        <row r="361">
          <cell r="A361" t="str">
            <v>72.0401</v>
          </cell>
          <cell r="B361" t="str">
            <v>72.0401.0-343</v>
          </cell>
          <cell r="C361" t="str">
            <v>312C</v>
          </cell>
          <cell r="D361" t="str">
            <v>MECHANICAL CONSTRUCTION</v>
          </cell>
          <cell r="F361" t="str">
            <v>DUCT-LEAK TESTING</v>
          </cell>
          <cell r="H361">
            <v>1</v>
          </cell>
          <cell r="I361" t="str">
            <v>LT</v>
          </cell>
          <cell r="J361">
            <v>130</v>
          </cell>
          <cell r="K361">
            <v>0</v>
          </cell>
          <cell r="L361">
            <v>130</v>
          </cell>
          <cell r="M361">
            <v>0</v>
          </cell>
          <cell r="N361">
            <v>4900</v>
          </cell>
        </row>
        <row r="362">
          <cell r="A362" t="str">
            <v>72.0401</v>
          </cell>
          <cell r="B362" t="str">
            <v>72.0401.0-341</v>
          </cell>
          <cell r="C362" t="str">
            <v>312C</v>
          </cell>
          <cell r="D362" t="str">
            <v>MECHANICAL CONSTRUCTION</v>
          </cell>
          <cell r="F362" t="str">
            <v>DUCT-SCRUBBER BYPASS</v>
          </cell>
          <cell r="H362">
            <v>1</v>
          </cell>
          <cell r="I362" t="str">
            <v>LT</v>
          </cell>
          <cell r="J362">
            <v>1960</v>
          </cell>
          <cell r="K362">
            <v>0</v>
          </cell>
          <cell r="L362">
            <v>1960</v>
          </cell>
          <cell r="M362">
            <v>0</v>
          </cell>
          <cell r="N362">
            <v>70300</v>
          </cell>
        </row>
        <row r="363">
          <cell r="A363" t="str">
            <v>72.0401</v>
          </cell>
          <cell r="B363" t="str">
            <v>72.0401.0-362</v>
          </cell>
          <cell r="C363" t="str">
            <v>312C</v>
          </cell>
          <cell r="D363" t="str">
            <v>MECHANICAL CONSTRUCTION</v>
          </cell>
          <cell r="F363" t="str">
            <v>GAS MONITORING</v>
          </cell>
          <cell r="H363">
            <v>1</v>
          </cell>
          <cell r="I363" t="str">
            <v>LT</v>
          </cell>
          <cell r="J363">
            <v>30</v>
          </cell>
          <cell r="K363">
            <v>400</v>
          </cell>
          <cell r="L363">
            <v>30</v>
          </cell>
          <cell r="M363">
            <v>400</v>
          </cell>
          <cell r="N363">
            <v>1000</v>
          </cell>
        </row>
        <row r="364">
          <cell r="A364" t="str">
            <v>72.0401</v>
          </cell>
          <cell r="B364" t="str">
            <v>72.0401.0-361</v>
          </cell>
          <cell r="C364" t="str">
            <v>312C</v>
          </cell>
          <cell r="D364" t="str">
            <v>MECHANICAL CONSTRUCTION</v>
          </cell>
          <cell r="F364" t="str">
            <v>INSTRUMENT RACKS</v>
          </cell>
          <cell r="H364">
            <v>44</v>
          </cell>
          <cell r="I364" t="str">
            <v>EA</v>
          </cell>
          <cell r="J364">
            <v>9.7727272727272734</v>
          </cell>
          <cell r="K364">
            <v>36.363636363636367</v>
          </cell>
          <cell r="L364">
            <v>430</v>
          </cell>
          <cell r="M364">
            <v>1600</v>
          </cell>
          <cell r="N364">
            <v>11100</v>
          </cell>
        </row>
        <row r="365">
          <cell r="A365" t="str">
            <v>72.0401</v>
          </cell>
          <cell r="B365" t="str">
            <v>72.0401.0-353</v>
          </cell>
          <cell r="C365" t="str">
            <v>312C</v>
          </cell>
          <cell r="D365" t="str">
            <v>MECHANICAL CONSTRUCTION</v>
          </cell>
          <cell r="F365" t="str">
            <v>LIME STORAGE SILO</v>
          </cell>
          <cell r="H365">
            <v>1</v>
          </cell>
          <cell r="I365" t="str">
            <v>LT</v>
          </cell>
          <cell r="J365">
            <v>2520</v>
          </cell>
          <cell r="K365">
            <v>600</v>
          </cell>
          <cell r="L365">
            <v>2520</v>
          </cell>
          <cell r="M365">
            <v>600</v>
          </cell>
          <cell r="N365">
            <v>90100</v>
          </cell>
        </row>
        <row r="366">
          <cell r="A366" t="str">
            <v>72.0401</v>
          </cell>
          <cell r="B366" t="str">
            <v>72.0401.0-001</v>
          </cell>
          <cell r="C366" t="str">
            <v>312</v>
          </cell>
          <cell r="D366" t="str">
            <v>MECHANICAL CONSTRUCTION</v>
          </cell>
          <cell r="F366" t="str">
            <v>MOBILIZATION</v>
          </cell>
          <cell r="H366">
            <v>1</v>
          </cell>
          <cell r="I366" t="str">
            <v>LT</v>
          </cell>
          <cell r="J366">
            <v>500</v>
          </cell>
          <cell r="K366">
            <v>0</v>
          </cell>
          <cell r="L366">
            <v>500</v>
          </cell>
          <cell r="M366">
            <v>0</v>
          </cell>
          <cell r="N366">
            <v>868000</v>
          </cell>
        </row>
        <row r="367">
          <cell r="A367" t="str">
            <v>72.0401</v>
          </cell>
          <cell r="B367" t="str">
            <v>72.0401.0-360</v>
          </cell>
          <cell r="C367" t="str">
            <v>312C</v>
          </cell>
          <cell r="D367" t="str">
            <v>MECHANICAL CONSTRUCTION</v>
          </cell>
          <cell r="F367" t="str">
            <v>PIPELINE ID SIGNS</v>
          </cell>
          <cell r="H367">
            <v>1</v>
          </cell>
          <cell r="I367" t="str">
            <v>LT</v>
          </cell>
          <cell r="J367">
            <v>200</v>
          </cell>
          <cell r="K367">
            <v>3000</v>
          </cell>
          <cell r="L367">
            <v>200</v>
          </cell>
          <cell r="M367">
            <v>3000</v>
          </cell>
          <cell r="N367">
            <v>6500</v>
          </cell>
        </row>
        <row r="368">
          <cell r="A368" t="str">
            <v>72.0401</v>
          </cell>
          <cell r="B368" t="str">
            <v>72.0401.0-359</v>
          </cell>
          <cell r="C368" t="str">
            <v>312C</v>
          </cell>
          <cell r="D368" t="str">
            <v>MECHANICAL CONSTRUCTION</v>
          </cell>
          <cell r="F368" t="str">
            <v>STARTUP</v>
          </cell>
          <cell r="H368">
            <v>1</v>
          </cell>
          <cell r="I368" t="str">
            <v>LT</v>
          </cell>
          <cell r="J368">
            <v>0</v>
          </cell>
          <cell r="K368">
            <v>0</v>
          </cell>
          <cell r="L368">
            <v>0</v>
          </cell>
          <cell r="M368">
            <v>0</v>
          </cell>
          <cell r="N368">
            <v>20000</v>
          </cell>
        </row>
        <row r="369">
          <cell r="A369" t="str">
            <v>72.0401</v>
          </cell>
          <cell r="B369" t="str">
            <v>72.0401.0-358</v>
          </cell>
          <cell r="C369" t="str">
            <v>312C</v>
          </cell>
          <cell r="D369" t="str">
            <v>MECHANICAL CONSTRUCTION</v>
          </cell>
          <cell r="F369" t="str">
            <v>STEAM BLOW</v>
          </cell>
          <cell r="H369">
            <v>1</v>
          </cell>
          <cell r="I369" t="str">
            <v>LT</v>
          </cell>
          <cell r="J369">
            <v>0</v>
          </cell>
          <cell r="K369">
            <v>0</v>
          </cell>
          <cell r="L369">
            <v>0</v>
          </cell>
          <cell r="M369">
            <v>0</v>
          </cell>
          <cell r="N369">
            <v>9500</v>
          </cell>
        </row>
        <row r="370">
          <cell r="L370" t="str">
            <v>-</v>
          </cell>
          <cell r="M370" t="str">
            <v>-</v>
          </cell>
          <cell r="N370" t="str">
            <v>-</v>
          </cell>
        </row>
        <row r="371">
          <cell r="L371">
            <v>326120</v>
          </cell>
          <cell r="M371">
            <v>5378000</v>
          </cell>
          <cell r="N371">
            <v>11798900</v>
          </cell>
        </row>
      </sheetData>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Global spend by region"/>
      <sheetName val="3. European spend by prod. grou"/>
      <sheetName val="4. European spend by country"/>
      <sheetName val="5. Supplier pareto"/>
      <sheetName val="6. Product group vs country sp."/>
      <sheetName val="8. Database - pruchased items"/>
      <sheetName val="9. Product goup list"/>
      <sheetName val="Appendix 1 - Reference Fields A"/>
      <sheetName val="49 IND Including Losses"/>
      <sheetName val="6223 10-1"/>
      <sheetName val="Appendix 5-Allocation Codes"/>
      <sheetName val="Appendix 2 - Reference Fields B"/>
      <sheetName val="Appendix 1 - Reference Fiel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Hierarchy"/>
      <sheetName val="Model Design"/>
      <sheetName val="FRONTSHEET"/>
      <sheetName val="Summary4"/>
      <sheetName val="Summary5"/>
      <sheetName val="Summary45"/>
      <sheetName val="SD4"/>
      <sheetName val="SD5"/>
      <sheetName val="Mine"/>
      <sheetName val="SPC4"/>
      <sheetName val="SPC5"/>
      <sheetName val="SPC45"/>
      <sheetName val="Debt4"/>
      <sheetName val="Debt5"/>
      <sheetName val="Debt45"/>
      <sheetName val="Equity4"/>
      <sheetName val="Equity5"/>
      <sheetName val="Equity45"/>
      <sheetName val="GenAssumptions"/>
      <sheetName val="AssumptionsSD4"/>
      <sheetName val="AssumptionsSD5"/>
      <sheetName val="Curves"/>
      <sheetName val="Assumptions and Inputs"/>
      <sheetName val="Sandow 4 and Contract Inputs"/>
      <sheetName val="Sandow 5 Inputs"/>
      <sheetName val="EXHIBITS --&gt;"/>
      <sheetName val="Summary of Values"/>
      <sheetName val="Fixed Asset Summary"/>
      <sheetName val="Sandow 4 Cost"/>
      <sheetName val="Sandow 4 Valuation"/>
      <sheetName val="Unfavorable Contract"/>
      <sheetName val="Emission Credit Analysis"/>
      <sheetName val="WACC"/>
      <sheetName val="WORKPAPER --&gt;"/>
      <sheetName val="Summary of Values WP"/>
      <sheetName val="Sandow 4 BVal"/>
      <sheetName val="Sandow 5 Valuation"/>
      <sheetName val="Lignite Contract"/>
      <sheetName val="WACC and WARA"/>
      <sheetName val="Depreciation - Sandow 4"/>
      <sheetName val="Depreciation - Sandow 5"/>
      <sheetName val="Gen Assumptions"/>
      <sheetName val="Field Assumptions"/>
      <sheetName val="MP 61 Pod A PDP"/>
      <sheetName val="MP 61 Pod B  PDP"/>
      <sheetName val="MP 61 BA-4AA   PDP"/>
      <sheetName val="MP 61 E,F,G   PDP"/>
      <sheetName val="MP 61   PDBP"/>
      <sheetName val="MP 61   PUD"/>
      <sheetName val="MP 72 PDSI"/>
      <sheetName val="MP 72 PDBP"/>
      <sheetName val="MP 72 PUD"/>
      <sheetName val="Scenario"/>
      <sheetName val="Total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1">
          <cell r="C11" t="str">
            <v>Perennial Power Holding, Inc.</v>
          </cell>
        </row>
        <row r="17">
          <cell r="C17" t="str">
            <v>this border defines a print range… do NOT remove the shading…</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Hierarchy"/>
      <sheetName val="Model Design"/>
      <sheetName val="FRONTSHEET"/>
      <sheetName val="Summary4"/>
      <sheetName val="Summary5"/>
      <sheetName val="Summary45"/>
      <sheetName val="SD4"/>
      <sheetName val="SD5"/>
      <sheetName val="Mine"/>
      <sheetName val="SPC4"/>
      <sheetName val="SPC5"/>
      <sheetName val="SPC45"/>
      <sheetName val="Debt4"/>
      <sheetName val="Debt5"/>
      <sheetName val="Debt45"/>
      <sheetName val="Equity4"/>
      <sheetName val="Equity5"/>
      <sheetName val="Equity45"/>
      <sheetName val="GenAssumptions"/>
      <sheetName val="AssumptionsSD4"/>
      <sheetName val="AssumptionsSD5"/>
      <sheetName val="Curves"/>
      <sheetName val="Assumptions and Inputs"/>
      <sheetName val="Sandow 4 and Contract Inputs"/>
      <sheetName val="Sandow 5 Inputs"/>
      <sheetName val="EXHIBITS --&gt;"/>
      <sheetName val="Summary of Values"/>
      <sheetName val="Fixed Asset Summary"/>
      <sheetName val="Sandow 4 Cost"/>
      <sheetName val="Sandow 4 Valuation"/>
      <sheetName val="Unfavorable Contract"/>
      <sheetName val="Emission Credit Analysis"/>
      <sheetName val="WACC"/>
      <sheetName val="WORKPAPER --&gt;"/>
      <sheetName val="Summary of Values WP"/>
      <sheetName val="Sandow 4 BVal"/>
      <sheetName val="Sandow 5 Valuation"/>
      <sheetName val="Lignite Contract"/>
      <sheetName val="WACC and WARA"/>
      <sheetName val="Depreciation - Sandow 4"/>
      <sheetName val="Depreciation - Sandow 5"/>
      <sheetName val="Gen Assumptions"/>
      <sheetName val="Field Assumptions"/>
      <sheetName val="MP 61 Pod A PDP"/>
      <sheetName val="MP 61 Pod B  PDP"/>
      <sheetName val="MP 61 BA-4AA   PDP"/>
      <sheetName val="MP 61 E,F,G   PDP"/>
      <sheetName val="MP 61   PDBP"/>
      <sheetName val="MP 61   PUD"/>
      <sheetName val="MP 72 PDSI"/>
      <sheetName val="MP 72 PDBP"/>
      <sheetName val="MP 72 PUD"/>
      <sheetName val="Scenario"/>
      <sheetName val="Total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1">
          <cell r="C11" t="str">
            <v>Perennial Power Holding, Inc.</v>
          </cell>
        </row>
        <row r="17">
          <cell r="C17" t="str">
            <v>this border defines a print range… do NOT remove the shading…</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Depr Apex &amp; WGA"/>
      <sheetName val="Input Tab"/>
      <sheetName val="Pending"/>
      <sheetName val="Check Total"/>
      <sheetName val="Broadway P-1 Patn Info"/>
      <sheetName val="Consolidated"/>
      <sheetName val="Consol A-1 M-1"/>
      <sheetName val="Consol A-2a Bk format"/>
      <sheetName val="Consol A-2b Tax Format"/>
      <sheetName val="Consol A-2c tax Bridge"/>
      <sheetName val="Consol C-1a Equity"/>
      <sheetName val="Consol C-1aa PROJ"/>
      <sheetName val="Consol C-1b Test"/>
      <sheetName val="Consol C-2 Contri"/>
      <sheetName val="Consol C-2a Contri"/>
      <sheetName val="Consol C-3 - Upper Tier"/>
      <sheetName val="Consol C-3a Distri"/>
      <sheetName val="Consol C-3b distr adj"/>
      <sheetName val="Consol C-4a by Ptn"/>
      <sheetName val="Consol C-4b"/>
      <sheetName val="Consol D-1 Equity by Entity"/>
      <sheetName val="Consol D-2 Calc by Project"/>
      <sheetName val="Consol D-3 Alloc to Proj"/>
      <sheetName val="Consol D-4 Total by Proj"/>
      <sheetName val="Consol F-1 Prepaid"/>
      <sheetName val="Consol G-1 Summ"/>
      <sheetName val="Consol G-2 DFC Amort"/>
      <sheetName val="Consol J-1 ST TX Accr"/>
      <sheetName val="Consol J-1a MI SBT"/>
      <sheetName val="Consol J-1a-1 MI SBT"/>
      <sheetName val="Consol J-1b-1 TX GM Tax"/>
      <sheetName val="Consol J-1b-2 TX GM Tax- CGS"/>
      <sheetName val="Consol L-1 ARO Review"/>
      <sheetName val="Consol L-2 Liability Review"/>
      <sheetName val="Consol M-3 Q's"/>
      <sheetName val="Upper Tier DPGR"/>
      <sheetName val="Consol R-1a DPGR"/>
      <sheetName val="Consol R-1b DPGR"/>
      <sheetName val="Consol R-1c Adj"/>
      <sheetName val="Upper Tier S Factors &amp; Inc"/>
      <sheetName val="Consol S-1a Sum"/>
      <sheetName val="Consol S-1a-1 Blocker NJ Income"/>
      <sheetName val="Consol S-1b by Entity"/>
      <sheetName val="Consol S-1c Pty by Entity"/>
      <sheetName val="BGC"/>
      <sheetName val="BGC A-1 M-1"/>
      <sheetName val="BGC A-2 BS &amp; IS"/>
      <sheetName val="BGC C-1 Equity"/>
      <sheetName val="BGC C-2 Equity Roll"/>
      <sheetName val="BGC G-1 Fixed"/>
      <sheetName val="BGH"/>
      <sheetName val="BGH A-1 M-1"/>
      <sheetName val="BGH A-2 BS &amp; IS"/>
      <sheetName val="BGH C-1 Equity"/>
      <sheetName val="BGH G-1 Fixed"/>
      <sheetName val="BGF"/>
      <sheetName val="BGF A-1 M-1"/>
      <sheetName val="BGF A-2 BS&amp;IS"/>
      <sheetName val="Consol - Book FS"/>
      <sheetName val="BGF C-1 Equity"/>
      <sheetName val="BGF C-1a Distribs"/>
      <sheetName val="BGF D-1 Proj"/>
      <sheetName val="BGF F-1 Sugar Gain"/>
      <sheetName val="BGF F-1 Zeeland Gain"/>
      <sheetName val="BGF G-1 Depr-Amort"/>
      <sheetName val="BGF H-1 Unrealized"/>
      <sheetName val="Procurement II"/>
      <sheetName val="Procurement II A-1 M-1"/>
      <sheetName val="Procurement II A-2 BS&amp;IS"/>
      <sheetName val="Procurement II C-1 Capital"/>
      <sheetName val="Procurement II D-1 Proj"/>
      <sheetName val="Procurement II H-1 Cap Cost"/>
      <sheetName val="Procurement I"/>
      <sheetName val="Procurement I A-1 M-1"/>
      <sheetName val="Procurement I A-2 BS &amp; IS"/>
      <sheetName val="Procurement I C-1 Equity"/>
      <sheetName val="Procurement I H-1 Cap Cost"/>
      <sheetName val="Procurement I T-2 TN Frch"/>
      <sheetName val="Sugar Creek"/>
      <sheetName val="Sugar A-1 M-1"/>
      <sheetName val="Sugar A-2 BS&amp;IS"/>
      <sheetName val="Sugar A-2a book gain"/>
      <sheetName val="Sugar C-1 Capital"/>
      <sheetName val="Sugar D-1 Proj"/>
      <sheetName val="Sugar G-1 Fixed"/>
      <sheetName val="Sugar G-1a Fixed addi 07"/>
      <sheetName val="Sugar H-1 Unrealized"/>
      <sheetName val="Sugar H-2 ARO"/>
      <sheetName val="Zeeland"/>
      <sheetName val="Zeeland A-1 M-1"/>
      <sheetName val="Zeeland A-2 BS &amp; IS"/>
      <sheetName val="Zeeland A-2a Bk Gain  Dec 21 TB"/>
      <sheetName val="Zeeland C-1 Equity"/>
      <sheetName val="Zeeland G-1 fixed"/>
      <sheetName val="Zeeland H-1 Unreal Hedge"/>
      <sheetName val="Zeeland H-2 ARO"/>
      <sheetName val="Apex"/>
      <sheetName val="Apex A-1 M-1"/>
      <sheetName val="Apex A-2 BS&amp;IS"/>
      <sheetName val="Apex C-1 Capital"/>
      <sheetName val="Apex D-1 Proj"/>
      <sheetName val="Apex G-1"/>
      <sheetName val="Apex G-1a Add 07"/>
      <sheetName val="Apex H-1 Unrealized"/>
      <sheetName val="Bosque"/>
      <sheetName val="Bosque A-1 M-1"/>
      <sheetName val="Bosque A-2 BS &amp; IS"/>
      <sheetName val="Bosque C-1 Equity"/>
      <sheetName val="Bosque BS &quot;1 second&quot; return "/>
      <sheetName val="Bosque C-1 &quot;1 second&quot; return"/>
      <sheetName val="Bosque &quot;1 second&quot; Supporting sc"/>
      <sheetName val="Bosque G-1Fixed"/>
      <sheetName val="Bosque H-1 Unrealized"/>
      <sheetName val="West GA"/>
      <sheetName val="WGA A-1 M-1"/>
      <sheetName val="WGA A-2 BS &amp; IS"/>
      <sheetName val="WGA C-1 Equity"/>
      <sheetName val="WGA D-1 Proj"/>
      <sheetName val="WGA G-1 Fixed"/>
      <sheetName val="WGA G-1a Addi 07"/>
      <sheetName val="WGA H-1 Unrealized"/>
      <sheetName val="WGA H-2 ARO"/>
      <sheetName val="Shady Hills Holding"/>
      <sheetName val="Shady Hold A-1 M-1"/>
      <sheetName val="Shady Hold A-2 BS&amp;IS"/>
      <sheetName val="Shady Hold C-1 Capital"/>
      <sheetName val="Shady Hills"/>
      <sheetName val="Shady A-1 M-1"/>
      <sheetName val="Shady A-2 BS&amp;IS"/>
      <sheetName val="Shady C-1 Capital"/>
      <sheetName val="Shady BS &quot;1 second &quot; return"/>
      <sheetName val="Shady &quot;1 second&quot; Supportin"/>
      <sheetName val="Shady C-1 &quot;1 second&quot; return"/>
      <sheetName val="Shady G-1 Fixed"/>
      <sheetName val="Shady H-2 ARO "/>
      <sheetName val="Source data---&gt;"/>
      <sheetName val="Z-1 Depr Est %"/>
      <sheetName val="Z-2 Plant Structure Breakout"/>
      <sheetName val="Z-3 1060 Tax basis adj "/>
      <sheetName val="Consol C-3c - do we still need"/>
      <sheetName val="Trial Balance - Review Log"/>
      <sheetName val="Sirona"/>
      <sheetName val="Sandy Actual 9-30"/>
      <sheetName val="SC Swaps Hypo 9-30-07"/>
      <sheetName val="fuelbudg"/>
      <sheetName val="Index Sht1"/>
      <sheetName val="Cash"/>
      <sheetName val="Dynegy Partial Sale summary"/>
      <sheetName val="TB 12-31-09 Updated 2-2-10"/>
      <sheetName val="TB 11 30 09"/>
      <sheetName val="Sheet1"/>
      <sheetName val="Detail"/>
      <sheetName val="Journal Entry"/>
      <sheetName val="BGC Ref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1">
          <cell r="A1" t="str">
            <v>Broadway Generating Company LLC - Equity -  2008</v>
          </cell>
        </row>
        <row r="5">
          <cell r="A5" t="str">
            <v>Roll of Capital (for Book)</v>
          </cell>
        </row>
        <row r="6">
          <cell r="C6" t="str">
            <v>Contri</v>
          </cell>
        </row>
        <row r="7">
          <cell r="C7" t="str">
            <v>Contri Change</v>
          </cell>
        </row>
        <row r="8">
          <cell r="C8" t="str">
            <v>Distri</v>
          </cell>
        </row>
        <row r="9">
          <cell r="C9" t="str">
            <v>SWAP</v>
          </cell>
        </row>
        <row r="10">
          <cell r="C10" t="str">
            <v>SWAP Change</v>
          </cell>
        </row>
        <row r="11">
          <cell r="C11" t="str">
            <v>Portfolio - Unrealized</v>
          </cell>
        </row>
        <row r="12">
          <cell r="C12" t="str">
            <v>Portfolio - Net inv inc</v>
          </cell>
        </row>
        <row r="13">
          <cell r="C13" t="str">
            <v>Portfolio - Net Realized</v>
          </cell>
        </row>
        <row r="15">
          <cell r="C15" t="str">
            <v>Capital @  December 31, 2007</v>
          </cell>
        </row>
        <row r="16">
          <cell r="C16" t="str">
            <v xml:space="preserve">Capital  w/o swap in p / y </v>
          </cell>
        </row>
        <row r="18">
          <cell r="C18" t="str">
            <v>Rate based on Contribution to allocate SWAP</v>
          </cell>
        </row>
        <row r="19">
          <cell r="C19" t="str">
            <v>Contri</v>
          </cell>
        </row>
        <row r="20">
          <cell r="C20" t="str">
            <v>Contri Change</v>
          </cell>
        </row>
        <row r="21">
          <cell r="C21" t="str">
            <v xml:space="preserve">Distri </v>
          </cell>
        </row>
        <row r="22">
          <cell r="C22" t="str">
            <v>Distri - Change</v>
          </cell>
        </row>
        <row r="23">
          <cell r="C23" t="str">
            <v>SWAP</v>
          </cell>
        </row>
        <row r="24">
          <cell r="C24" t="str">
            <v>SWAP Change</v>
          </cell>
        </row>
        <row r="25">
          <cell r="C25" t="str">
            <v>Portfolio - Unrealized</v>
          </cell>
        </row>
        <row r="26">
          <cell r="C26" t="str">
            <v>Portfolio - Net inv inc</v>
          </cell>
        </row>
        <row r="27">
          <cell r="C27" t="str">
            <v>Portfolio - Net Realized</v>
          </cell>
        </row>
        <row r="29">
          <cell r="C29" t="str">
            <v>Capital @  May 31, 2008</v>
          </cell>
        </row>
        <row r="30">
          <cell r="C30" t="str">
            <v>Check Total</v>
          </cell>
        </row>
        <row r="31">
          <cell r="C31" t="str">
            <v>Dif</v>
          </cell>
        </row>
        <row r="33">
          <cell r="C33" t="str">
            <v xml:space="preserve">Capital w/out Swap </v>
          </cell>
        </row>
        <row r="35">
          <cell r="A35" t="str">
            <v>Roll of Capital (for Tax)</v>
          </cell>
        </row>
        <row r="36">
          <cell r="C36" t="str">
            <v>Contri change</v>
          </cell>
        </row>
        <row r="37">
          <cell r="C37" t="str">
            <v>Distri</v>
          </cell>
        </row>
        <row r="38">
          <cell r="C38" t="str">
            <v>Taxable Income</v>
          </cell>
        </row>
        <row r="39">
          <cell r="C39" t="str">
            <v>M&amp;E</v>
          </cell>
        </row>
        <row r="41">
          <cell r="C41" t="str">
            <v>Capital @ December 31, 2007</v>
          </cell>
        </row>
        <row r="43">
          <cell r="C43" t="str">
            <v>Contri change</v>
          </cell>
        </row>
        <row r="44">
          <cell r="C44" t="str">
            <v>Distri-change</v>
          </cell>
        </row>
        <row r="45">
          <cell r="C45" t="str">
            <v>Distri-Adj</v>
          </cell>
        </row>
        <row r="46">
          <cell r="C46" t="str">
            <v>Taxable Income</v>
          </cell>
        </row>
        <row r="47">
          <cell r="C47" t="str">
            <v>M&amp;E</v>
          </cell>
        </row>
        <row r="49">
          <cell r="C49" t="str">
            <v>Capital @ May 31, 2008</v>
          </cell>
        </row>
        <row r="50">
          <cell r="C50" t="str">
            <v>Total Tax basis from Consol C-1a</v>
          </cell>
          <cell r="D50">
            <v>0.11000001430511475</v>
          </cell>
        </row>
        <row r="51">
          <cell r="C51" t="str">
            <v>Additional Distri</v>
          </cell>
        </row>
        <row r="52">
          <cell r="C52" t="str">
            <v>Remaining Capital</v>
          </cell>
        </row>
        <row r="54">
          <cell r="C54" t="str">
            <v>Current Year Schedule K Info</v>
          </cell>
        </row>
        <row r="55">
          <cell r="C55" t="str">
            <v>Ordinary Income</v>
          </cell>
        </row>
        <row r="56">
          <cell r="C56" t="str">
            <v>Interest</v>
          </cell>
        </row>
        <row r="57">
          <cell r="C57" t="str">
            <v>US Gov Int</v>
          </cell>
        </row>
        <row r="58">
          <cell r="C58" t="str">
            <v>Dividends - Other</v>
          </cell>
        </row>
        <row r="59">
          <cell r="C59" t="str">
            <v>Dividends - Qualified</v>
          </cell>
        </row>
        <row r="60">
          <cell r="C60" t="str">
            <v>ST Capital Gain</v>
          </cell>
        </row>
        <row r="61">
          <cell r="C61" t="str">
            <v>LT Capital Gain</v>
          </cell>
        </row>
        <row r="62">
          <cell r="C62" t="str">
            <v>Section 1231 Gain</v>
          </cell>
        </row>
        <row r="63">
          <cell r="C63" t="str">
            <v>Other Inv Inc/Loss</v>
          </cell>
        </row>
        <row r="64">
          <cell r="C64" t="str">
            <v>Sec 179 Depre</v>
          </cell>
        </row>
        <row r="65">
          <cell r="C65" t="str">
            <v>Charitable Contributions</v>
          </cell>
        </row>
        <row r="66">
          <cell r="C66" t="str">
            <v>Investment Interest Exp</v>
          </cell>
        </row>
        <row r="67">
          <cell r="C67" t="str">
            <v>M&amp;E Adj</v>
          </cell>
        </row>
        <row r="69">
          <cell r="C69" t="str">
            <v xml:space="preserve">     Total </v>
          </cell>
        </row>
        <row r="72">
          <cell r="A72" t="str">
            <v>Reconciliation to GAAP - Approach 1 (based upon lower tiers):</v>
          </cell>
        </row>
        <row r="73">
          <cell r="C73" t="str">
            <v>Tax @ EOY</v>
          </cell>
        </row>
        <row r="74">
          <cell r="C74" t="str">
            <v>Difference</v>
          </cell>
        </row>
        <row r="75">
          <cell r="C75" t="str">
            <v>Gaap @ EOY</v>
          </cell>
        </row>
        <row r="77">
          <cell r="A77" t="str">
            <v>Schedule K - Line 17 Information</v>
          </cell>
        </row>
        <row r="78">
          <cell r="B78" t="str">
            <v>a</v>
          </cell>
          <cell r="C78" t="str">
            <v>ATM Post 1986 Depre adj</v>
          </cell>
        </row>
        <row r="79">
          <cell r="B79" t="str">
            <v>b</v>
          </cell>
          <cell r="C79" t="str">
            <v>AMT Adjusted Gain or Loss</v>
          </cell>
        </row>
        <row r="81">
          <cell r="C81" t="str">
            <v>Check Total</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L Investment WP"/>
      <sheetName val="IC GL 2Q-1019"/>
      <sheetName val="IC GL 2Q"/>
      <sheetName val="Cost Rollfwd"/>
      <sheetName val="BSPEOF I "/>
      <sheetName val="Mgmt fee Cal"/>
      <sheetName val="BSPEOF I"/>
      <sheetName val="GL US$"/>
      <sheetName val="GL EM"/>
      <sheetName val="Summary of Invest"/>
      <sheetName val="Summary of Invest EM"/>
      <sheetName val="TB"/>
      <sheetName val="Bal Sheet"/>
      <sheetName val="Inc Stmt"/>
      <sheetName val="Euro JEs"/>
      <sheetName val="Sched of Invest"/>
      <sheetName val="Chgs in Ptrs Cap"/>
      <sheetName val="Cash Flows"/>
      <sheetName val="Capital Accounts"/>
      <sheetName val="Mgmt Fee WP"/>
      <sheetName val="Inv Analysis"/>
      <sheetName val="Inv Cost"/>
      <sheetName val="Inc Statement Analysis"/>
      <sheetName val="Starwood 6.26.03 dist"/>
      <sheetName val="TH Lee 12.23.03 dist"/>
      <sheetName val="Fund level P&amp;L for k-1 est"/>
      <sheetName val="WH Tax"/>
      <sheetName val="00103586"/>
      <sheetName val="Pickwick Report"/>
      <sheetName val="Capital Rollforward "/>
      <sheetName val="Model"/>
      <sheetName val="//er15.deloitteonline.com/Docs/"/>
      <sheetName val="Platform"/>
      <sheetName val="data-1999"/>
      <sheetName val="Strength"/>
      <sheetName val="Email"/>
      <sheetName val="Bond Fund BBG Data"/>
      <sheetName val="[00103586.XLS]__er15_deloitt_11"/>
      <sheetName val="[00103586.XLS]__er15_deloitte_2"/>
      <sheetName val="[00103586.XLS]__er24_deloitte_8"/>
      <sheetName val="Sheet2"/>
      <sheetName val="Total Company"/>
      <sheetName val="Front - Link"/>
      <sheetName val="QInterim"/>
      <sheetName val="[00103586.XLS]__er24_deloitte_2"/>
      <sheetName val="[00103586.XLS]__er24_deloitte_3"/>
      <sheetName val="[00103586.XLS]__er24_deloitte_4"/>
      <sheetName val="[00103586.XLS]__er24_deloitte_5"/>
      <sheetName val="[00103586.XLS]__er24_deloitte_6"/>
      <sheetName val="[00103586.XLS]__er24_deloitte_7"/>
      <sheetName val="[00103586.XLS]__er24_deloitt_11"/>
      <sheetName val="[00103586.XLS]__er15_deloitte_5"/>
      <sheetName val="[00103586.XLS]__er15_deloitte_3"/>
      <sheetName val="[00103586.XLS]__er15_deloitte_4"/>
      <sheetName val="[00103586.XLS]__er15_deloitte_6"/>
      <sheetName val="[00103586.XLS]__er15_deloitte_7"/>
      <sheetName val="[00103586.XLS]__er15_deloitte_8"/>
      <sheetName val="[00103586.XLS]__er24_deloitte_9"/>
      <sheetName val="[00103586.XLS]__er15_deloitte_9"/>
      <sheetName val="[00103586.XLS]__er15_deloitt_10"/>
      <sheetName val="[00103586.XLS]__er24_deloitt_10"/>
      <sheetName val="//er24.deloitteonline.com/Docs/"/>
      <sheetName val="[00103586.XLS]__er15_deloitt_12"/>
      <sheetName val="[00103586.XLS]__er24_deloitt_12"/>
      <sheetName val="[00103586.XLS]__er15_deloitt_14"/>
      <sheetName val="[00103586.XLS]__er24_deloitt_14"/>
      <sheetName val="[00103586.XLS]__er15_deloitt_13"/>
      <sheetName val="[00103586.XLS]__er24_deloitt_13"/>
      <sheetName val="[00103586.XLS]__er15_deloitt_22"/>
      <sheetName val="[00103586.XLS]__er24_deloitt_22"/>
      <sheetName val="[00103586.XLS]__er15_deloitt_15"/>
      <sheetName val="[00103586.XLS]__er24_deloitt_15"/>
      <sheetName val="[00103586.XLS]__er15_deloitt_16"/>
      <sheetName val="[00103586.XLS]__er24_deloitt_16"/>
      <sheetName val="[00103586.XLS]__er15_deloitt_17"/>
      <sheetName val="[00103586.XLS]__er24_deloitt_17"/>
      <sheetName val="[00103586.XLS]__er15_deloitt_18"/>
      <sheetName val="[00103586.XLS]__er24_deloitt_18"/>
      <sheetName val="[00103586.XLS]__er15_deloitt_19"/>
      <sheetName val="[00103586.XLS]__er24_deloitt_19"/>
      <sheetName val="[00103586.XLS]__er15_deloitt_20"/>
      <sheetName val="[00103586.XLS]__er24_deloitt_20"/>
      <sheetName val="[00103586.XLS]__er15_deloitt_21"/>
      <sheetName val="[00103586.XLS]__er24_deloitt_21"/>
      <sheetName val="[00103586.XLS]__er24_deloitt_23"/>
      <sheetName val="[00103586.XLS]__er15_deloitt_23"/>
      <sheetName val="[00103586.XLS]__er15_deloitt_24"/>
      <sheetName val="[00103586.XLS]__er24_deloitt_24"/>
      <sheetName val="[00103586.XLS]__er15_deloitt_25"/>
      <sheetName val="[00103586.XLS]__er24_deloitt_25"/>
      <sheetName val="[00103586.XLS]__er15_deloitt_26"/>
      <sheetName val="[00103586.XLS]__er24_deloitt_26"/>
      <sheetName val="[00103586.XLS]__er15_deloitt_27"/>
      <sheetName val="[00103586.XLS]__er24_deloitt_27"/>
      <sheetName val="[00103586.XLS]__er15_deloitt_28"/>
      <sheetName val="[00103586.XLS]__er24_deloitt_28"/>
      <sheetName val="[00103586.XLS]__er15_deloitt_30"/>
      <sheetName val="[00103586.XLS]__er24_deloitt_30"/>
      <sheetName val="[00103586.XLS]__er15_deloitt_29"/>
      <sheetName val="[00103586.XLS]__er24_deloitt_29"/>
      <sheetName val="[00103586.XLS]__er15_deloitt_32"/>
      <sheetName val="[00103586.XLS]__er24_deloitt_32"/>
      <sheetName val="[00103586.XLS]__er15_deloitt_31"/>
      <sheetName val="[00103586.XLS]__er24_deloitt_31"/>
      <sheetName val="[00103586.XLS]__er24_deloitt_34"/>
      <sheetName val="[00103586.XLS]__er15_deloitt_34"/>
      <sheetName val="[00103586.XLS]__er24_deloitt_33"/>
      <sheetName val="[00103586.XLS]__er15_deloitt_33"/>
      <sheetName val="[00103586.XLS]__er15_deloitt_35"/>
      <sheetName val="[00103586.XLS]__er24_deloitt_35"/>
      <sheetName val="[00103586.XLS]__er15_deloitt_47"/>
      <sheetName val="[00103586.XLS]__er24_deloitt_47"/>
      <sheetName val="[00103586.XLS]__er24_deloitt_37"/>
      <sheetName val="[00103586.XLS]__er15_deloitt_37"/>
      <sheetName val="[00103586.XLS]__er24_deloitt_36"/>
      <sheetName val="[00103586.XLS]__er15_deloitt_36"/>
      <sheetName val="[00103586.XLS]__er15_deloitt_38"/>
      <sheetName val="[00103586.XLS]__er24_deloitt_38"/>
      <sheetName val="[00103586.XLS]__er24_deloitt_39"/>
      <sheetName val="[00103586.XLS]__er15_deloitt_39"/>
      <sheetName val="[00103586.XLS]__er15_deloitt_41"/>
      <sheetName val="[00103586.XLS]__er24_deloitt_41"/>
      <sheetName val="[00103586.XLS]__er15_deloitt_40"/>
      <sheetName val="[00103586.XLS]__er24_deloitt_40"/>
      <sheetName val="[00103586.XLS]__er15_deloitt_42"/>
      <sheetName val="[00103586.XLS]__er24_deloitt_42"/>
      <sheetName val="[00103586.XLS]__er15_deloitt_43"/>
      <sheetName val="[00103586.XLS]__er24_deloitt_43"/>
      <sheetName val="[00103586.XLS]__er15_deloitt_46"/>
      <sheetName val="[00103586.XLS]__er24_deloitt_46"/>
      <sheetName val="[00103586.XLS]__er15_deloitt_44"/>
      <sheetName val="[00103586.XLS]__er24_deloitt_44"/>
      <sheetName val="[00103586.XLS]__er15_deloitt_45"/>
      <sheetName val="[00103586.XLS]__er24_deloitt_45"/>
      <sheetName val="[00103586.XLS]__er15_deloitt_69"/>
      <sheetName val="[00103586.XLS]__er24_deloitt_69"/>
      <sheetName val="[00103586.XLS]__er15_deloitt_48"/>
      <sheetName val="[00103586.XLS]__er24_deloitt_48"/>
      <sheetName val="[00103586.XLS]__er15_deloitt_49"/>
      <sheetName val="[00103586.XLS]__er24_deloitt_49"/>
      <sheetName val="[00103586.XLS]__er15_deloitt_50"/>
      <sheetName val="[00103586.XLS]__er24_deloitt_50"/>
      <sheetName val="[00103586.XLS]__er15_deloitt_51"/>
      <sheetName val="[00103586.XLS]__er24_deloitt_51"/>
      <sheetName val="[00103586.XLS]__er15_deloitt_52"/>
      <sheetName val="[00103586.XLS]__er24_deloitt_52"/>
      <sheetName val="[00103586.XLS]__er15_deloitt_53"/>
      <sheetName val="[00103586.XLS]__er24_deloitt_53"/>
      <sheetName val="[00103586.XLS]__er24_deloitt_55"/>
      <sheetName val="[00103586.XLS]__er15_deloitt_55"/>
      <sheetName val="[00103586.XLS]__er24_deloitt_54"/>
      <sheetName val="[00103586.XLS]__er15_deloitt_54"/>
      <sheetName val="[00103586.XLS]__er15_deloitt_56"/>
      <sheetName val="[00103586.XLS]__er24_deloitt_56"/>
      <sheetName val="[00103586.XLS]__er24_deloitt_57"/>
      <sheetName val="[00103586.XLS]__er15_deloitt_57"/>
      <sheetName val="[00103586.XLS]__er15_deloitt_60"/>
      <sheetName val="[00103586.XLS]__er24_deloitt_60"/>
      <sheetName val="[00103586.XLS]__er15_deloitt_58"/>
      <sheetName val="[00103586.XLS]__er24_deloitt_58"/>
      <sheetName val="[00103586.XLS]__er24_deloitt_59"/>
      <sheetName val="[00103586.XLS]__er15_deloitt_59"/>
      <sheetName val="[00103586.XLS]__er15_deloitt_63"/>
      <sheetName val="[00103586.XLS]__er24_deloitt_63"/>
      <sheetName val="[00103586.XLS]__er15_deloitt_61"/>
      <sheetName val="[00103586.XLS]__er24_deloitt_61"/>
      <sheetName val="[00103586.XLS]__er15_deloitt_62"/>
      <sheetName val="[00103586.XLS]__er24_deloitt_62"/>
      <sheetName val="[00103586.XLS]__er24_deloitt_64"/>
      <sheetName val="[00103586.XLS]__er15_deloitt_64"/>
      <sheetName val="[00103586.XLS]__er15_deloitt_67"/>
      <sheetName val="[00103586.XLS]__er24_deloitt_67"/>
      <sheetName val="[00103586.XLS]__er15_deloitt_65"/>
      <sheetName val="[00103586.XLS]__er24_deloitt_65"/>
      <sheetName val="[00103586.XLS]__er15_deloitt_66"/>
      <sheetName val="[00103586.XLS]__er24_deloitt_66"/>
      <sheetName val="[00103586.XLS]__er15_deloitt_68"/>
      <sheetName val="[00103586.XLS]__er24_deloitt_68"/>
      <sheetName val="[00103586.XLS]__er15_deloit_190"/>
      <sheetName val="[00103586.XLS]__er24_deloit_185"/>
      <sheetName val="[00103586.XLS]__er15_deloitt_71"/>
      <sheetName val="[00103586.XLS]__er24_deloitt_71"/>
      <sheetName val="[00103586.XLS]__er15_deloitt_70"/>
      <sheetName val="[00103586.XLS]__er24_deloitt_70"/>
      <sheetName val="[00103586.XLS]__er24_deloit_129"/>
      <sheetName val="[00103586.XLS]__er15_deloit_114"/>
      <sheetName val="PortVal123102"/>
      <sheetName val="JDE Contribution Data"/>
      <sheetName val="XAG Inputs &amp; Log"/>
      <sheetName val="Azeo Report"/>
      <sheetName val="Lookup"/>
      <sheetName val="__er15_deloitte_3"/>
      <sheetName val="__er24_deloitte_3"/>
      <sheetName val="__er15_deloitte_2"/>
      <sheetName val="__er24_deloitte_2"/>
      <sheetName val="__er15_deloitte_4"/>
      <sheetName val="__er24_deloitte_4"/>
      <sheetName val="__er15_deloitte_5"/>
      <sheetName val="__er24_deloitte_5"/>
      <sheetName val="__er15_deloitte_6"/>
      <sheetName val="__er24_deloitte_6"/>
      <sheetName val="__er15_deloitte_7"/>
      <sheetName val="__er24_deloitte_7"/>
      <sheetName val="__er15_deloitte_8"/>
      <sheetName val="__er24_deloitte_8"/>
      <sheetName val="Markets"/>
      <sheetName val="__er15_deloitt_11"/>
      <sheetName val="__er24_deloitt_10"/>
      <sheetName val="__er15_deloitte_9"/>
      <sheetName val="__er15_deloitt_10"/>
      <sheetName val="__er24_deloitte_9"/>
      <sheetName val="__er15_deloitt_12"/>
      <sheetName val="__er24_deloitt_11"/>
      <sheetName val="__er15_deloitt_32"/>
      <sheetName val="__er24_deloitt_31"/>
      <sheetName val="__er15_deloitt_31"/>
      <sheetName val="__er24_deloitt_30"/>
      <sheetName val="__er15_deloitt_25"/>
      <sheetName val="__er24_deloitt_24"/>
      <sheetName val="__er15_deloitt_14"/>
      <sheetName val="__er24_deloitt_13"/>
      <sheetName val="__er15_deloitt_13"/>
      <sheetName val="__er24_deloitt_12"/>
      <sheetName val="__er15_deloitt_15"/>
      <sheetName val="__er24_deloitt_14"/>
      <sheetName val="__er15_deloitt_19"/>
      <sheetName val="__er24_deloitt_18"/>
      <sheetName val="__er15_deloitt_16"/>
      <sheetName val="__er24_deloitt_15"/>
      <sheetName val="__er15_deloitt_17"/>
      <sheetName val="__er24_deloitt_16"/>
      <sheetName val="__er15_deloitt_18"/>
      <sheetName val="__er24_deloitt_17"/>
      <sheetName val="__er15_deloitt_22"/>
      <sheetName val="__er24_deloitt_21"/>
      <sheetName val="__er15_deloitt_21"/>
      <sheetName val="__er24_deloitt_20"/>
      <sheetName val="__er15_deloitt_20"/>
      <sheetName val="__er24_deloitt_19"/>
      <sheetName val="__er15_deloitt_23"/>
      <sheetName val="__er24_deloitt_22"/>
      <sheetName val="__er15_deloitt_24"/>
      <sheetName val="__er24_deloitt_23"/>
      <sheetName val="__er15_deloitt_26"/>
      <sheetName val="__er24_deloitt_25"/>
      <sheetName val="__er15_deloitt_27"/>
      <sheetName val="__er24_deloitt_26"/>
      <sheetName val="__er15_deloitt_28"/>
      <sheetName val="__er24_deloitt_27"/>
      <sheetName val="__er15_deloitt_30"/>
      <sheetName val="__er24_deloitt_29"/>
      <sheetName val="__er15_deloitt_29"/>
      <sheetName val="__er24_deloitt_28"/>
      <sheetName val="__er15_deloitt_33"/>
      <sheetName val="__er24_deloitt_32"/>
      <sheetName val="__er15_deloitt_34"/>
      <sheetName val="__er24_deloitt_33"/>
      <sheetName val="__er24_deloitt_34"/>
      <sheetName val="__er15_deloitt_35"/>
      <sheetName val="[00103586.XLS]__er24_deloit_114"/>
      <sheetName val="[00103586.XLS]__er15_deloitt_99"/>
      <sheetName val="[00103586.XLS]__er24_deloit_109"/>
      <sheetName val="[00103586.XLS]__er15_deloitt_94"/>
      <sheetName val="[00103586.XLS]__er24_deloit_108"/>
      <sheetName val="[00103586.XLS]__er15_deloitt_93"/>
      <sheetName val="[00103586.XLS]__er24_deloitt_75"/>
      <sheetName val="[00103586.XLS]__er24_deloitt_72"/>
      <sheetName val="[00103586.XLS]__er24_deloitt_73"/>
      <sheetName val="[00103586.XLS]__er24_deloitt_74"/>
      <sheetName val="[00103586.XLS]__er24_deloitt_97"/>
      <sheetName val="[00103586.XLS]__er15_deloitt_82"/>
      <sheetName val="[00103586.XLS]__er24_deloitt_76"/>
      <sheetName val="[00103586.XLS]__er24_deloitt_80"/>
      <sheetName val="[00103586.XLS]__er24_deloitt_77"/>
      <sheetName val="[00103586.XLS]__er24_deloitt_78"/>
      <sheetName val="[00103586.XLS]__er24_deloitt_79"/>
      <sheetName val="[00103586.XLS]__er24_deloitt_82"/>
      <sheetName val="[00103586.XLS]__er24_deloitt_81"/>
      <sheetName val="[00103586.XLS]__er24_deloitt_90"/>
      <sheetName val="[00103586.XLS]__er15_deloitt_75"/>
      <sheetName val="[00103586.XLS]__er24_deloitt_83"/>
      <sheetName val="[00103586.XLS]__er24_deloitt_84"/>
      <sheetName val="[00103586.XLS]__er24_deloitt_85"/>
      <sheetName val="[00103586.XLS]__er24_deloitt_86"/>
      <sheetName val="[00103586.XLS]__er24_deloitt_87"/>
      <sheetName val="[00103586.XLS]__er15_deloitt_72"/>
      <sheetName val="[00103586.XLS]__er24_deloitt_88"/>
      <sheetName val="[00103586.XLS]__er15_deloitt_73"/>
      <sheetName val="[00103586.XLS]__er24_deloitt_89"/>
      <sheetName val="[00103586.XLS]__er15_deloitt_74"/>
      <sheetName val="[00103586.XLS]__er24_deloitt_91"/>
      <sheetName val="[00103586.XLS]__er15_deloitt_76"/>
      <sheetName val="[00103586.XLS]__er24_deloitt_94"/>
      <sheetName val="[00103586.XLS]__er15_deloitt_79"/>
      <sheetName val="[00103586.XLS]__er24_deloitt_92"/>
      <sheetName val="[00103586.XLS]__er15_deloitt_77"/>
      <sheetName val="[00103586.XLS]__er24_deloitt_93"/>
      <sheetName val="[00103586.XLS]__er15_deloitt_78"/>
      <sheetName val="[00103586.XLS]__er24_deloitt_96"/>
      <sheetName val="[00103586.XLS]__er15_deloitt_81"/>
      <sheetName val="[00103586.XLS]__er24_deloitt_95"/>
      <sheetName val="[00103586.XLS]__er15_deloitt_80"/>
      <sheetName val="[00103586.XLS]__er24_deloit_103"/>
      <sheetName val="[00103586.XLS]__er15_deloitt_88"/>
      <sheetName val="[00103586.XLS]__er24_deloitt_98"/>
      <sheetName val="[00103586.XLS]__er15_deloitt_83"/>
      <sheetName val="[00103586.XLS]__er24_deloit_100"/>
      <sheetName val="[00103586.XLS]__er15_deloitt_85"/>
      <sheetName val="[00103586.XLS]__er24_deloitt_99"/>
      <sheetName val="[00103586.XLS]__er15_deloitt_84"/>
      <sheetName val="[00103586.XLS]__er24_deloit_101"/>
      <sheetName val="[00103586.XLS]__er15_deloitt_86"/>
      <sheetName val="[00103586.XLS]__er24_deloit_102"/>
      <sheetName val="[00103586.XLS]__er15_deloitt_87"/>
      <sheetName val="[00103586.XLS]__er24_deloit_107"/>
      <sheetName val="[00103586.XLS]__er15_deloitt_92"/>
      <sheetName val="[00103586.XLS]__er24_deloit_105"/>
      <sheetName val="[00103586.XLS]__er15_deloitt_90"/>
      <sheetName val="[00103586.XLS]__er24_deloit_104"/>
      <sheetName val="[00103586.XLS]__er15_deloitt_89"/>
      <sheetName val="[00103586.XLS]__er24_deloit_106"/>
      <sheetName val="[00103586.XLS]__er15_deloitt_91"/>
      <sheetName val="[00103586.XLS]__er24_deloit_110"/>
      <sheetName val="[00103586.XLS]__er15_deloitt_95"/>
      <sheetName val="[00103586.XLS]__er24_deloit_111"/>
      <sheetName val="[00103586.XLS]__er15_deloitt_96"/>
      <sheetName val="[00103586.XLS]__er24_deloit_112"/>
      <sheetName val="[00103586.XLS]__er15_deloitt_97"/>
      <sheetName val="[00103586.XLS]__er24_deloit_113"/>
      <sheetName val="[00103586.XLS]__er15_deloitt_98"/>
      <sheetName val="[00103586.XLS]__er24_deloit_115"/>
      <sheetName val="[00103586.XLS]__er15_deloit_100"/>
      <sheetName val="[00103586.XLS]__er24_deloit_124"/>
      <sheetName val="[00103586.XLS]__er24_deloit_122"/>
      <sheetName val="[00103586.XLS]__er15_deloit_107"/>
      <sheetName val="[00103586.XLS]__er24_deloit_116"/>
      <sheetName val="[00103586.XLS]__er15_deloit_101"/>
      <sheetName val="[00103586.XLS]__er24_deloit_117"/>
      <sheetName val="[00103586.XLS]__er15_deloit_102"/>
      <sheetName val="[00103586.XLS]__er24_deloit_119"/>
      <sheetName val="[00103586.XLS]__er15_deloit_104"/>
      <sheetName val="[00103586.XLS]__er24_deloit_118"/>
      <sheetName val="[00103586.XLS]__er15_deloit_103"/>
      <sheetName val="[00103586.XLS]__er24_deloit_121"/>
      <sheetName val="[00103586.XLS]__er15_deloit_106"/>
      <sheetName val="[00103586.XLS]__er24_deloit_120"/>
      <sheetName val="[00103586.XLS]__er15_deloit_105"/>
      <sheetName val="[00103586.XLS]__er15_deloit_109"/>
      <sheetName val="[00103586.XLS]__er24_deloit_123"/>
      <sheetName val="[00103586.XLS]__er15_deloit_108"/>
      <sheetName val="[00103586.XLS]__er24_deloit_127"/>
      <sheetName val="[00103586.XLS]__er15_deloit_112"/>
      <sheetName val="[00103586.XLS]__er24_deloit_125"/>
      <sheetName val="[00103586.XLS]__er15_deloit_110"/>
      <sheetName val="[00103586.XLS]__er24_deloit_126"/>
      <sheetName val="[00103586.XLS]__er15_deloit_111"/>
      <sheetName val="__er24_deloitt_35"/>
      <sheetName val="__er24_deloitt_36"/>
      <sheetName val="__er24_deloitt_37"/>
      <sheetName val="__er24_deloitt_39"/>
      <sheetName val="__er24_deloitt_38"/>
      <sheetName val="__er24_deloitt_41"/>
      <sheetName val="__er24_deloitt_40"/>
      <sheetName val="__er15_deloitt_38"/>
      <sheetName val="__er15_deloitt_37"/>
      <sheetName val="__er15_deloitt_36"/>
      <sheetName val="__er24_deloitt_42"/>
      <sheetName val="__er15_deloitt_39"/>
      <sheetName val="__er24_deloitt_43"/>
      <sheetName val="__er24_deloitt_44"/>
      <sheetName val="__er24_deloitt_45"/>
      <sheetName val="__er15_deloitt_40"/>
      <sheetName val="__er24_deloitt_46"/>
      <sheetName val="__er15_deloitt_41"/>
      <sheetName val="__er24_deloitt_47"/>
      <sheetName val="__er15_deloitt_42"/>
      <sheetName val="__er24_deloitt_48"/>
      <sheetName val="__er24_deloitt_50"/>
      <sheetName val="__er24_deloitt_49"/>
      <sheetName val="__er24_deloitt_51"/>
      <sheetName val="__er24_deloitt_55"/>
      <sheetName val="__er24_deloitt_52"/>
      <sheetName val="__er24_deloitt_53"/>
      <sheetName val="__er24_deloitt_54"/>
      <sheetName val="__er24_deloitt_60"/>
      <sheetName val="__er15_deloitt_45"/>
      <sheetName val="__er24_deloitt_56"/>
      <sheetName val="__er24_deloitt_57"/>
      <sheetName val="__er24_deloitt_58"/>
      <sheetName val="__er15_deloitt_43"/>
      <sheetName val="__er24_deloitt_59"/>
      <sheetName val="__er15_deloitt_44"/>
      <sheetName val="__er24_deloitt_62"/>
      <sheetName val="__er15_deloitt_47"/>
      <sheetName val="__er24_deloitt_61"/>
      <sheetName val="__er15_deloitt_46"/>
      <sheetName val="__er24_deloitt_75"/>
      <sheetName val="__er15_deloitt_60"/>
      <sheetName val="__er24_deloitt_63"/>
      <sheetName val="__er15_deloitt_48"/>
      <sheetName val="__er24_deloitt_64"/>
      <sheetName val="__er15_deloitt_49"/>
      <sheetName val="__er24_deloitt_65"/>
      <sheetName val="__er15_deloitt_50"/>
      <sheetName val="__er24_deloitt_66"/>
      <sheetName val="__er15_deloitt_51"/>
      <sheetName val="__er24_deloitt_67"/>
      <sheetName val="__er15_deloitt_52"/>
      <sheetName val="__er24_deloitt_68"/>
      <sheetName val="__er15_deloitt_53"/>
      <sheetName val="__er24_deloitt_69"/>
      <sheetName val="__er15_deloitt_54"/>
      <sheetName val="__er24_deloitt_70"/>
      <sheetName val="__er15_deloitt_55"/>
      <sheetName val="__er24_deloitt_71"/>
      <sheetName val="__er15_deloitt_56"/>
      <sheetName val="__er24_deloitt_72"/>
      <sheetName val="__er15_deloitt_57"/>
      <sheetName val="__er24_deloitt_73"/>
      <sheetName val="__er15_deloitt_58"/>
      <sheetName val="__er24_deloitt_74"/>
      <sheetName val="__er15_deloitt_59"/>
      <sheetName val="__er24_deloitt_97"/>
      <sheetName val="__er15_deloitt_82"/>
      <sheetName val="__er24_deloitt_76"/>
      <sheetName val="__er15_deloitt_61"/>
      <sheetName val="__er24_deloitt_80"/>
      <sheetName val="__er15_deloitt_65"/>
      <sheetName val="__er24_deloitt_77"/>
      <sheetName val="__er15_deloitt_62"/>
      <sheetName val="__er24_deloitt_78"/>
      <sheetName val="__er15_deloitt_63"/>
      <sheetName val="__er24_deloitt_79"/>
      <sheetName val="__er15_deloitt_64"/>
      <sheetName val="__er24_deloitt_82"/>
      <sheetName val="__er15_deloitt_67"/>
      <sheetName val="__er24_deloitt_81"/>
      <sheetName val="__er15_deloitt_66"/>
      <sheetName val="__er24_deloitt_90"/>
      <sheetName val="__er15_deloitt_75"/>
      <sheetName val="__er24_deloitt_83"/>
      <sheetName val="__er15_deloitt_68"/>
      <sheetName val="__er24_deloitt_84"/>
      <sheetName val="__er15_deloitt_69"/>
      <sheetName val="__er24_deloitt_85"/>
      <sheetName val="__er15_deloitt_70"/>
      <sheetName val="__er24_deloitt_86"/>
      <sheetName val="__er15_deloitt_71"/>
      <sheetName val="__er24_deloitt_87"/>
      <sheetName val="__er15_deloitt_72"/>
      <sheetName val="__er24_deloitt_88"/>
      <sheetName val="__er15_deloitt_73"/>
      <sheetName val="__er24_deloitt_89"/>
      <sheetName val="__er15_deloitt_74"/>
      <sheetName val="__er24_deloitt_91"/>
      <sheetName val="__er15_deloitt_76"/>
      <sheetName val="__er24_deloitt_94"/>
      <sheetName val="__er15_deloitt_79"/>
      <sheetName val="__er24_deloitt_92"/>
      <sheetName val="__er15_deloitt_77"/>
      <sheetName val="__er24_deloitt_93"/>
      <sheetName val="__er15_deloitt_78"/>
      <sheetName val="__er24_deloitt_96"/>
      <sheetName val="__er15_deloitt_81"/>
      <sheetName val="__er24_deloitt_95"/>
      <sheetName val="__er15_deloitt_80"/>
      <sheetName val="__er24_deloit_103"/>
      <sheetName val="__er15_deloitt_88"/>
      <sheetName val="__er24_deloitt_98"/>
      <sheetName val="__er15_deloitt_83"/>
      <sheetName val="__er24_deloit_100"/>
      <sheetName val="__er15_deloitt_85"/>
      <sheetName val="__er24_deloitt_99"/>
      <sheetName val="__er15_deloitt_84"/>
      <sheetName val="__er24_deloit_101"/>
      <sheetName val="__er15_deloitt_86"/>
      <sheetName val="__er24_deloit_102"/>
      <sheetName val="__er15_deloitt_87"/>
      <sheetName val="__er24_deloit_107"/>
      <sheetName val="__er15_deloitt_92"/>
      <sheetName val="__er24_deloit_105"/>
      <sheetName val="__er15_deloitt_90"/>
      <sheetName val="__er24_deloit_104"/>
      <sheetName val="__er15_deloitt_89"/>
      <sheetName val="__er24_deloit_106"/>
      <sheetName val="__er15_deloitt_91"/>
      <sheetName val="__er24_deloit_108"/>
      <sheetName val="__er15_deloitt_93"/>
      <sheetName val="__er24_deloit_109"/>
      <sheetName val="__er15_deloitt_94"/>
      <sheetName val="__er24_deloit_110"/>
      <sheetName val="__er15_deloitt_95"/>
      <sheetName val="[00103586.XLS]__er24_deloit_128"/>
      <sheetName val="[00103586.XLS]__er15_deloit_113"/>
      <sheetName val="[00103586.XLS]__er24_deloit_132"/>
      <sheetName val="[00103586.XLS]__er15_deloit_117"/>
      <sheetName val="[00103586.XLS]__er24_deloit_130"/>
      <sheetName val="[00103586.XLS]__er15_deloit_115"/>
      <sheetName val="[00103586.XLS]__er24_deloit_131"/>
      <sheetName val="[00103586.XLS]__er15_deloit_116"/>
      <sheetName val="[00103586.XLS]__er24_deloit_134"/>
      <sheetName val="[00103586.XLS]__er15_deloit_119"/>
      <sheetName val="[00103586.XLS]__er24_deloit_133"/>
      <sheetName val="[00103586.XLS]__er15_deloit_118"/>
      <sheetName val="[00103586.XLS]__er24_deloit_152"/>
      <sheetName val="[00103586.XLS]__er15_deloit_159"/>
      <sheetName val="[00103586.XLS]__er24_deloit_144"/>
      <sheetName val="[00103586.XLS]__er15_deloit_151"/>
      <sheetName val="[00103586.XLS]__er24_deloit_137"/>
      <sheetName val="[00103586.XLS]__er15_deloit_144"/>
      <sheetName val="__er15_deloitt_99"/>
      <sheetName val="__er15_deloitt_96"/>
      <sheetName val="__er15_deloitt_97"/>
      <sheetName val="__er15_deloitt_98"/>
      <sheetName val="__er15_deloit_100"/>
      <sheetName val="__er15_deloit_101"/>
      <sheetName val="__er15_deloit_102"/>
      <sheetName val="[00103586.XLS]__er15_deloit_123"/>
      <sheetName val="[00103586.XLS]__er15_deloit_120"/>
      <sheetName val="[00103586.XLS]__er15_deloit_121"/>
      <sheetName val="[00103586.XLS]__er15_deloit_122"/>
      <sheetName val="[00103586.XLS]__er15_deloit_134"/>
      <sheetName val="[00103586.XLS]__er15_deloit_127"/>
      <sheetName val="[00103586.XLS]__er15_deloit_124"/>
      <sheetName val="[00103586.XLS]__er15_deloit_125"/>
      <sheetName val="[00103586.XLS]__er15_deloit_126"/>
      <sheetName val="[00103586.XLS]__er15_deloit_128"/>
      <sheetName val="[00103586.XLS]__er15_deloit_132"/>
      <sheetName val="[00103586.XLS]__er15_deloit_129"/>
      <sheetName val="[00103586.XLS]__er15_deloit_130"/>
      <sheetName val="[00103586.XLS]__er15_deloit_131"/>
      <sheetName val="[00103586.XLS]__er15_deloit_133"/>
      <sheetName val="[00103586.XLS]__er15_deloit_135"/>
      <sheetName val="[00103586.XLS]__er15_deloit_136"/>
      <sheetName val="[00103586.XLS]__er15_deloit_137"/>
      <sheetName val="[00103586.XLS]__er15_deloit_138"/>
      <sheetName val="[00103586.XLS]__er15_deloit_139"/>
      <sheetName val="[00103586.XLS]__er15_deloit_140"/>
      <sheetName val="[00103586.XLS]__er15_deloit_141"/>
      <sheetName val="[00103586.XLS]__er15_deloit_142"/>
      <sheetName val="[00103586.XLS]__er24_deloit_135"/>
      <sheetName val="[00103586.XLS]__er15_deloit_143"/>
      <sheetName val="[00103586.XLS]__er24_deloit_136"/>
      <sheetName val="[00103586.XLS]__er24_deloit_138"/>
      <sheetName val="[00103586.XLS]__er15_deloit_145"/>
      <sheetName val="[00103586.XLS]__er24_deloit_139"/>
      <sheetName val="[00103586.XLS]__er15_deloit_146"/>
      <sheetName val="[00103586.XLS]__er24_deloit_141"/>
      <sheetName val="[00103586.XLS]__er15_deloit_148"/>
      <sheetName val="[00103586.XLS]__er24_deloit_140"/>
      <sheetName val="[00103586.XLS]__er15_deloit_147"/>
      <sheetName val="[00103586.XLS]__er15_deloit_149"/>
      <sheetName val="[00103586.XLS]__er24_deloit_142"/>
      <sheetName val="[00103586.XLS]__er15_deloit_150"/>
      <sheetName val="[00103586.XLS]__er24_deloit_143"/>
      <sheetName val="[00103586.XLS]__er24_deloit_145"/>
      <sheetName val="[00103586.XLS]__er15_deloit_152"/>
      <sheetName val="[00103586.XLS]__er24_deloit_147"/>
      <sheetName val="[00103586.XLS]__er15_deloit_154"/>
      <sheetName val="[00103586.XLS]__er24_deloit_146"/>
      <sheetName val="[00103586.XLS]__er15_deloit_153"/>
      <sheetName val="[00103586.XLS]__er24_deloit_148"/>
      <sheetName val="[00103586.XLS]__er15_deloit_155"/>
      <sheetName val="[00103586.XLS]__er24_deloit_150"/>
      <sheetName val="[00103586.XLS]__er15_deloit_157"/>
      <sheetName val="[00103586.XLS]__er24_deloit_149"/>
      <sheetName val="[00103586.XLS]__er15_deloit_156"/>
      <sheetName val="[00103586.XLS]__er24_deloit_151"/>
      <sheetName val="[00103586.XLS]__er15_deloit_158"/>
      <sheetName val="[00103586.XLS]__er24_deloit_153"/>
      <sheetName val="[00103586.XLS]__er15_deloit_160"/>
      <sheetName val="[00103586.XLS]__er24_deloit_154"/>
      <sheetName val="[00103586.XLS]__er15_deloit_161"/>
      <sheetName val="[00103586.XLS]__er24_deloit_156"/>
      <sheetName val="[00103586.XLS]__er24_deloit_155"/>
      <sheetName val="[00103586.XLS]__er24_deloit_157"/>
      <sheetName val="[00103586.XLS]__er15_deloit_162"/>
      <sheetName val="[00103586.XLS]__er24_deloit_158"/>
      <sheetName val="[00103586.XLS]__er15_deloit_163"/>
      <sheetName val="[00103586.XLS]__er24_deloit_159"/>
      <sheetName val="[00103586.XLS]__er15_deloit_164"/>
      <sheetName val="[00103586.XLS]__er24_deloit_160"/>
      <sheetName val="[00103586.XLS]__er15_deloit_165"/>
      <sheetName val="[00103586.XLS]__er24_deloit_166"/>
      <sheetName val="[00103586.XLS]__er15_deloit_171"/>
      <sheetName val="[00103586.XLS]__er24_deloit_162"/>
      <sheetName val="[00103586.XLS]__er15_deloit_167"/>
      <sheetName val="[00103586.XLS]__er24_deloit_161"/>
      <sheetName val="[00103586.XLS]__er15_deloit_166"/>
      <sheetName val="[00103586.XLS]__er24_deloit_164"/>
      <sheetName val="[00103586.XLS]__er15_deloit_169"/>
      <sheetName val="[00103586.XLS]__er24_deloit_163"/>
      <sheetName val="[00103586.XLS]__er15_deloit_168"/>
      <sheetName val="[00103586.XLS]__er24_deloit_165"/>
      <sheetName val="[00103586.XLS]__er15_deloit_170"/>
      <sheetName val="[00103586.XLS]__er24_deloit_168"/>
      <sheetName val="[00103586.XLS]__er15_deloit_173"/>
      <sheetName val="[00103586.XLS]__er24_deloit_167"/>
      <sheetName val="[00103586.XLS]__er15_deloit_172"/>
      <sheetName val="[00103586.XLS]__er24_deloit_169"/>
      <sheetName val="[00103586.XLS]__er15_deloit_174"/>
      <sheetName val="[00103586.XLS]__er24_deloit_173"/>
      <sheetName val="[00103586.XLS]__er15_deloit_178"/>
      <sheetName val="[00103586.XLS]__er24_deloit_170"/>
      <sheetName val="[00103586.XLS]__er15_deloit_175"/>
      <sheetName val="[00103586.XLS]__er24_deloit_171"/>
      <sheetName val="[00103586.XLS]__er15_deloit_176"/>
      <sheetName val="[00103586.XLS]__er24_deloit_172"/>
      <sheetName val="[00103586.XLS]__er15_deloit_177"/>
      <sheetName val="[00103586.XLS]__er24_deloit_174"/>
      <sheetName val="[00103586.XLS]__er15_deloit_179"/>
      <sheetName val="[00103586.XLS]__er24_deloit_175"/>
      <sheetName val="[00103586.XLS]__er15_deloit_180"/>
      <sheetName val="[00103586.XLS]__er15_deloit_181"/>
      <sheetName val="[00103586.XLS]__er24_deloit_176"/>
      <sheetName val="[00103586.XLS]__er15_deloit_186"/>
      <sheetName val="[00103586.XLS]__er24_deloit_181"/>
      <sheetName val="[00103586.XLS]__er15_deloit_182"/>
      <sheetName val="[00103586.XLS]__er24_deloit_177"/>
      <sheetName val="[00103586.XLS]__er15_deloit_183"/>
      <sheetName val="[00103586.XLS]__er24_deloit_178"/>
      <sheetName val="[00103586.XLS]__er15_deloit_184"/>
      <sheetName val="[00103586.XLS]__er24_deloit_179"/>
      <sheetName val="[00103586.XLS]__er15_deloit_185"/>
      <sheetName val="[00103586.XLS]__er24_deloit_180"/>
      <sheetName val="[00103586.XLS]__er15_deloit_188"/>
      <sheetName val="[00103586.XLS]__er24_deloit_183"/>
      <sheetName val="[00103586.XLS]__er15_deloit_187"/>
      <sheetName val="[00103586.XLS]__er24_deloit_182"/>
      <sheetName val="[00103586.XLS]__er15_deloit_189"/>
      <sheetName val="[00103586.XLS]__er24_deloit_184"/>
      <sheetName val="[00103586.XLS]__er15_deloit_202"/>
      <sheetName val="[00103586.XLS]__er24_deloit_197"/>
      <sheetName val="[00103586.XLS]__er15_deloit_196"/>
      <sheetName val="[00103586.XLS]__er24_deloit_191"/>
      <sheetName val="[00103586.XLS]__er15_deloit_194"/>
      <sheetName val="[00103586.XLS]__er24_deloit_189"/>
      <sheetName val="[00103586.XLS]__er15_deloit_192"/>
      <sheetName val="[00103586.XLS]__er24_deloit_187"/>
      <sheetName val="[00103586.XLS]__er15_deloit_191"/>
      <sheetName val="[00103586.XLS]__er24_deloit_186"/>
      <sheetName val="[00103586.XLS]__er15_deloit_193"/>
      <sheetName val="[00103586.XLS]__er24_deloit_188"/>
      <sheetName val="[00103586.XLS]__er15_deloit_195"/>
      <sheetName val="[00103586.XLS]__er24_deloit_190"/>
      <sheetName val="[00103586.XLS]__er15_deloit_197"/>
      <sheetName val="[00103586.XLS]__er24_deloit_192"/>
      <sheetName val="[00103586.XLS]__er15_deloit_198"/>
      <sheetName val="[00103586.XLS]__er24_deloit_193"/>
      <sheetName val="[00103586.XLS]__er15_deloit_199"/>
      <sheetName val="[00103586.XLS]__er24_deloit_194"/>
      <sheetName val="[00103586.XLS]__er15_deloit_200"/>
      <sheetName val="[00103586.XLS]__er24_deloit_195"/>
      <sheetName val="[00103586.XLS]__er15_deloit_201"/>
      <sheetName val="[00103586.XLS]__er24_deloit_196"/>
    </sheetNames>
    <definedNames>
      <definedName name="rngFirstUserDefCol"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refreshError="1"/>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sheetData sheetId="261" refreshError="1"/>
      <sheetData sheetId="262"/>
      <sheetData sheetId="263" refreshError="1"/>
      <sheetData sheetId="264"/>
      <sheetData sheetId="265" refreshError="1"/>
      <sheetData sheetId="266" refreshError="1"/>
      <sheetData sheetId="267" refreshError="1"/>
      <sheetData sheetId="268" refreshError="1"/>
      <sheetData sheetId="269" refreshError="1"/>
      <sheetData sheetId="270"/>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sheetData sheetId="280" refreshError="1"/>
      <sheetData sheetId="281" refreshError="1"/>
      <sheetData sheetId="282" refreshError="1"/>
      <sheetData sheetId="283" refreshError="1"/>
      <sheetData sheetId="284" refreshError="1"/>
      <sheetData sheetId="285"/>
      <sheetData sheetId="286" refreshError="1"/>
      <sheetData sheetId="287"/>
      <sheetData sheetId="288" refreshError="1"/>
      <sheetData sheetId="289"/>
      <sheetData sheetId="290" refreshError="1"/>
      <sheetData sheetId="291"/>
      <sheetData sheetId="292" refreshError="1"/>
      <sheetData sheetId="293"/>
      <sheetData sheetId="294" refreshError="1"/>
      <sheetData sheetId="295"/>
      <sheetData sheetId="296" refreshError="1"/>
      <sheetData sheetId="297"/>
      <sheetData sheetId="298" refreshError="1"/>
      <sheetData sheetId="299"/>
      <sheetData sheetId="300" refreshError="1"/>
      <sheetData sheetId="301"/>
      <sheetData sheetId="302" refreshError="1"/>
      <sheetData sheetId="303"/>
      <sheetData sheetId="304" refreshError="1"/>
      <sheetData sheetId="305"/>
      <sheetData sheetId="306" refreshError="1"/>
      <sheetData sheetId="307"/>
      <sheetData sheetId="308" refreshError="1"/>
      <sheetData sheetId="309"/>
      <sheetData sheetId="310" refreshError="1"/>
      <sheetData sheetId="311"/>
      <sheetData sheetId="312" refreshError="1"/>
      <sheetData sheetId="313"/>
      <sheetData sheetId="314" refreshError="1"/>
      <sheetData sheetId="315"/>
      <sheetData sheetId="316" refreshError="1"/>
      <sheetData sheetId="317"/>
      <sheetData sheetId="318" refreshError="1"/>
      <sheetData sheetId="319"/>
      <sheetData sheetId="320" refreshError="1"/>
      <sheetData sheetId="321"/>
      <sheetData sheetId="322" refreshError="1"/>
      <sheetData sheetId="323"/>
      <sheetData sheetId="324" refreshError="1"/>
      <sheetData sheetId="325"/>
      <sheetData sheetId="326" refreshError="1"/>
      <sheetData sheetId="327"/>
      <sheetData sheetId="328" refreshError="1"/>
      <sheetData sheetId="329"/>
      <sheetData sheetId="330" refreshError="1"/>
      <sheetData sheetId="331"/>
      <sheetData sheetId="332" refreshError="1"/>
      <sheetData sheetId="333" refreshError="1"/>
      <sheetData sheetId="334"/>
      <sheetData sheetId="335" refreshError="1"/>
      <sheetData sheetId="336"/>
      <sheetData sheetId="337" refreshError="1"/>
      <sheetData sheetId="338"/>
      <sheetData sheetId="339" refreshError="1"/>
      <sheetData sheetId="340"/>
      <sheetData sheetId="341" refreshError="1"/>
      <sheetData sheetId="342"/>
      <sheetData sheetId="343" refreshError="1"/>
      <sheetData sheetId="344"/>
      <sheetData sheetId="345" refreshError="1"/>
      <sheetData sheetId="346"/>
      <sheetData sheetId="347"/>
      <sheetData sheetId="348" refreshError="1"/>
      <sheetData sheetId="349"/>
      <sheetData sheetId="350" refreshError="1"/>
      <sheetData sheetId="351"/>
      <sheetData sheetId="352" refreshError="1"/>
      <sheetData sheetId="353"/>
      <sheetData sheetId="354" refreshError="1"/>
      <sheetData sheetId="355" refreshError="1"/>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refreshError="1"/>
      <sheetData sheetId="493"/>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sheetData sheetId="507"/>
      <sheetData sheetId="508" refreshError="1"/>
      <sheetData sheetId="509"/>
      <sheetData sheetId="510"/>
      <sheetData sheetId="511"/>
      <sheetData sheetId="512"/>
      <sheetData sheetId="513"/>
      <sheetData sheetId="514"/>
      <sheetData sheetId="515"/>
      <sheetData sheetId="516"/>
      <sheetData sheetId="517" refreshError="1"/>
      <sheetData sheetId="518" refreshError="1"/>
      <sheetData sheetId="519" refreshError="1"/>
      <sheetData sheetId="520" refreshError="1"/>
      <sheetData sheetId="521" refreshError="1"/>
      <sheetData sheetId="522" refreshError="1"/>
      <sheetData sheetId="523"/>
      <sheetData sheetId="524" refreshError="1"/>
      <sheetData sheetId="525" refreshError="1"/>
      <sheetData sheetId="526" refreshError="1"/>
      <sheetData sheetId="527"/>
      <sheetData sheetId="528" refreshError="1"/>
      <sheetData sheetId="529" refreshError="1"/>
      <sheetData sheetId="530"/>
      <sheetData sheetId="531"/>
      <sheetData sheetId="532" refreshError="1"/>
      <sheetData sheetId="533" refreshError="1"/>
      <sheetData sheetId="534" refreshError="1"/>
      <sheetData sheetId="535"/>
      <sheetData sheetId="536"/>
      <sheetData sheetId="537"/>
      <sheetData sheetId="538"/>
      <sheetData sheetId="539"/>
      <sheetData sheetId="540" refreshError="1"/>
      <sheetData sheetId="541"/>
      <sheetData sheetId="542" refreshError="1"/>
      <sheetData sheetId="543" refreshError="1"/>
      <sheetData sheetId="544"/>
      <sheetData sheetId="545" refreshError="1"/>
      <sheetData sheetId="546"/>
      <sheetData sheetId="547" refreshError="1"/>
      <sheetData sheetId="548"/>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 val="QtrRev 98-99"/>
      <sheetName val="Promos 10"/>
      <sheetName val=""/>
      <sheetName val="RatingAgencyBU12-05 Cin Curve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K-1 Summary"/>
      <sheetName val="SALT Sourcing"/>
      <sheetName val="Foreign Taxes"/>
      <sheetName val="State Adjustments"/>
      <sheetName val="UBTI"/>
      <sheetName val="wsLookup"/>
    </sheetNames>
    <sheetDataSet>
      <sheetData sheetId="0">
        <row r="6">
          <cell r="G6" t="str">
            <v>CHAMPIONS GLEN, L.P.</v>
          </cell>
        </row>
        <row r="7">
          <cell r="G7" t="str">
            <v>76-0492902</v>
          </cell>
        </row>
        <row r="8">
          <cell r="G8">
            <v>37986</v>
          </cell>
        </row>
      </sheetData>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1)"/>
      <sheetName val="Links"/>
      <sheetName val="Delivery Testing (2)"/>
      <sheetName val="Rental Income (3)"/>
      <sheetName val="Rental Expenses (4)"/>
      <sheetName val="XREF"/>
      <sheetName val="Tickmarks "/>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Global spend by region"/>
      <sheetName val="3. European spend by prod. grou"/>
      <sheetName val="4. European spend by country"/>
      <sheetName val="5. Supplier pareto"/>
      <sheetName val="6. Product group vs country sp."/>
      <sheetName val="8. Database - pruchased items"/>
      <sheetName val="9. Product goup list"/>
      <sheetName val="Appendix 1 - Reference Fields A"/>
      <sheetName val="49 IND Including Losses"/>
      <sheetName val="6223 10-1"/>
      <sheetName val="Appendix 5-Allocation Codes"/>
      <sheetName val="Appendix 2 - Reference Fields B"/>
      <sheetName val="Appendix 1 - Reference Fiel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s-Fin"/>
      <sheetName val="F9_Hidden_Lists"/>
      <sheetName val="1994"/>
      <sheetName val="Constr Drawdown"/>
      <sheetName val="Compliance Bridge"/>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Offtaker Revenue Summaries"/>
      <sheetName val="HIOS 93 thru 9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s-Fin"/>
      <sheetName val="Revenue PY&amp;FY"/>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sheetName val="Revenue PY&amp;FY"/>
      <sheetName val="Op Costs"/>
      <sheetName val="Fuel"/>
      <sheetName val="Consolidated"/>
      <sheetName val="Operator"/>
      <sheetName val="Financing"/>
      <sheetName val="Tax Basis"/>
      <sheetName val="Book Basis"/>
      <sheetName val="Valuation"/>
      <sheetName val="Value Distr"/>
      <sheetName val="As-Fin"/>
      <sheetName val="Orlando 9-10-00"/>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Revenue_PY&amp;FY"/>
      <sheetName val="Op_Costs"/>
      <sheetName val="Tax_Basis"/>
      <sheetName val="Book_Basis"/>
      <sheetName val="Value_Distr"/>
      <sheetName val="Orlando_9-10-00"/>
      <sheetName val="LEA Proforma"/>
      <sheetName val="Board Output"/>
      <sheetName val="Pres Summary"/>
      <sheetName val="Contracted Revenue"/>
      <sheetName val="TE Return Chart"/>
      <sheetName val="TE Return Chart 2"/>
      <sheetName val="Charts"/>
      <sheetName val="100% Selldown"/>
      <sheetName val="Error Checks"/>
      <sheetName val="Case Summary"/>
      <sheetName val="Summary"/>
      <sheetName val="S&amp;U Table"/>
      <sheetName val="Comparison"/>
      <sheetName val="Cardinal Summary"/>
      <sheetName val="Inputs"/>
      <sheetName val="Serial Inputs"/>
      <sheetName val="Monthly Serial Inputs"/>
      <sheetName val="Property Tax"/>
      <sheetName val="Maple Hill - PA Bid Tab"/>
      <sheetName val="Statutory Prop Taxes"/>
      <sheetName val="Insurance"/>
      <sheetName val="Title Insurance"/>
      <sheetName val="MM Yield Analysis"/>
      <sheetName val="New Construction"/>
      <sheetName val="Construction"/>
      <sheetName val="Annual Cash Flow"/>
      <sheetName val="Quarterly Cash Flow"/>
      <sheetName val="Monthly Operations"/>
      <sheetName val="Quarterly Tax Equity"/>
      <sheetName val="Economic Substance Test"/>
      <sheetName val="Sponsor Returns"/>
      <sheetName val="Sponsor Leverage"/>
      <sheetName val="Investment Tax Credit"/>
      <sheetName val="Quarterly Tax"/>
      <sheetName val="Annual Tax"/>
      <sheetName val="Unlevered Project Retur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Exhibits&gt;&gt;&gt; "/>
      <sheetName val="Summary of Identified Values"/>
      <sheetName val="Economic Test Summary"/>
      <sheetName val="Apex - Plant Val"/>
      <sheetName val="Bosque - Plant Val"/>
      <sheetName val="Shady Hills - Plant Val"/>
      <sheetName val="Sugar Creek - Plant Val"/>
      <sheetName val="West Georgia - Plant Val"/>
      <sheetName val="Zeeland - Plant Val"/>
      <sheetName val="LS Power Land Values"/>
      <sheetName val="Apex Land"/>
      <sheetName val="Bosque Land"/>
      <sheetName val="Shady Hills Land"/>
      <sheetName val="Sugar Creek Land"/>
      <sheetName val="West Georgia Land"/>
      <sheetName val="Zeeland Land"/>
      <sheetName val="Workpaper&gt;&gt;&gt;"/>
      <sheetName val="Sensitivity Analyses"/>
      <sheetName val="Input from Other Models"/>
      <sheetName val="Final Inv True-Up"/>
      <sheetName val="NWC Balances"/>
      <sheetName val="Apex Summary Allocation"/>
      <sheetName val="Bosque Summary Allocation"/>
      <sheetName val="Shady Hills Summary Allocation"/>
      <sheetName val="Sugar Creek Summary Allocation"/>
      <sheetName val="West Georgia Summary Allocation"/>
      <sheetName val="Zeeland Summary Allocation"/>
      <sheetName val="Procurement Companies Summary"/>
      <sheetName val="Zeeland CC - Plant Val"/>
      <sheetName val="Zeeland CT - Plant Val"/>
      <sheetName val="Bosque CC - Plant Val"/>
      <sheetName val="Bosque CT - Plant Val"/>
      <sheetName val="WACC and WARA"/>
      <sheetName val="Summary of Values"/>
      <sheetName val="Fixed Asset Summary"/>
      <sheetName val="Depreciation Workpaper"/>
      <sheetName val="Client Provided Data&gt;&gt;&gt;"/>
      <sheetName val="DFC and Acq Costs E&amp;Y"/>
      <sheetName val="Client Model&gt;&gt;&gt;"/>
      <sheetName val="Cases"/>
      <sheetName val="Consolidated"/>
      <sheetName val="Apex"/>
      <sheetName val="Bosque CC"/>
      <sheetName val="Bosque CT"/>
      <sheetName val="Shady Hills"/>
      <sheetName val="Sugar Creek"/>
      <sheetName val="West Georgia"/>
      <sheetName val="Zeeland CC"/>
      <sheetName val="Zeeland CT"/>
      <sheetName val="Emissions Data"/>
      <sheetName val="MPC Data"/>
      <sheetName val="Toll Data"/>
      <sheetName val="OM Data"/>
      <sheetName val="NOR Summary"/>
      <sheetName val="Unit Summary"/>
      <sheetName val="DSCR Summary"/>
      <sheetName val="DTBE Summary"/>
      <sheetName val="Chart of Account"/>
      <sheetName val="supporting worksheet"/>
      <sheetName val="Valley Rd TB 3.31.11"/>
      <sheetName val="Wire-Payment  Instructions"/>
      <sheetName val="PIE C-2b Bk by ptn by item"/>
    </sheetNames>
    <sheetDataSet>
      <sheetData sheetId="0">
        <row r="3">
          <cell r="C3" t="str">
            <v>LS Power Group</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refreshError="1"/>
      <sheetData sheetId="36" refreshError="1"/>
      <sheetData sheetId="37" refreshError="1"/>
      <sheetData sheetId="38"/>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33"/>
  <sheetViews>
    <sheetView tabSelected="1" view="pageBreakPreview" zoomScale="90" zoomScaleNormal="90" zoomScaleSheetLayoutView="90" workbookViewId="0">
      <selection activeCell="F21" sqref="F21"/>
    </sheetView>
  </sheetViews>
  <sheetFormatPr defaultColWidth="9.33203125" defaultRowHeight="12"/>
  <cols>
    <col min="1" max="1" width="7.6640625" style="138" customWidth="1"/>
    <col min="2" max="2" width="52.5" style="138" customWidth="1"/>
    <col min="3" max="3" width="2.83203125" style="138" customWidth="1"/>
    <col min="4" max="4" width="35.5" style="138" customWidth="1"/>
    <col min="5" max="5" width="2.83203125" style="138" customWidth="1"/>
    <col min="6" max="6" width="23.6640625" style="138" customWidth="1"/>
    <col min="7" max="7" width="2.83203125" style="138" customWidth="1"/>
    <col min="8" max="8" width="9.83203125" style="138" customWidth="1"/>
    <col min="9" max="9" width="9.33203125" style="138"/>
    <col min="10" max="10" width="4.33203125" style="138" customWidth="1"/>
    <col min="11" max="11" width="17.1640625" style="138" customWidth="1"/>
    <col min="12" max="12" width="2.83203125" style="138" customWidth="1"/>
    <col min="13" max="13" width="19.5" style="138" customWidth="1"/>
    <col min="14" max="14" width="11.5" style="142" bestFit="1" customWidth="1"/>
    <col min="15" max="16384" width="9.33203125" style="142"/>
  </cols>
  <sheetData>
    <row r="1" spans="1:66">
      <c r="B1" s="139" t="s">
        <v>408</v>
      </c>
      <c r="C1" s="139"/>
      <c r="M1" s="140" t="s">
        <v>391</v>
      </c>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row>
    <row r="2" spans="1:66">
      <c r="A2" s="851" t="s">
        <v>449</v>
      </c>
      <c r="B2" s="851"/>
      <c r="C2" s="851"/>
      <c r="D2" s="851"/>
      <c r="E2" s="851"/>
      <c r="F2" s="851"/>
      <c r="G2" s="851"/>
      <c r="H2" s="851"/>
      <c r="I2" s="851"/>
      <c r="J2" s="851"/>
      <c r="K2" s="851"/>
      <c r="L2" s="851"/>
      <c r="M2" s="85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row>
    <row r="3" spans="1:66">
      <c r="A3" s="849" t="s">
        <v>618</v>
      </c>
      <c r="B3" s="849"/>
      <c r="C3" s="849"/>
      <c r="D3" s="849"/>
      <c r="E3" s="849"/>
      <c r="F3" s="849"/>
      <c r="G3" s="849"/>
      <c r="H3" s="849"/>
      <c r="I3" s="849"/>
      <c r="J3" s="849"/>
      <c r="K3" s="849"/>
      <c r="L3" s="849"/>
      <c r="M3" s="849"/>
    </row>
    <row r="4" spans="1:66">
      <c r="A4" s="850" t="s">
        <v>752</v>
      </c>
      <c r="B4" s="851"/>
      <c r="C4" s="851"/>
      <c r="D4" s="851"/>
      <c r="E4" s="851"/>
      <c r="F4" s="851"/>
      <c r="G4" s="851"/>
      <c r="H4" s="851"/>
      <c r="I4" s="851"/>
      <c r="J4" s="851"/>
      <c r="K4" s="851"/>
      <c r="L4" s="851"/>
      <c r="M4" s="851"/>
    </row>
    <row r="5" spans="1:66">
      <c r="M5" s="143" t="s">
        <v>619</v>
      </c>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row>
    <row r="6" spans="1:66">
      <c r="M6" s="632">
        <v>44926</v>
      </c>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row>
    <row r="7" spans="1:66">
      <c r="M7" s="144"/>
    </row>
    <row r="8" spans="1:66">
      <c r="A8" s="145"/>
      <c r="B8" s="146" t="s">
        <v>393</v>
      </c>
      <c r="C8" s="146"/>
      <c r="D8" s="146" t="s">
        <v>394</v>
      </c>
      <c r="E8" s="146"/>
      <c r="F8" s="146" t="s">
        <v>395</v>
      </c>
      <c r="G8" s="146"/>
      <c r="H8" s="146"/>
      <c r="I8" s="146" t="s">
        <v>396</v>
      </c>
      <c r="J8" s="146"/>
      <c r="K8" s="146" t="s">
        <v>397</v>
      </c>
      <c r="L8" s="146"/>
    </row>
    <row r="9" spans="1:66">
      <c r="A9" s="147" t="s">
        <v>70</v>
      </c>
      <c r="B9" s="146"/>
      <c r="C9" s="146"/>
      <c r="D9" s="146"/>
      <c r="E9" s="146"/>
      <c r="F9" s="146"/>
      <c r="G9" s="146"/>
      <c r="H9" s="146"/>
      <c r="I9" s="146"/>
      <c r="J9" s="146"/>
      <c r="K9" s="148" t="s">
        <v>385</v>
      </c>
      <c r="L9" s="146"/>
    </row>
    <row r="10" spans="1:66">
      <c r="A10" s="149" t="s">
        <v>386</v>
      </c>
      <c r="B10" s="150"/>
      <c r="C10" s="150"/>
      <c r="D10" s="151" t="s">
        <v>392</v>
      </c>
      <c r="E10" s="152"/>
      <c r="F10" s="153"/>
      <c r="G10" s="153"/>
      <c r="H10" s="153"/>
      <c r="I10" s="153"/>
      <c r="J10" s="153"/>
      <c r="K10" s="154" t="s">
        <v>170</v>
      </c>
      <c r="L10" s="155"/>
      <c r="M10" s="153"/>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row>
    <row r="11" spans="1:66">
      <c r="A11" s="156">
        <v>1</v>
      </c>
      <c r="B11" s="144" t="s">
        <v>620</v>
      </c>
      <c r="C11" s="145"/>
      <c r="D11" s="145" t="s">
        <v>621</v>
      </c>
      <c r="E11" s="145"/>
      <c r="F11" s="146"/>
      <c r="G11" s="157"/>
      <c r="J11" s="157"/>
      <c r="K11" s="650">
        <f>K152</f>
        <v>25191452.977498338</v>
      </c>
      <c r="L11" s="158"/>
      <c r="M11" s="145"/>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row>
    <row r="12" spans="1:66">
      <c r="A12" s="159"/>
      <c r="B12" s="145"/>
      <c r="C12" s="145"/>
      <c r="D12" s="145"/>
      <c r="E12" s="145"/>
      <c r="J12" s="160"/>
      <c r="K12" s="158"/>
      <c r="L12" s="158"/>
      <c r="M12" s="145"/>
    </row>
    <row r="13" spans="1:66">
      <c r="A13" s="160"/>
      <c r="B13" s="145" t="s">
        <v>622</v>
      </c>
      <c r="C13" s="145"/>
      <c r="D13" s="145" t="s">
        <v>623</v>
      </c>
      <c r="E13" s="145"/>
      <c r="F13" s="161" t="s">
        <v>398</v>
      </c>
      <c r="G13" s="162"/>
      <c r="H13" s="855" t="s">
        <v>95</v>
      </c>
      <c r="I13" s="855"/>
      <c r="J13" s="163"/>
      <c r="L13" s="164"/>
      <c r="M13" s="145"/>
    </row>
    <row r="14" spans="1:66">
      <c r="A14" s="159">
        <v>2</v>
      </c>
      <c r="B14" s="165" t="s">
        <v>624</v>
      </c>
      <c r="C14" s="165"/>
      <c r="D14" s="145" t="s">
        <v>625</v>
      </c>
      <c r="E14" s="145"/>
      <c r="F14" s="164">
        <f>K192</f>
        <v>0</v>
      </c>
      <c r="G14" s="164"/>
      <c r="H14" s="166" t="s">
        <v>400</v>
      </c>
      <c r="I14" s="167">
        <f>K170</f>
        <v>1</v>
      </c>
      <c r="J14" s="163"/>
      <c r="K14" s="164">
        <f>F14*I14</f>
        <v>0</v>
      </c>
      <c r="L14" s="164"/>
      <c r="M14" s="145"/>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row>
    <row r="15" spans="1:66">
      <c r="A15" s="159">
        <v>3</v>
      </c>
      <c r="B15" s="165" t="s">
        <v>626</v>
      </c>
      <c r="C15" s="165"/>
      <c r="D15" s="145" t="s">
        <v>627</v>
      </c>
      <c r="E15" s="145"/>
      <c r="F15" s="815">
        <f>K194</f>
        <v>362479.37</v>
      </c>
      <c r="G15" s="164"/>
      <c r="H15" s="166" t="s">
        <v>400</v>
      </c>
      <c r="I15" s="167">
        <f>K170</f>
        <v>1</v>
      </c>
      <c r="J15" s="163"/>
      <c r="K15" s="815">
        <f>F15*I15</f>
        <v>362479.37</v>
      </c>
      <c r="L15" s="164"/>
      <c r="M15" s="145"/>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row>
    <row r="16" spans="1:66">
      <c r="A16" s="159">
        <v>4</v>
      </c>
      <c r="B16" s="165" t="s">
        <v>628</v>
      </c>
      <c r="C16" s="165"/>
      <c r="D16" s="145" t="s">
        <v>629</v>
      </c>
      <c r="E16" s="145"/>
      <c r="F16" s="406">
        <v>0</v>
      </c>
      <c r="G16" s="164"/>
      <c r="H16" s="166" t="s">
        <v>400</v>
      </c>
      <c r="I16" s="167">
        <f>K170</f>
        <v>1</v>
      </c>
      <c r="J16" s="163"/>
      <c r="K16" s="815">
        <f>F16*I16</f>
        <v>0</v>
      </c>
      <c r="L16" s="164"/>
      <c r="M16" s="145"/>
    </row>
    <row r="17" spans="1:66">
      <c r="A17" s="159">
        <v>5</v>
      </c>
      <c r="B17" s="165" t="s">
        <v>630</v>
      </c>
      <c r="C17" s="165"/>
      <c r="F17" s="816">
        <v>0</v>
      </c>
      <c r="G17" s="164"/>
      <c r="H17" s="166" t="s">
        <v>400</v>
      </c>
      <c r="I17" s="167">
        <f>K170</f>
        <v>1</v>
      </c>
      <c r="J17" s="163"/>
      <c r="K17" s="817">
        <f>F17*I17</f>
        <v>0</v>
      </c>
      <c r="L17" s="164"/>
      <c r="M17" s="145"/>
    </row>
    <row r="18" spans="1:66">
      <c r="A18" s="159">
        <v>6</v>
      </c>
      <c r="B18" s="145" t="s">
        <v>631</v>
      </c>
      <c r="C18" s="145"/>
      <c r="D18" s="145" t="s">
        <v>632</v>
      </c>
      <c r="E18" s="145"/>
      <c r="F18" s="815">
        <f>SUM(F14:F17)</f>
        <v>362479.37</v>
      </c>
      <c r="G18" s="164"/>
      <c r="H18" s="166"/>
      <c r="I18" s="163"/>
      <c r="J18" s="163"/>
      <c r="K18" s="818">
        <f>SUM(K14:K17)</f>
        <v>362479.37</v>
      </c>
      <c r="L18" s="164"/>
      <c r="M18" s="145"/>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row>
    <row r="19" spans="1:66">
      <c r="A19" s="159"/>
      <c r="B19" s="145"/>
      <c r="C19" s="145"/>
      <c r="D19" s="145"/>
      <c r="E19" s="145"/>
      <c r="F19" s="164"/>
      <c r="H19" s="166"/>
      <c r="I19" s="163"/>
      <c r="J19" s="163"/>
      <c r="K19" s="164"/>
      <c r="L19" s="145"/>
      <c r="M19" s="145"/>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row>
    <row r="20" spans="1:66">
      <c r="A20" s="159">
        <v>7</v>
      </c>
      <c r="B20" s="145" t="s">
        <v>633</v>
      </c>
      <c r="C20" s="145"/>
      <c r="D20" s="145" t="s">
        <v>634</v>
      </c>
      <c r="E20" s="145"/>
      <c r="F20" s="164">
        <f>'Att 11 - Prior Period Adj'!F30</f>
        <v>0</v>
      </c>
      <c r="H20" s="166" t="s">
        <v>406</v>
      </c>
      <c r="I20" s="167">
        <v>1</v>
      </c>
      <c r="J20" s="163"/>
      <c r="K20" s="164">
        <f>F20*I20</f>
        <v>0</v>
      </c>
      <c r="L20" s="164"/>
      <c r="M20" s="145"/>
    </row>
    <row r="21" spans="1:66">
      <c r="A21" s="159">
        <v>8</v>
      </c>
      <c r="B21" s="145" t="s">
        <v>635</v>
      </c>
      <c r="C21" s="145"/>
      <c r="D21" s="169" t="s">
        <v>781</v>
      </c>
      <c r="E21" s="145"/>
      <c r="F21" s="164">
        <f>'Att 3 - True-up'!I16+'Att 3 - True-up'!J16</f>
        <v>0</v>
      </c>
      <c r="H21" s="166" t="s">
        <v>406</v>
      </c>
      <c r="I21" s="167">
        <v>1</v>
      </c>
      <c r="J21" s="163"/>
      <c r="K21" s="164">
        <f>F21*I21</f>
        <v>0</v>
      </c>
      <c r="L21" s="164"/>
      <c r="M21" s="145"/>
    </row>
    <row r="22" spans="1:66">
      <c r="A22" s="159"/>
      <c r="B22" s="145"/>
      <c r="C22" s="145"/>
      <c r="D22" s="145"/>
      <c r="E22" s="145"/>
      <c r="I22" s="145"/>
      <c r="J22" s="145"/>
      <c r="K22" s="164"/>
      <c r="L22" s="145"/>
      <c r="M22" s="145"/>
      <c r="N22" s="823"/>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row>
    <row r="23" spans="1:66" ht="12.75" thickBot="1">
      <c r="A23" s="170">
        <v>9</v>
      </c>
      <c r="B23" s="145" t="s">
        <v>636</v>
      </c>
      <c r="C23" s="145"/>
      <c r="D23" s="150" t="s">
        <v>637</v>
      </c>
      <c r="E23" s="150"/>
      <c r="I23" s="145"/>
      <c r="J23" s="145"/>
      <c r="K23" s="651">
        <f>K11-K18+K20+K21</f>
        <v>24828973.607498337</v>
      </c>
      <c r="L23" s="158"/>
      <c r="M23" s="145"/>
      <c r="N23" s="824"/>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row>
    <row r="24" spans="1:66" ht="12.75" thickTop="1">
      <c r="A24" s="170"/>
      <c r="B24" s="145"/>
      <c r="C24" s="145"/>
      <c r="D24" s="150"/>
      <c r="E24" s="150"/>
      <c r="I24" s="145"/>
      <c r="J24" s="145"/>
      <c r="L24" s="145"/>
      <c r="M24" s="145"/>
    </row>
    <row r="25" spans="1:66">
      <c r="A25" s="170"/>
      <c r="B25" s="145"/>
      <c r="C25" s="145"/>
      <c r="D25" s="150"/>
      <c r="E25" s="150"/>
      <c r="I25" s="145"/>
      <c r="J25" s="145"/>
      <c r="K25" s="145"/>
      <c r="L25" s="145"/>
      <c r="M25" s="145"/>
    </row>
    <row r="26" spans="1:66">
      <c r="B26" s="171" t="s">
        <v>638</v>
      </c>
      <c r="N26" s="823"/>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row>
    <row r="27" spans="1:66">
      <c r="A27" s="152" t="s">
        <v>409</v>
      </c>
      <c r="B27" s="172" t="s">
        <v>411</v>
      </c>
      <c r="C27" s="172"/>
      <c r="D27" s="162"/>
      <c r="E27" s="162"/>
      <c r="F27" s="17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row>
    <row r="28" spans="1:66">
      <c r="A28" s="160">
        <v>10</v>
      </c>
      <c r="B28" s="138" t="s">
        <v>403</v>
      </c>
      <c r="D28" s="138" t="s">
        <v>555</v>
      </c>
      <c r="E28" s="173"/>
      <c r="F28" s="813">
        <f>'Att 1 - Project Rev Req'!K94-'Att 1 - Project Rev Req'!F94</f>
        <v>24262129.3177393</v>
      </c>
      <c r="G28" s="174"/>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row>
    <row r="29" spans="1:66">
      <c r="A29" s="175">
        <v>11</v>
      </c>
      <c r="B29" s="138" t="s">
        <v>404</v>
      </c>
      <c r="D29" s="138" t="s">
        <v>245</v>
      </c>
      <c r="F29" s="814">
        <f>'Att 1 - Project Rev Req'!F94</f>
        <v>566844.28975903895</v>
      </c>
      <c r="G29" s="174"/>
    </row>
    <row r="30" spans="1:66">
      <c r="A30" s="175">
        <v>12</v>
      </c>
      <c r="B30" s="138" t="s">
        <v>405</v>
      </c>
      <c r="D30" s="157" t="s">
        <v>176</v>
      </c>
      <c r="F30" s="813">
        <f>F28+F29</f>
        <v>24828973.60749834</v>
      </c>
      <c r="G30" s="174"/>
    </row>
    <row r="31" spans="1:66">
      <c r="A31" s="175"/>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row>
    <row r="32" spans="1:66">
      <c r="B32" s="139" t="s">
        <v>408</v>
      </c>
      <c r="C32" s="139"/>
      <c r="M32" s="176" t="s">
        <v>412</v>
      </c>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row>
    <row r="33" spans="1:66">
      <c r="A33" s="851" t="s">
        <v>449</v>
      </c>
      <c r="B33" s="851"/>
      <c r="C33" s="851"/>
      <c r="D33" s="851"/>
      <c r="E33" s="851"/>
      <c r="F33" s="851"/>
      <c r="G33" s="851"/>
      <c r="H33" s="851"/>
      <c r="I33" s="851"/>
      <c r="J33" s="851"/>
      <c r="K33" s="851"/>
      <c r="L33" s="851"/>
      <c r="M33" s="851"/>
    </row>
    <row r="34" spans="1:66">
      <c r="A34" s="849" t="s">
        <v>618</v>
      </c>
      <c r="B34" s="849"/>
      <c r="C34" s="849"/>
      <c r="D34" s="849"/>
      <c r="E34" s="849"/>
      <c r="F34" s="849"/>
      <c r="G34" s="849"/>
      <c r="H34" s="849"/>
      <c r="I34" s="849"/>
      <c r="J34" s="849"/>
      <c r="K34" s="849"/>
      <c r="L34" s="849"/>
      <c r="M34" s="849"/>
    </row>
    <row r="35" spans="1:66">
      <c r="A35" s="850" t="s">
        <v>752</v>
      </c>
      <c r="B35" s="851"/>
      <c r="C35" s="851"/>
      <c r="D35" s="851"/>
      <c r="E35" s="851"/>
      <c r="F35" s="851"/>
      <c r="G35" s="851"/>
      <c r="H35" s="851"/>
      <c r="I35" s="851"/>
      <c r="J35" s="851"/>
      <c r="K35" s="851"/>
      <c r="L35" s="851"/>
      <c r="M35" s="85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row>
    <row r="36" spans="1:66">
      <c r="M36" s="177" t="str">
        <f>$M$5</f>
        <v>For the 12 months ended</v>
      </c>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row>
    <row r="37" spans="1:66">
      <c r="M37" s="633">
        <f>$M$6</f>
        <v>44926</v>
      </c>
    </row>
    <row r="38" spans="1:66">
      <c r="M38" s="144"/>
    </row>
    <row r="39" spans="1:66">
      <c r="A39" s="147" t="s">
        <v>70</v>
      </c>
      <c r="B39" s="146" t="s">
        <v>393</v>
      </c>
      <c r="C39" s="146"/>
      <c r="D39" s="146" t="s">
        <v>394</v>
      </c>
      <c r="E39" s="146"/>
      <c r="F39" s="146" t="s">
        <v>395</v>
      </c>
      <c r="G39" s="146"/>
      <c r="H39" s="146"/>
      <c r="I39" s="146" t="s">
        <v>396</v>
      </c>
      <c r="J39" s="146"/>
      <c r="K39" s="146" t="s">
        <v>397</v>
      </c>
      <c r="L39" s="146"/>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row>
    <row r="40" spans="1:66">
      <c r="A40" s="149" t="s">
        <v>386</v>
      </c>
      <c r="B40" s="178" t="s">
        <v>639</v>
      </c>
      <c r="C40" s="178"/>
      <c r="D40" s="151" t="s">
        <v>392</v>
      </c>
      <c r="E40" s="152"/>
      <c r="F40" s="154" t="s">
        <v>413</v>
      </c>
      <c r="G40" s="179"/>
      <c r="H40" s="859" t="s">
        <v>95</v>
      </c>
      <c r="I40" s="859"/>
      <c r="J40" s="179"/>
      <c r="K40" s="154" t="s">
        <v>414</v>
      </c>
      <c r="L40" s="179"/>
      <c r="M40" s="153"/>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row>
    <row r="41" spans="1:66">
      <c r="A41" s="180"/>
      <c r="B41" s="145" t="s">
        <v>640</v>
      </c>
      <c r="C41" s="145"/>
      <c r="D41" s="181" t="s">
        <v>641</v>
      </c>
      <c r="E41" s="181"/>
      <c r="F41" s="182"/>
      <c r="G41" s="182"/>
      <c r="H41" s="166"/>
      <c r="I41" s="182"/>
      <c r="J41" s="182"/>
      <c r="K41" s="166" t="s">
        <v>415</v>
      </c>
      <c r="L41" s="181"/>
      <c r="M41" s="181"/>
    </row>
    <row r="42" spans="1:66">
      <c r="A42" s="159">
        <v>1</v>
      </c>
      <c r="B42" s="165" t="s">
        <v>642</v>
      </c>
      <c r="C42" s="165"/>
      <c r="D42" s="181" t="s">
        <v>643</v>
      </c>
      <c r="E42" s="181"/>
      <c r="F42" s="637">
        <v>0</v>
      </c>
      <c r="G42" s="181"/>
      <c r="H42" s="166" t="s">
        <v>380</v>
      </c>
      <c r="I42" s="183">
        <v>0</v>
      </c>
      <c r="J42" s="167"/>
      <c r="K42" s="643">
        <f>F42*I42</f>
        <v>0</v>
      </c>
      <c r="L42" s="184"/>
      <c r="M42" s="181"/>
    </row>
    <row r="43" spans="1:66">
      <c r="A43" s="159">
        <v>2</v>
      </c>
      <c r="B43" s="165" t="s">
        <v>644</v>
      </c>
      <c r="C43" s="165"/>
      <c r="D43" s="181" t="s">
        <v>645</v>
      </c>
      <c r="E43" s="181"/>
      <c r="F43" s="638">
        <f>'Att 4 - Rate Base'!D24</f>
        <v>156459369.2923077</v>
      </c>
      <c r="G43" s="181"/>
      <c r="H43" s="166" t="s">
        <v>400</v>
      </c>
      <c r="I43" s="185">
        <f>K170</f>
        <v>1</v>
      </c>
      <c r="J43" s="167"/>
      <c r="K43" s="643">
        <f>F43*I43</f>
        <v>156459369.2923077</v>
      </c>
      <c r="L43" s="166"/>
      <c r="M43" s="18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row>
    <row r="44" spans="1:66">
      <c r="A44" s="159">
        <v>3</v>
      </c>
      <c r="B44" s="165" t="s">
        <v>646</v>
      </c>
      <c r="C44" s="165"/>
      <c r="D44" s="181" t="s">
        <v>647</v>
      </c>
      <c r="E44" s="181"/>
      <c r="F44" s="637">
        <v>0</v>
      </c>
      <c r="G44" s="181"/>
      <c r="H44" s="166" t="s">
        <v>380</v>
      </c>
      <c r="I44" s="183">
        <v>0</v>
      </c>
      <c r="J44" s="167"/>
      <c r="K44" s="643">
        <f>F44*I44</f>
        <v>0</v>
      </c>
      <c r="L44" s="166"/>
      <c r="M44" s="18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row>
    <row r="45" spans="1:66">
      <c r="A45" s="159">
        <v>4</v>
      </c>
      <c r="B45" s="165" t="s">
        <v>648</v>
      </c>
      <c r="C45" s="165"/>
      <c r="D45" s="181" t="s">
        <v>649</v>
      </c>
      <c r="E45" s="181"/>
      <c r="F45" s="639">
        <f>'Att 4 - Rate Base'!E24</f>
        <v>1206262.9915384618</v>
      </c>
      <c r="G45" s="181"/>
      <c r="H45" s="166" t="s">
        <v>435</v>
      </c>
      <c r="I45" s="185">
        <f>K179</f>
        <v>1</v>
      </c>
      <c r="J45" s="167"/>
      <c r="K45" s="643">
        <f>F45*I45</f>
        <v>1206262.9915384618</v>
      </c>
      <c r="L45" s="166"/>
      <c r="M45" s="181"/>
    </row>
    <row r="46" spans="1:66">
      <c r="A46" s="159">
        <v>5</v>
      </c>
      <c r="B46" s="145" t="s">
        <v>650</v>
      </c>
      <c r="C46" s="145"/>
      <c r="D46" s="181" t="s">
        <v>651</v>
      </c>
      <c r="E46" s="181"/>
      <c r="F46" s="640">
        <f>SUM(F42:F45)</f>
        <v>157665632.28384617</v>
      </c>
      <c r="G46" s="181"/>
      <c r="H46" s="182" t="s">
        <v>416</v>
      </c>
      <c r="I46" s="185">
        <f>IF(K46&gt;0,K46/F46,1)</f>
        <v>1</v>
      </c>
      <c r="J46" s="167"/>
      <c r="K46" s="644">
        <f>SUM(K42:K45)</f>
        <v>157665632.28384617</v>
      </c>
      <c r="L46" s="166"/>
      <c r="M46" s="181"/>
    </row>
    <row r="47" spans="1:66">
      <c r="A47" s="159"/>
      <c r="B47" s="145"/>
      <c r="C47" s="145"/>
      <c r="D47" s="181"/>
      <c r="E47" s="181"/>
      <c r="F47" s="638"/>
      <c r="G47" s="181"/>
      <c r="H47" s="166"/>
      <c r="I47" s="185"/>
      <c r="J47" s="167"/>
      <c r="K47" s="638"/>
      <c r="L47" s="181"/>
      <c r="M47" s="18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row>
    <row r="48" spans="1:66">
      <c r="A48" s="159">
        <v>6</v>
      </c>
      <c r="B48" s="145" t="s">
        <v>652</v>
      </c>
      <c r="C48" s="145"/>
      <c r="D48" s="181" t="s">
        <v>641</v>
      </c>
      <c r="E48" s="181"/>
      <c r="F48" s="638"/>
      <c r="G48" s="181"/>
      <c r="H48" s="166"/>
      <c r="I48" s="177"/>
      <c r="J48" s="181"/>
      <c r="K48" s="638"/>
      <c r="L48" s="181"/>
      <c r="M48" s="18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row>
    <row r="49" spans="1:66" ht="24">
      <c r="A49" s="170">
        <v>7</v>
      </c>
      <c r="B49" s="186" t="s">
        <v>382</v>
      </c>
      <c r="C49" s="187"/>
      <c r="D49" s="188" t="s">
        <v>417</v>
      </c>
      <c r="E49" s="188"/>
      <c r="F49" s="637">
        <v>0</v>
      </c>
      <c r="G49" s="181"/>
      <c r="H49" s="166" t="s">
        <v>380</v>
      </c>
      <c r="I49" s="183">
        <v>0</v>
      </c>
      <c r="J49" s="167"/>
      <c r="K49" s="643">
        <f>F49*I49</f>
        <v>0</v>
      </c>
      <c r="L49" s="189"/>
      <c r="M49" s="190"/>
    </row>
    <row r="50" spans="1:66">
      <c r="A50" s="159">
        <v>8</v>
      </c>
      <c r="B50" s="165" t="s">
        <v>644</v>
      </c>
      <c r="C50" s="165"/>
      <c r="D50" s="181" t="s">
        <v>653</v>
      </c>
      <c r="E50" s="181"/>
      <c r="F50" s="638">
        <f>'Att 4 - Rate Base'!J24</f>
        <v>6850808.963076924</v>
      </c>
      <c r="G50" s="181"/>
      <c r="H50" s="166" t="s">
        <v>400</v>
      </c>
      <c r="I50" s="185">
        <f>K170</f>
        <v>1</v>
      </c>
      <c r="J50" s="167"/>
      <c r="K50" s="643">
        <f>F50*I50</f>
        <v>6850808.963076924</v>
      </c>
      <c r="L50" s="166"/>
      <c r="M50" s="18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row>
    <row r="51" spans="1:66">
      <c r="A51" s="159">
        <v>9</v>
      </c>
      <c r="B51" s="165" t="s">
        <v>646</v>
      </c>
      <c r="C51" s="165"/>
      <c r="D51" s="181" t="s">
        <v>654</v>
      </c>
      <c r="E51" s="181"/>
      <c r="F51" s="637">
        <v>0</v>
      </c>
      <c r="G51" s="181"/>
      <c r="H51" s="166" t="s">
        <v>380</v>
      </c>
      <c r="I51" s="183">
        <v>0</v>
      </c>
      <c r="J51" s="167"/>
      <c r="K51" s="643">
        <f>F51*I51</f>
        <v>0</v>
      </c>
      <c r="L51" s="166"/>
      <c r="M51" s="18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row>
    <row r="52" spans="1:66">
      <c r="A52" s="159">
        <v>10</v>
      </c>
      <c r="B52" s="165" t="s">
        <v>648</v>
      </c>
      <c r="C52" s="165"/>
      <c r="D52" s="181" t="s">
        <v>655</v>
      </c>
      <c r="E52" s="181"/>
      <c r="F52" s="638">
        <f>'Att 4 - Rate Base'!K24</f>
        <v>224430.52615384615</v>
      </c>
      <c r="G52" s="191"/>
      <c r="H52" s="166" t="s">
        <v>435</v>
      </c>
      <c r="I52" s="185">
        <f>K179</f>
        <v>1</v>
      </c>
      <c r="J52" s="167"/>
      <c r="K52" s="643">
        <f>F52*I52</f>
        <v>224430.52615384615</v>
      </c>
      <c r="L52" s="166"/>
      <c r="M52" s="181"/>
    </row>
    <row r="53" spans="1:66">
      <c r="A53" s="159">
        <v>11</v>
      </c>
      <c r="B53" s="145" t="s">
        <v>656</v>
      </c>
      <c r="C53" s="145"/>
      <c r="D53" s="181" t="s">
        <v>657</v>
      </c>
      <c r="E53" s="181"/>
      <c r="F53" s="640">
        <f>SUM(F49:F52)</f>
        <v>7075239.4892307697</v>
      </c>
      <c r="G53" s="191"/>
      <c r="H53" s="166"/>
      <c r="I53" s="181"/>
      <c r="J53" s="181"/>
      <c r="K53" s="644">
        <f>SUM(K49:K52)</f>
        <v>7075239.4892307697</v>
      </c>
      <c r="L53" s="166"/>
      <c r="M53" s="181"/>
    </row>
    <row r="54" spans="1:66">
      <c r="A54" s="159"/>
      <c r="B54" s="145"/>
      <c r="C54" s="145"/>
      <c r="D54" s="181"/>
      <c r="E54" s="181"/>
      <c r="F54" s="250"/>
      <c r="G54" s="181"/>
      <c r="H54" s="166"/>
      <c r="I54" s="181"/>
      <c r="J54" s="181"/>
      <c r="K54" s="248"/>
      <c r="L54" s="181"/>
      <c r="M54" s="18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row>
    <row r="55" spans="1:66">
      <c r="A55" s="159">
        <v>12</v>
      </c>
      <c r="B55" s="145" t="s">
        <v>658</v>
      </c>
      <c r="C55" s="145"/>
      <c r="D55" s="181"/>
      <c r="E55" s="181"/>
      <c r="F55" s="250"/>
      <c r="G55" s="181"/>
      <c r="H55" s="166"/>
      <c r="I55" s="181"/>
      <c r="J55" s="181"/>
      <c r="K55" s="248"/>
      <c r="L55" s="181"/>
      <c r="M55" s="18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row>
    <row r="56" spans="1:66">
      <c r="A56" s="159">
        <v>13</v>
      </c>
      <c r="B56" s="165" t="s">
        <v>642</v>
      </c>
      <c r="C56" s="165"/>
      <c r="D56" s="181" t="s">
        <v>659</v>
      </c>
      <c r="E56" s="181"/>
      <c r="F56" s="641">
        <f>F42-F49</f>
        <v>0</v>
      </c>
      <c r="G56" s="191"/>
      <c r="H56" s="166"/>
      <c r="I56" s="181"/>
      <c r="J56" s="181"/>
      <c r="K56" s="641">
        <f>K42-K49</f>
        <v>0</v>
      </c>
      <c r="L56" s="189"/>
      <c r="M56" s="181"/>
    </row>
    <row r="57" spans="1:66">
      <c r="A57" s="159">
        <v>14</v>
      </c>
      <c r="B57" s="165" t="s">
        <v>644</v>
      </c>
      <c r="C57" s="165"/>
      <c r="D57" s="181" t="s">
        <v>660</v>
      </c>
      <c r="E57" s="181"/>
      <c r="F57" s="641">
        <f>F43-F50</f>
        <v>149608560.32923079</v>
      </c>
      <c r="G57" s="191"/>
      <c r="H57" s="166"/>
      <c r="I57" s="181"/>
      <c r="J57" s="181"/>
      <c r="K57" s="641">
        <f>K43-K50</f>
        <v>149608560.32923079</v>
      </c>
      <c r="L57" s="166"/>
      <c r="M57" s="181"/>
    </row>
    <row r="58" spans="1:66">
      <c r="A58" s="159">
        <v>15</v>
      </c>
      <c r="B58" s="165" t="s">
        <v>646</v>
      </c>
      <c r="C58" s="165"/>
      <c r="D58" s="181" t="s">
        <v>661</v>
      </c>
      <c r="E58" s="181"/>
      <c r="F58" s="641">
        <f>F44-F51</f>
        <v>0</v>
      </c>
      <c r="G58" s="191"/>
      <c r="H58" s="166"/>
      <c r="I58" s="181"/>
      <c r="J58" s="181"/>
      <c r="K58" s="641">
        <f>K44-K51</f>
        <v>0</v>
      </c>
      <c r="L58" s="166"/>
      <c r="M58" s="18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row>
    <row r="59" spans="1:66">
      <c r="A59" s="159">
        <v>16</v>
      </c>
      <c r="B59" s="165" t="s">
        <v>648</v>
      </c>
      <c r="C59" s="165"/>
      <c r="D59" s="181" t="s">
        <v>662</v>
      </c>
      <c r="E59" s="181"/>
      <c r="F59" s="641">
        <f>F45-F52</f>
        <v>981832.46538461559</v>
      </c>
      <c r="G59" s="191"/>
      <c r="H59" s="166"/>
      <c r="I59" s="181"/>
      <c r="J59" s="181"/>
      <c r="K59" s="641">
        <f>K45-K52</f>
        <v>981832.46538461559</v>
      </c>
      <c r="L59" s="166"/>
      <c r="M59" s="18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row>
    <row r="60" spans="1:66">
      <c r="A60" s="159">
        <v>17</v>
      </c>
      <c r="B60" s="145" t="s">
        <v>663</v>
      </c>
      <c r="C60" s="145"/>
      <c r="D60" s="144" t="s">
        <v>664</v>
      </c>
      <c r="E60" s="181"/>
      <c r="F60" s="642">
        <f>SUM(F56:F59)</f>
        <v>150590392.79461539</v>
      </c>
      <c r="G60" s="191"/>
      <c r="H60" s="182" t="s">
        <v>418</v>
      </c>
      <c r="I60" s="167">
        <f>IF(K60&gt;0,K60/F60,1)</f>
        <v>1</v>
      </c>
      <c r="J60" s="167"/>
      <c r="K60" s="645">
        <f>SUM(K56:K59)</f>
        <v>150590392.79461539</v>
      </c>
      <c r="L60" s="166"/>
      <c r="M60" s="181"/>
    </row>
    <row r="61" spans="1:66">
      <c r="A61" s="159"/>
      <c r="B61" s="145"/>
      <c r="C61" s="145"/>
      <c r="D61" s="181"/>
      <c r="E61" s="181"/>
      <c r="F61" s="166"/>
      <c r="G61" s="166"/>
      <c r="H61" s="166"/>
      <c r="I61" s="167"/>
      <c r="J61" s="167"/>
      <c r="K61" s="641"/>
      <c r="L61" s="166"/>
      <c r="M61" s="181"/>
    </row>
    <row r="62" spans="1:66">
      <c r="A62" s="159">
        <v>18</v>
      </c>
      <c r="B62" s="145" t="s">
        <v>665</v>
      </c>
      <c r="C62" s="145"/>
      <c r="D62" s="181"/>
      <c r="E62" s="181"/>
      <c r="F62" s="181"/>
      <c r="G62" s="181"/>
      <c r="H62" s="166"/>
      <c r="I62" s="181"/>
      <c r="J62" s="181"/>
      <c r="K62" s="193"/>
      <c r="L62" s="181"/>
      <c r="M62" s="18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row>
    <row r="63" spans="1:66">
      <c r="A63" s="159">
        <v>19</v>
      </c>
      <c r="B63" s="423" t="s">
        <v>783</v>
      </c>
      <c r="C63" s="205"/>
      <c r="D63" s="204" t="s">
        <v>156</v>
      </c>
      <c r="E63" s="181"/>
      <c r="F63" s="247">
        <v>0</v>
      </c>
      <c r="G63" s="191"/>
      <c r="H63" s="194" t="s">
        <v>380</v>
      </c>
      <c r="I63" s="183">
        <v>0</v>
      </c>
      <c r="J63" s="192"/>
      <c r="K63" s="248">
        <f t="shared" ref="K63:K72" si="0">F63*I63</f>
        <v>0</v>
      </c>
      <c r="L63" s="249"/>
      <c r="M63" s="250"/>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row>
    <row r="64" spans="1:66">
      <c r="A64" s="159">
        <v>20</v>
      </c>
      <c r="B64" s="423" t="s">
        <v>784</v>
      </c>
      <c r="C64" s="205"/>
      <c r="D64" s="204" t="s">
        <v>156</v>
      </c>
      <c r="E64" s="181"/>
      <c r="F64" s="247">
        <f>'WP1-ADIT'!P34</f>
        <v>-5764509.770893665</v>
      </c>
      <c r="G64" s="191"/>
      <c r="H64" s="166" t="s">
        <v>419</v>
      </c>
      <c r="I64" s="167">
        <f>I60</f>
        <v>1</v>
      </c>
      <c r="J64" s="167"/>
      <c r="K64" s="248">
        <f t="shared" si="0"/>
        <v>-5764509.770893665</v>
      </c>
      <c r="L64" s="189"/>
      <c r="M64" s="181"/>
    </row>
    <row r="65" spans="1:66">
      <c r="A65" s="159">
        <v>21</v>
      </c>
      <c r="B65" s="423" t="s">
        <v>785</v>
      </c>
      <c r="C65" s="205"/>
      <c r="D65" s="204" t="s">
        <v>156</v>
      </c>
      <c r="E65" s="181"/>
      <c r="F65" s="247">
        <f>'WP1-ADIT'!P75</f>
        <v>-20778.033255546354</v>
      </c>
      <c r="G65" s="191"/>
      <c r="H65" s="166" t="s">
        <v>419</v>
      </c>
      <c r="I65" s="167">
        <f>I60</f>
        <v>1</v>
      </c>
      <c r="J65" s="167"/>
      <c r="K65" s="248">
        <f t="shared" si="0"/>
        <v>-20778.033255546354</v>
      </c>
      <c r="L65" s="189"/>
      <c r="M65" s="181"/>
    </row>
    <row r="66" spans="1:66">
      <c r="A66" s="159">
        <v>22</v>
      </c>
      <c r="B66" s="423" t="s">
        <v>786</v>
      </c>
      <c r="C66" s="205"/>
      <c r="D66" s="204" t="s">
        <v>156</v>
      </c>
      <c r="E66" s="181"/>
      <c r="F66" s="247">
        <f>'WP1-ADIT'!P95</f>
        <v>535538.36306638108</v>
      </c>
      <c r="G66" s="191"/>
      <c r="H66" s="166" t="s">
        <v>419</v>
      </c>
      <c r="I66" s="167">
        <f>I60</f>
        <v>1</v>
      </c>
      <c r="J66" s="167"/>
      <c r="K66" s="248">
        <f t="shared" si="0"/>
        <v>535538.36306638108</v>
      </c>
      <c r="L66" s="189"/>
      <c r="M66" s="18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row>
    <row r="67" spans="1:66">
      <c r="A67" s="424" t="s">
        <v>836</v>
      </c>
      <c r="B67" s="423" t="s">
        <v>837</v>
      </c>
      <c r="C67" s="205"/>
      <c r="D67" s="204" t="s">
        <v>838</v>
      </c>
      <c r="E67" s="204"/>
      <c r="F67" s="247">
        <v>0</v>
      </c>
      <c r="G67" s="448"/>
      <c r="H67" s="246" t="s">
        <v>419</v>
      </c>
      <c r="I67" s="449">
        <v>1</v>
      </c>
      <c r="J67" s="449"/>
      <c r="K67" s="450">
        <f t="shared" si="0"/>
        <v>0</v>
      </c>
      <c r="L67" s="189"/>
      <c r="M67" s="18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row>
    <row r="68" spans="1:66">
      <c r="A68" s="159">
        <v>23</v>
      </c>
      <c r="B68" s="423" t="s">
        <v>787</v>
      </c>
      <c r="C68" s="205"/>
      <c r="D68" s="204" t="s">
        <v>782</v>
      </c>
      <c r="E68" s="181"/>
      <c r="F68" s="247">
        <v>0</v>
      </c>
      <c r="G68" s="191"/>
      <c r="H68" s="166" t="s">
        <v>419</v>
      </c>
      <c r="I68" s="167">
        <f>I60</f>
        <v>1</v>
      </c>
      <c r="J68" s="167"/>
      <c r="K68" s="192">
        <f t="shared" si="0"/>
        <v>0</v>
      </c>
      <c r="L68" s="189"/>
      <c r="M68" s="18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row>
    <row r="69" spans="1:66">
      <c r="A69" s="159">
        <v>24</v>
      </c>
      <c r="B69" s="205" t="s">
        <v>788</v>
      </c>
      <c r="C69" s="205"/>
      <c r="D69" s="204" t="s">
        <v>789</v>
      </c>
      <c r="E69" s="181"/>
      <c r="F69" s="191">
        <f>'Att 4 - Rate Base'!K74</f>
        <v>0</v>
      </c>
      <c r="G69" s="191"/>
      <c r="H69" s="166" t="s">
        <v>406</v>
      </c>
      <c r="I69" s="195">
        <v>1</v>
      </c>
      <c r="J69" s="167"/>
      <c r="K69" s="192">
        <f t="shared" si="0"/>
        <v>0</v>
      </c>
      <c r="L69" s="189"/>
      <c r="M69" s="181"/>
    </row>
    <row r="70" spans="1:66">
      <c r="A70" s="159">
        <v>25</v>
      </c>
      <c r="B70" s="205" t="s">
        <v>118</v>
      </c>
      <c r="C70" s="205"/>
      <c r="D70" s="204" t="s">
        <v>790</v>
      </c>
      <c r="E70" s="181"/>
      <c r="F70" s="191">
        <f>'Att 4 - Rate Base'!F24</f>
        <v>0</v>
      </c>
      <c r="G70" s="191"/>
      <c r="H70" s="166" t="s">
        <v>406</v>
      </c>
      <c r="I70" s="195">
        <v>1</v>
      </c>
      <c r="J70" s="167"/>
      <c r="K70" s="192">
        <f t="shared" si="0"/>
        <v>0</v>
      </c>
      <c r="L70" s="189"/>
      <c r="M70" s="181"/>
    </row>
    <row r="71" spans="1:66">
      <c r="A71" s="159">
        <v>26</v>
      </c>
      <c r="B71" s="205" t="s">
        <v>153</v>
      </c>
      <c r="C71" s="205"/>
      <c r="D71" s="204" t="s">
        <v>791</v>
      </c>
      <c r="E71" s="181"/>
      <c r="F71" s="641">
        <f>'Att 4 - Rate Base'!D43</f>
        <v>1697829.800000001</v>
      </c>
      <c r="G71" s="191"/>
      <c r="H71" s="166" t="s">
        <v>406</v>
      </c>
      <c r="I71" s="195">
        <v>1</v>
      </c>
      <c r="J71" s="167"/>
      <c r="K71" s="248">
        <f t="shared" si="0"/>
        <v>1697829.800000001</v>
      </c>
      <c r="L71" s="166"/>
      <c r="M71" s="18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row>
    <row r="72" spans="1:66">
      <c r="A72" s="159">
        <v>27</v>
      </c>
      <c r="B72" s="205" t="s">
        <v>154</v>
      </c>
      <c r="C72" s="205"/>
      <c r="D72" s="204" t="s">
        <v>792</v>
      </c>
      <c r="E72" s="181"/>
      <c r="F72" s="641">
        <f>'Att 4 - Rate Base'!E43</f>
        <v>0</v>
      </c>
      <c r="G72" s="191"/>
      <c r="H72" s="166" t="s">
        <v>406</v>
      </c>
      <c r="I72" s="195">
        <v>1</v>
      </c>
      <c r="J72" s="167"/>
      <c r="K72" s="248">
        <f t="shared" si="0"/>
        <v>0</v>
      </c>
      <c r="L72" s="166"/>
      <c r="M72" s="18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row>
    <row r="73" spans="1:66">
      <c r="A73" s="159">
        <v>28</v>
      </c>
      <c r="B73" s="139" t="s">
        <v>793</v>
      </c>
      <c r="C73" s="139"/>
      <c r="D73" s="204" t="s">
        <v>794</v>
      </c>
      <c r="E73" s="181"/>
      <c r="F73" s="646">
        <f>SUM(F63:F72)</f>
        <v>-3551919.6410828298</v>
      </c>
      <c r="G73" s="191"/>
      <c r="H73" s="166"/>
      <c r="I73" s="181"/>
      <c r="J73" s="181"/>
      <c r="K73" s="645">
        <f>SUM(K63:K72)</f>
        <v>-3551919.6410828298</v>
      </c>
      <c r="L73" s="166"/>
      <c r="M73" s="181"/>
    </row>
    <row r="74" spans="1:66">
      <c r="A74" s="159"/>
      <c r="B74" s="145"/>
      <c r="C74" s="145"/>
      <c r="D74" s="181"/>
      <c r="E74" s="181"/>
      <c r="F74" s="191"/>
      <c r="G74" s="191"/>
      <c r="H74" s="166"/>
      <c r="I74" s="181"/>
      <c r="J74" s="181"/>
      <c r="K74" s="192"/>
      <c r="L74" s="166"/>
      <c r="M74" s="181"/>
    </row>
    <row r="75" spans="1:66">
      <c r="A75" s="159">
        <v>29</v>
      </c>
      <c r="B75" s="145" t="s">
        <v>666</v>
      </c>
      <c r="C75" s="145"/>
      <c r="D75" s="181" t="s">
        <v>667</v>
      </c>
      <c r="E75" s="181"/>
      <c r="F75" s="191">
        <f>'Att 4 - Rate Base'!G24</f>
        <v>0</v>
      </c>
      <c r="G75" s="191"/>
      <c r="H75" s="166" t="s">
        <v>400</v>
      </c>
      <c r="I75" s="167">
        <f>K170</f>
        <v>1</v>
      </c>
      <c r="J75" s="167"/>
      <c r="K75" s="192">
        <f>F75*I75</f>
        <v>0</v>
      </c>
      <c r="L75" s="166"/>
      <c r="M75" s="18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row>
    <row r="76" spans="1:66">
      <c r="A76" s="159"/>
      <c r="B76" s="145"/>
      <c r="C76" s="145"/>
      <c r="D76" s="181"/>
      <c r="E76" s="181"/>
      <c r="F76" s="166"/>
      <c r="G76" s="166"/>
      <c r="H76" s="166"/>
      <c r="I76" s="181"/>
      <c r="J76" s="181"/>
      <c r="K76" s="192"/>
      <c r="L76" s="166"/>
      <c r="M76" s="18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row>
    <row r="77" spans="1:66">
      <c r="A77" s="159">
        <v>30</v>
      </c>
      <c r="B77" s="145" t="s">
        <v>668</v>
      </c>
      <c r="C77" s="145"/>
      <c r="D77" s="181" t="s">
        <v>669</v>
      </c>
      <c r="E77" s="181"/>
      <c r="F77" s="166"/>
      <c r="G77" s="166"/>
      <c r="H77" s="166"/>
      <c r="I77" s="166"/>
      <c r="J77" s="166"/>
      <c r="K77" s="192"/>
      <c r="L77" s="189"/>
      <c r="M77" s="181"/>
    </row>
    <row r="78" spans="1:66">
      <c r="A78" s="159">
        <v>31</v>
      </c>
      <c r="B78" s="165" t="s">
        <v>670</v>
      </c>
      <c r="C78" s="165"/>
      <c r="D78" s="144" t="s">
        <v>671</v>
      </c>
      <c r="E78" s="181"/>
      <c r="F78" s="641">
        <f>(1/8)*(F111-F108)</f>
        <v>769286.80500000005</v>
      </c>
      <c r="G78" s="191"/>
      <c r="H78" s="166"/>
      <c r="I78" s="181"/>
      <c r="J78" s="181"/>
      <c r="K78" s="641">
        <f>(1/8)*(K111-K108)</f>
        <v>769286.80500000005</v>
      </c>
      <c r="L78" s="166"/>
      <c r="M78" s="181"/>
    </row>
    <row r="79" spans="1:66">
      <c r="A79" s="159">
        <v>32</v>
      </c>
      <c r="B79" s="165" t="s">
        <v>672</v>
      </c>
      <c r="C79" s="165"/>
      <c r="D79" s="181" t="s">
        <v>673</v>
      </c>
      <c r="E79" s="181"/>
      <c r="F79" s="641">
        <f>'Att 4 - Rate Base'!H24</f>
        <v>819767.75538461551</v>
      </c>
      <c r="G79" s="191"/>
      <c r="H79" s="166" t="s">
        <v>400</v>
      </c>
      <c r="I79" s="167">
        <f>K170</f>
        <v>1</v>
      </c>
      <c r="J79" s="167"/>
      <c r="K79" s="248">
        <f>F79*I79</f>
        <v>819767.75538461551</v>
      </c>
      <c r="L79" s="166"/>
      <c r="M79" s="18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41"/>
      <c r="BF79" s="141"/>
      <c r="BG79" s="141"/>
      <c r="BH79" s="141"/>
      <c r="BI79" s="141"/>
      <c r="BJ79" s="141"/>
      <c r="BK79" s="141"/>
      <c r="BL79" s="141"/>
      <c r="BM79" s="141"/>
      <c r="BN79" s="141"/>
    </row>
    <row r="80" spans="1:66">
      <c r="A80" s="159">
        <v>33</v>
      </c>
      <c r="B80" s="165" t="s">
        <v>674</v>
      </c>
      <c r="C80" s="165"/>
      <c r="D80" s="181" t="s">
        <v>675</v>
      </c>
      <c r="E80" s="181"/>
      <c r="F80" s="641">
        <f>'Att 4 - Rate Base'!I24</f>
        <v>576035.60461538425</v>
      </c>
      <c r="G80" s="191"/>
      <c r="H80" s="166" t="s">
        <v>420</v>
      </c>
      <c r="I80" s="167">
        <f>I46</f>
        <v>1</v>
      </c>
      <c r="J80" s="167"/>
      <c r="K80" s="248">
        <f>F80*I80</f>
        <v>576035.60461538425</v>
      </c>
      <c r="L80" s="166"/>
      <c r="M80" s="18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1"/>
      <c r="BC80" s="141"/>
      <c r="BD80" s="141"/>
      <c r="BE80" s="141"/>
      <c r="BF80" s="141"/>
      <c r="BG80" s="141"/>
      <c r="BH80" s="141"/>
      <c r="BI80" s="141"/>
      <c r="BJ80" s="141"/>
      <c r="BK80" s="141"/>
      <c r="BL80" s="141"/>
      <c r="BM80" s="141"/>
      <c r="BN80" s="141"/>
    </row>
    <row r="81" spans="1:66">
      <c r="A81" s="159">
        <v>34</v>
      </c>
      <c r="B81" s="145" t="s">
        <v>676</v>
      </c>
      <c r="C81" s="145"/>
      <c r="D81" s="181" t="s">
        <v>677</v>
      </c>
      <c r="E81" s="181"/>
      <c r="F81" s="646">
        <f>SUM(F78:F80)</f>
        <v>2165090.165</v>
      </c>
      <c r="G81" s="191"/>
      <c r="H81" s="144"/>
      <c r="I81" s="181"/>
      <c r="J81" s="181"/>
      <c r="K81" s="645">
        <f>SUM(K78:K80)</f>
        <v>2165090.165</v>
      </c>
      <c r="L81" s="181"/>
      <c r="M81" s="181"/>
    </row>
    <row r="82" spans="1:66">
      <c r="A82" s="159"/>
      <c r="B82" s="145"/>
      <c r="C82" s="145"/>
      <c r="D82" s="181"/>
      <c r="E82" s="181"/>
      <c r="F82" s="629"/>
      <c r="G82" s="181"/>
      <c r="H82" s="181"/>
      <c r="I82" s="181"/>
      <c r="J82" s="181"/>
      <c r="K82" s="648"/>
      <c r="L82" s="166"/>
      <c r="M82" s="181"/>
    </row>
    <row r="83" spans="1:66" ht="12.75" thickBot="1">
      <c r="A83" s="159">
        <v>35</v>
      </c>
      <c r="B83" s="145" t="s">
        <v>678</v>
      </c>
      <c r="C83" s="145"/>
      <c r="D83" s="181" t="s">
        <v>679</v>
      </c>
      <c r="E83" s="181"/>
      <c r="F83" s="647">
        <f>F60+F73+F75+F81</f>
        <v>149203563.31853256</v>
      </c>
      <c r="G83" s="191"/>
      <c r="H83" s="181"/>
      <c r="I83" s="181"/>
      <c r="J83" s="181"/>
      <c r="K83" s="649">
        <f>K60+K73+K75+K81</f>
        <v>149203563.31853256</v>
      </c>
      <c r="L83" s="181"/>
      <c r="M83" s="18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c r="BB83" s="141"/>
      <c r="BC83" s="141"/>
      <c r="BD83" s="141"/>
      <c r="BE83" s="141"/>
      <c r="BF83" s="141"/>
      <c r="BG83" s="141"/>
      <c r="BH83" s="141"/>
      <c r="BI83" s="141"/>
      <c r="BJ83" s="141"/>
      <c r="BK83" s="141"/>
      <c r="BL83" s="141"/>
      <c r="BM83" s="141"/>
      <c r="BN83" s="141"/>
    </row>
    <row r="84" spans="1:66" ht="12.75" thickTop="1">
      <c r="B84" s="139" t="s">
        <v>408</v>
      </c>
      <c r="C84" s="139"/>
    </row>
    <row r="85" spans="1:66">
      <c r="B85" s="139"/>
      <c r="C85" s="139"/>
      <c r="M85" s="177" t="s">
        <v>421</v>
      </c>
    </row>
    <row r="86" spans="1:66">
      <c r="A86" s="851" t="s">
        <v>449</v>
      </c>
      <c r="B86" s="851"/>
      <c r="C86" s="851"/>
      <c r="D86" s="851"/>
      <c r="E86" s="851"/>
      <c r="F86" s="851"/>
      <c r="G86" s="851"/>
      <c r="H86" s="851"/>
      <c r="I86" s="851"/>
      <c r="J86" s="851"/>
      <c r="K86" s="851"/>
      <c r="L86" s="851"/>
      <c r="M86" s="851"/>
    </row>
    <row r="87" spans="1:66">
      <c r="A87" s="849" t="s">
        <v>618</v>
      </c>
      <c r="B87" s="849"/>
      <c r="C87" s="849"/>
      <c r="D87" s="849"/>
      <c r="E87" s="849"/>
      <c r="F87" s="849"/>
      <c r="G87" s="849"/>
      <c r="H87" s="849"/>
      <c r="I87" s="849"/>
      <c r="J87" s="849"/>
      <c r="K87" s="849"/>
      <c r="L87" s="849"/>
      <c r="M87" s="849"/>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41"/>
      <c r="AL87" s="141"/>
      <c r="AM87" s="141"/>
      <c r="AN87" s="141"/>
      <c r="AO87" s="141"/>
      <c r="AP87" s="141"/>
      <c r="AQ87" s="141"/>
      <c r="AR87" s="141"/>
      <c r="AS87" s="141"/>
      <c r="AT87" s="141"/>
      <c r="AU87" s="141"/>
      <c r="AV87" s="141"/>
      <c r="AW87" s="141"/>
      <c r="AX87" s="141"/>
      <c r="AY87" s="141"/>
      <c r="AZ87" s="141"/>
      <c r="BA87" s="141"/>
      <c r="BB87" s="141"/>
      <c r="BC87" s="141"/>
      <c r="BD87" s="141"/>
      <c r="BE87" s="141"/>
      <c r="BF87" s="141"/>
      <c r="BG87" s="141"/>
      <c r="BH87" s="141"/>
      <c r="BI87" s="141"/>
      <c r="BJ87" s="141"/>
      <c r="BK87" s="141"/>
      <c r="BL87" s="141"/>
      <c r="BM87" s="141"/>
      <c r="BN87" s="141"/>
    </row>
    <row r="88" spans="1:66">
      <c r="A88" s="850" t="s">
        <v>752</v>
      </c>
      <c r="B88" s="851"/>
      <c r="C88" s="851"/>
      <c r="D88" s="851"/>
      <c r="E88" s="851"/>
      <c r="F88" s="851"/>
      <c r="G88" s="851"/>
      <c r="H88" s="851"/>
      <c r="I88" s="851"/>
      <c r="J88" s="851"/>
      <c r="K88" s="851"/>
      <c r="L88" s="851"/>
      <c r="M88" s="85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row>
    <row r="89" spans="1:66">
      <c r="H89" s="182"/>
      <c r="I89" s="182"/>
      <c r="J89" s="182"/>
      <c r="K89" s="182"/>
      <c r="L89" s="182"/>
      <c r="M89" s="177" t="str">
        <f>$M$5</f>
        <v>For the 12 months ended</v>
      </c>
    </row>
    <row r="90" spans="1:66">
      <c r="H90" s="182"/>
      <c r="I90" s="182"/>
      <c r="J90" s="182"/>
      <c r="K90" s="182"/>
      <c r="L90" s="182"/>
      <c r="M90" s="633">
        <f>$M$6</f>
        <v>44926</v>
      </c>
    </row>
    <row r="91" spans="1:66">
      <c r="H91" s="182"/>
      <c r="I91" s="182"/>
      <c r="J91" s="182"/>
      <c r="K91" s="182"/>
      <c r="L91" s="182"/>
      <c r="M91" s="18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c r="BL91" s="141"/>
      <c r="BM91" s="141"/>
      <c r="BN91" s="141"/>
    </row>
    <row r="92" spans="1:66">
      <c r="A92" s="147" t="s">
        <v>70</v>
      </c>
      <c r="B92" s="146" t="s">
        <v>393</v>
      </c>
      <c r="C92" s="146"/>
      <c r="D92" s="146" t="s">
        <v>394</v>
      </c>
      <c r="E92" s="146"/>
      <c r="F92" s="146" t="s">
        <v>395</v>
      </c>
      <c r="G92" s="146"/>
      <c r="H92" s="196"/>
      <c r="I92" s="196" t="s">
        <v>396</v>
      </c>
      <c r="J92" s="196"/>
      <c r="K92" s="196" t="s">
        <v>397</v>
      </c>
      <c r="L92" s="196"/>
      <c r="M92" s="182"/>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row>
    <row r="93" spans="1:66">
      <c r="A93" s="149" t="s">
        <v>386</v>
      </c>
      <c r="B93" s="178"/>
      <c r="C93" s="178"/>
      <c r="D93" s="151" t="s">
        <v>392</v>
      </c>
      <c r="E93" s="152"/>
      <c r="F93" s="154" t="s">
        <v>413</v>
      </c>
      <c r="G93" s="179"/>
      <c r="H93" s="861" t="s">
        <v>95</v>
      </c>
      <c r="I93" s="861"/>
      <c r="J93" s="197"/>
      <c r="K93" s="198" t="s">
        <v>414</v>
      </c>
      <c r="L93" s="197"/>
      <c r="M93" s="199"/>
    </row>
    <row r="94" spans="1:66">
      <c r="A94" s="157"/>
      <c r="B94" s="178" t="s">
        <v>422</v>
      </c>
      <c r="C94" s="178"/>
      <c r="D94" s="152"/>
      <c r="E94" s="152"/>
      <c r="F94" s="200"/>
      <c r="G94" s="200"/>
      <c r="H94" s="197"/>
      <c r="I94" s="197"/>
      <c r="J94" s="197"/>
      <c r="K94" s="631" t="s">
        <v>415</v>
      </c>
      <c r="L94" s="201"/>
      <c r="M94" s="199"/>
    </row>
    <row r="95" spans="1:66">
      <c r="A95" s="175">
        <v>1</v>
      </c>
      <c r="B95" s="165" t="s">
        <v>414</v>
      </c>
      <c r="C95" s="165"/>
      <c r="D95" s="182" t="s">
        <v>423</v>
      </c>
      <c r="E95" s="182"/>
      <c r="F95" s="625">
        <v>4886639</v>
      </c>
      <c r="G95" s="181"/>
      <c r="H95" s="166" t="s">
        <v>400</v>
      </c>
      <c r="I95" s="167">
        <f>K170</f>
        <v>1</v>
      </c>
      <c r="J95" s="167"/>
      <c r="K95" s="250">
        <f t="shared" ref="K95:K102" si="1">F95*I95</f>
        <v>4886639</v>
      </c>
      <c r="L95" s="203"/>
      <c r="M95" s="182"/>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1"/>
      <c r="AZ95" s="141"/>
      <c r="BA95" s="141"/>
      <c r="BB95" s="141"/>
      <c r="BC95" s="141"/>
      <c r="BD95" s="141"/>
      <c r="BE95" s="141"/>
      <c r="BF95" s="141"/>
      <c r="BG95" s="141"/>
      <c r="BH95" s="141"/>
      <c r="BI95" s="141"/>
      <c r="BJ95" s="141"/>
      <c r="BK95" s="141"/>
      <c r="BL95" s="141"/>
      <c r="BM95" s="141"/>
      <c r="BN95" s="141"/>
    </row>
    <row r="96" spans="1:66">
      <c r="A96" s="159">
        <v>2</v>
      </c>
      <c r="B96" s="165" t="s">
        <v>680</v>
      </c>
      <c r="C96" s="165"/>
      <c r="D96" s="181" t="s">
        <v>681</v>
      </c>
      <c r="E96" s="181"/>
      <c r="F96" s="625">
        <v>752497</v>
      </c>
      <c r="G96" s="181"/>
      <c r="H96" s="166" t="s">
        <v>400</v>
      </c>
      <c r="I96" s="167">
        <f>K170</f>
        <v>1</v>
      </c>
      <c r="J96" s="167"/>
      <c r="K96" s="250">
        <f t="shared" si="1"/>
        <v>752497</v>
      </c>
      <c r="L96" s="203"/>
      <c r="M96" s="18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141"/>
      <c r="AW96" s="141"/>
      <c r="AX96" s="141"/>
      <c r="AY96" s="141"/>
      <c r="AZ96" s="141"/>
      <c r="BA96" s="141"/>
      <c r="BB96" s="141"/>
      <c r="BC96" s="141"/>
      <c r="BD96" s="141"/>
      <c r="BE96" s="141"/>
      <c r="BF96" s="141"/>
      <c r="BG96" s="141"/>
      <c r="BH96" s="141"/>
      <c r="BI96" s="141"/>
      <c r="BJ96" s="141"/>
      <c r="BK96" s="141"/>
      <c r="BL96" s="141"/>
      <c r="BM96" s="141"/>
      <c r="BN96" s="141"/>
    </row>
    <row r="97" spans="1:66">
      <c r="A97" s="159">
        <v>3</v>
      </c>
      <c r="B97" s="165" t="s">
        <v>682</v>
      </c>
      <c r="C97" s="165"/>
      <c r="D97" s="181" t="s">
        <v>683</v>
      </c>
      <c r="E97" s="181"/>
      <c r="F97" s="625">
        <v>0</v>
      </c>
      <c r="G97" s="181"/>
      <c r="H97" s="166" t="s">
        <v>400</v>
      </c>
      <c r="I97" s="167">
        <f>K170</f>
        <v>1</v>
      </c>
      <c r="J97" s="167"/>
      <c r="K97" s="250">
        <f t="shared" si="1"/>
        <v>0</v>
      </c>
      <c r="L97" s="203"/>
      <c r="M97" s="181"/>
    </row>
    <row r="98" spans="1:66">
      <c r="A98" s="159">
        <v>4</v>
      </c>
      <c r="B98" s="145" t="s">
        <v>684</v>
      </c>
      <c r="C98" s="145"/>
      <c r="D98" s="181" t="s">
        <v>685</v>
      </c>
      <c r="E98" s="181"/>
      <c r="F98" s="625">
        <v>1885048</v>
      </c>
      <c r="G98" s="181"/>
      <c r="H98" s="166" t="s">
        <v>435</v>
      </c>
      <c r="I98" s="167">
        <f>K179</f>
        <v>1</v>
      </c>
      <c r="J98" s="167"/>
      <c r="K98" s="250">
        <f t="shared" si="1"/>
        <v>1885048</v>
      </c>
      <c r="L98" s="203"/>
      <c r="M98" s="181"/>
    </row>
    <row r="99" spans="1:66">
      <c r="A99" s="159">
        <v>5</v>
      </c>
      <c r="B99" s="165" t="s">
        <v>686</v>
      </c>
      <c r="C99" s="165"/>
      <c r="D99" s="204" t="s">
        <v>561</v>
      </c>
      <c r="E99" s="181"/>
      <c r="F99" s="625">
        <v>0</v>
      </c>
      <c r="G99" s="181"/>
      <c r="H99" s="166" t="s">
        <v>435</v>
      </c>
      <c r="I99" s="167">
        <f>K179</f>
        <v>1</v>
      </c>
      <c r="J99" s="167"/>
      <c r="K99" s="250">
        <f t="shared" si="1"/>
        <v>0</v>
      </c>
      <c r="L99" s="203"/>
      <c r="M99" s="18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c r="AZ99" s="141"/>
      <c r="BA99" s="141"/>
      <c r="BB99" s="141"/>
      <c r="BC99" s="141"/>
      <c r="BD99" s="141"/>
      <c r="BE99" s="141"/>
      <c r="BF99" s="141"/>
      <c r="BG99" s="141"/>
      <c r="BH99" s="141"/>
      <c r="BI99" s="141"/>
      <c r="BJ99" s="141"/>
      <c r="BK99" s="141"/>
      <c r="BL99" s="141"/>
      <c r="BM99" s="141"/>
      <c r="BN99" s="141"/>
    </row>
    <row r="100" spans="1:66">
      <c r="A100" s="159">
        <v>6</v>
      </c>
      <c r="B100" s="205" t="s">
        <v>616</v>
      </c>
      <c r="C100" s="165"/>
      <c r="D100" s="181" t="s">
        <v>687</v>
      </c>
      <c r="E100" s="181"/>
      <c r="F100" s="625">
        <v>0</v>
      </c>
      <c r="G100" s="181"/>
      <c r="H100" s="166" t="s">
        <v>435</v>
      </c>
      <c r="I100" s="167">
        <f>K179</f>
        <v>1</v>
      </c>
      <c r="J100" s="167"/>
      <c r="K100" s="250">
        <f t="shared" si="1"/>
        <v>0</v>
      </c>
      <c r="L100" s="203"/>
      <c r="M100" s="18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row>
    <row r="101" spans="1:66">
      <c r="A101" s="159">
        <v>7</v>
      </c>
      <c r="B101" s="165" t="s">
        <v>688</v>
      </c>
      <c r="C101" s="165"/>
      <c r="D101" s="181" t="s">
        <v>687</v>
      </c>
      <c r="E101" s="181"/>
      <c r="F101" s="625">
        <v>34374.870000000003</v>
      </c>
      <c r="G101" s="181"/>
      <c r="H101" s="166" t="s">
        <v>435</v>
      </c>
      <c r="I101" s="167">
        <f>K179</f>
        <v>1</v>
      </c>
      <c r="J101" s="167"/>
      <c r="K101" s="250">
        <f t="shared" si="1"/>
        <v>34374.870000000003</v>
      </c>
      <c r="L101" s="203"/>
      <c r="M101" s="181"/>
    </row>
    <row r="102" spans="1:66">
      <c r="A102" s="159">
        <v>8</v>
      </c>
      <c r="B102" s="165" t="s">
        <v>689</v>
      </c>
      <c r="C102" s="165"/>
      <c r="D102" s="144" t="s">
        <v>687</v>
      </c>
      <c r="E102" s="181"/>
      <c r="F102" s="625">
        <v>0</v>
      </c>
      <c r="G102" s="181"/>
      <c r="H102" s="166" t="s">
        <v>435</v>
      </c>
      <c r="I102" s="167">
        <f>K179</f>
        <v>1</v>
      </c>
      <c r="J102" s="167"/>
      <c r="K102" s="250">
        <f t="shared" si="1"/>
        <v>0</v>
      </c>
      <c r="L102" s="203"/>
      <c r="M102" s="181"/>
    </row>
    <row r="103" spans="1:66">
      <c r="A103" s="206">
        <v>9</v>
      </c>
      <c r="B103" s="145"/>
      <c r="C103" s="145"/>
      <c r="D103" s="181"/>
      <c r="E103" s="181"/>
      <c r="F103" s="252"/>
      <c r="G103" s="181"/>
      <c r="H103" s="166"/>
      <c r="I103" s="181"/>
      <c r="J103" s="181"/>
      <c r="K103" s="250"/>
      <c r="L103" s="208"/>
      <c r="M103" s="18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1"/>
      <c r="AZ103" s="141"/>
      <c r="BA103" s="141"/>
      <c r="BB103" s="141"/>
      <c r="BC103" s="141"/>
      <c r="BD103" s="141"/>
      <c r="BE103" s="141"/>
      <c r="BF103" s="141"/>
      <c r="BG103" s="141"/>
      <c r="BH103" s="141"/>
      <c r="BI103" s="141"/>
      <c r="BJ103" s="141"/>
      <c r="BK103" s="141"/>
      <c r="BL103" s="141"/>
      <c r="BM103" s="141"/>
      <c r="BN103" s="141"/>
    </row>
    <row r="104" spans="1:66">
      <c r="A104" s="159">
        <v>10</v>
      </c>
      <c r="B104" s="165" t="s">
        <v>690</v>
      </c>
      <c r="C104" s="165"/>
      <c r="D104" s="181" t="s">
        <v>691</v>
      </c>
      <c r="E104" s="181"/>
      <c r="F104" s="625">
        <v>34374.870000000003</v>
      </c>
      <c r="G104" s="181"/>
      <c r="H104" s="166" t="s">
        <v>400</v>
      </c>
      <c r="I104" s="167">
        <f>K170</f>
        <v>1</v>
      </c>
      <c r="J104" s="167"/>
      <c r="K104" s="250">
        <f>F104*I104</f>
        <v>34374.870000000003</v>
      </c>
      <c r="L104" s="203"/>
      <c r="M104" s="18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c r="BL104" s="141"/>
      <c r="BM104" s="141"/>
      <c r="BN104" s="141"/>
    </row>
    <row r="105" spans="1:66">
      <c r="A105" s="206">
        <v>11</v>
      </c>
      <c r="B105" s="145"/>
      <c r="C105" s="145"/>
      <c r="D105" s="181"/>
      <c r="E105" s="181"/>
      <c r="F105" s="252"/>
      <c r="G105" s="181"/>
      <c r="H105" s="166"/>
      <c r="I105" s="181"/>
      <c r="J105" s="181"/>
      <c r="K105" s="250"/>
      <c r="L105" s="208"/>
      <c r="M105" s="181"/>
    </row>
    <row r="106" spans="1:66">
      <c r="A106" s="159">
        <v>12</v>
      </c>
      <c r="B106" s="165" t="s">
        <v>692</v>
      </c>
      <c r="C106" s="165"/>
      <c r="D106" s="181" t="s">
        <v>693</v>
      </c>
      <c r="E106" s="181"/>
      <c r="F106" s="625">
        <v>0</v>
      </c>
      <c r="G106" s="181"/>
      <c r="H106" s="166" t="s">
        <v>406</v>
      </c>
      <c r="I106" s="195">
        <v>1</v>
      </c>
      <c r="J106" s="167"/>
      <c r="K106" s="250">
        <f>F106*I106</f>
        <v>0</v>
      </c>
      <c r="L106" s="203"/>
      <c r="M106" s="181"/>
    </row>
    <row r="107" spans="1:66">
      <c r="A107" s="159">
        <v>13</v>
      </c>
      <c r="B107" s="145" t="s">
        <v>694</v>
      </c>
      <c r="C107" s="145"/>
      <c r="D107" s="181"/>
      <c r="E107" s="181"/>
      <c r="F107" s="252"/>
      <c r="G107" s="181"/>
      <c r="H107" s="166"/>
      <c r="I107" s="181"/>
      <c r="J107" s="181"/>
      <c r="K107" s="250"/>
      <c r="L107" s="181"/>
      <c r="M107" s="18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1"/>
      <c r="AZ107" s="141"/>
      <c r="BA107" s="141"/>
      <c r="BB107" s="141"/>
      <c r="BC107" s="141"/>
      <c r="BD107" s="141"/>
      <c r="BE107" s="141"/>
      <c r="BF107" s="141"/>
      <c r="BG107" s="141"/>
      <c r="BH107" s="141"/>
      <c r="BI107" s="141"/>
      <c r="BJ107" s="141"/>
      <c r="BK107" s="141"/>
      <c r="BL107" s="141"/>
      <c r="BM107" s="141"/>
      <c r="BN107" s="141"/>
    </row>
    <row r="108" spans="1:66">
      <c r="A108" s="159">
        <v>14</v>
      </c>
      <c r="B108" s="165" t="s">
        <v>695</v>
      </c>
      <c r="C108" s="165"/>
      <c r="D108" s="181" t="s">
        <v>696</v>
      </c>
      <c r="E108" s="181"/>
      <c r="F108" s="625">
        <v>617392.55999999994</v>
      </c>
      <c r="G108" s="181"/>
      <c r="H108" s="166" t="s">
        <v>406</v>
      </c>
      <c r="I108" s="195">
        <v>1</v>
      </c>
      <c r="J108" s="167"/>
      <c r="K108" s="250">
        <f>F108*I108</f>
        <v>617392.55999999994</v>
      </c>
      <c r="L108" s="203"/>
      <c r="M108" s="18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c r="AT108" s="141"/>
      <c r="AU108" s="141"/>
      <c r="AV108" s="141"/>
      <c r="AW108" s="141"/>
      <c r="AX108" s="141"/>
      <c r="AY108" s="141"/>
      <c r="AZ108" s="141"/>
      <c r="BA108" s="141"/>
      <c r="BB108" s="141"/>
      <c r="BC108" s="141"/>
      <c r="BD108" s="141"/>
      <c r="BE108" s="141"/>
      <c r="BF108" s="141"/>
      <c r="BG108" s="141"/>
      <c r="BH108" s="141"/>
      <c r="BI108" s="141"/>
      <c r="BJ108" s="141"/>
      <c r="BK108" s="141"/>
      <c r="BL108" s="141"/>
      <c r="BM108" s="141"/>
      <c r="BN108" s="141"/>
    </row>
    <row r="109" spans="1:66">
      <c r="A109" s="159">
        <v>15</v>
      </c>
      <c r="B109" s="209" t="s">
        <v>697</v>
      </c>
      <c r="C109" s="165"/>
      <c r="D109" s="144" t="s">
        <v>549</v>
      </c>
      <c r="E109" s="181"/>
      <c r="F109" s="625">
        <f>F96-F108</f>
        <v>135104.44000000006</v>
      </c>
      <c r="G109" s="181"/>
      <c r="H109" s="166" t="s">
        <v>400</v>
      </c>
      <c r="I109" s="167">
        <f>K170</f>
        <v>1</v>
      </c>
      <c r="J109" s="167"/>
      <c r="K109" s="250">
        <f>F109*I109</f>
        <v>135104.44000000006</v>
      </c>
      <c r="L109" s="203"/>
      <c r="M109" s="181"/>
    </row>
    <row r="110" spans="1:66">
      <c r="A110" s="159">
        <v>16</v>
      </c>
      <c r="B110" s="145" t="s">
        <v>698</v>
      </c>
      <c r="C110" s="145"/>
      <c r="D110" s="204" t="s">
        <v>246</v>
      </c>
      <c r="E110" s="204"/>
      <c r="F110" s="626">
        <f>SUM(F108:F109)</f>
        <v>752497</v>
      </c>
      <c r="G110" s="207"/>
      <c r="H110" s="166"/>
      <c r="I110" s="181"/>
      <c r="J110" s="181"/>
      <c r="K110" s="250">
        <f>SUM(K108:K109)</f>
        <v>752497</v>
      </c>
      <c r="L110" s="203"/>
      <c r="M110" s="181"/>
      <c r="N110" s="822"/>
    </row>
    <row r="111" spans="1:66">
      <c r="A111" s="159">
        <v>17</v>
      </c>
      <c r="B111" s="145" t="s">
        <v>699</v>
      </c>
      <c r="C111" s="145"/>
      <c r="D111" s="848" t="s">
        <v>613</v>
      </c>
      <c r="E111" s="181"/>
      <c r="F111" s="250">
        <f>F95+F98+F104+F105+F106+F110-F96-F97-SUM(F99:F103)</f>
        <v>6771687</v>
      </c>
      <c r="G111" s="203"/>
      <c r="H111" s="166"/>
      <c r="I111" s="181"/>
      <c r="J111" s="181"/>
      <c r="K111" s="628">
        <f>K95+K98+K104+K105+K106+K110-K96-K97-SUM(K99:K103)</f>
        <v>6771687</v>
      </c>
      <c r="L111" s="203"/>
      <c r="M111" s="181"/>
      <c r="N111" s="824"/>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41"/>
      <c r="AR111" s="141"/>
      <c r="AS111" s="141"/>
      <c r="AT111" s="141"/>
      <c r="AU111" s="141"/>
      <c r="AV111" s="141"/>
      <c r="AW111" s="141"/>
      <c r="AX111" s="141"/>
      <c r="AY111" s="141"/>
      <c r="AZ111" s="141"/>
      <c r="BA111" s="141"/>
      <c r="BB111" s="141"/>
      <c r="BC111" s="141"/>
      <c r="BD111" s="141"/>
      <c r="BE111" s="141"/>
      <c r="BF111" s="141"/>
      <c r="BG111" s="141"/>
      <c r="BH111" s="141"/>
      <c r="BI111" s="141"/>
      <c r="BJ111" s="141"/>
      <c r="BK111" s="141"/>
      <c r="BL111" s="141"/>
      <c r="BM111" s="141"/>
      <c r="BN111" s="141"/>
    </row>
    <row r="112" spans="1:66">
      <c r="A112" s="159"/>
      <c r="B112" s="145"/>
      <c r="C112" s="145"/>
      <c r="D112" s="856"/>
      <c r="E112" s="181"/>
      <c r="F112" s="252"/>
      <c r="G112" s="181"/>
      <c r="H112" s="166"/>
      <c r="I112" s="181"/>
      <c r="J112" s="181"/>
      <c r="K112" s="250"/>
      <c r="L112" s="203"/>
      <c r="M112" s="18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row>
    <row r="113" spans="1:66">
      <c r="A113" s="159">
        <v>18</v>
      </c>
      <c r="B113" s="145" t="s">
        <v>700</v>
      </c>
      <c r="C113" s="145"/>
      <c r="D113" s="181" t="s">
        <v>641</v>
      </c>
      <c r="E113" s="181"/>
      <c r="F113" s="252"/>
      <c r="G113" s="181"/>
      <c r="H113" s="166"/>
      <c r="I113" s="181"/>
      <c r="J113" s="181"/>
      <c r="K113" s="250"/>
      <c r="L113" s="181"/>
      <c r="M113" s="181"/>
    </row>
    <row r="114" spans="1:66">
      <c r="A114" s="159">
        <v>19</v>
      </c>
      <c r="B114" s="165" t="s">
        <v>644</v>
      </c>
      <c r="C114" s="165"/>
      <c r="D114" s="181" t="s">
        <v>701</v>
      </c>
      <c r="E114" s="181"/>
      <c r="F114" s="625">
        <v>3379199</v>
      </c>
      <c r="G114" s="181"/>
      <c r="H114" s="166" t="s">
        <v>400</v>
      </c>
      <c r="I114" s="167">
        <f>K170</f>
        <v>1</v>
      </c>
      <c r="J114" s="167"/>
      <c r="K114" s="250">
        <f>F114*I114</f>
        <v>3379199</v>
      </c>
      <c r="L114" s="203"/>
      <c r="M114" s="181"/>
    </row>
    <row r="115" spans="1:66">
      <c r="A115" s="159">
        <v>20</v>
      </c>
      <c r="B115" s="165" t="s">
        <v>648</v>
      </c>
      <c r="C115" s="165"/>
      <c r="D115" s="181" t="s">
        <v>702</v>
      </c>
      <c r="E115" s="181"/>
      <c r="F115" s="625">
        <f>27186+98230</f>
        <v>125416</v>
      </c>
      <c r="G115" s="181"/>
      <c r="H115" s="166" t="s">
        <v>435</v>
      </c>
      <c r="I115" s="167">
        <f>K179</f>
        <v>1</v>
      </c>
      <c r="J115" s="167"/>
      <c r="K115" s="250">
        <f>F115*I115</f>
        <v>125416</v>
      </c>
      <c r="L115" s="203"/>
      <c r="M115" s="18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c r="AM115" s="141"/>
      <c r="AN115" s="141"/>
      <c r="AO115" s="141"/>
      <c r="AP115" s="141"/>
      <c r="AQ115" s="141"/>
      <c r="AR115" s="141"/>
      <c r="AS115" s="141"/>
      <c r="AT115" s="141"/>
      <c r="AU115" s="141"/>
      <c r="AV115" s="141"/>
      <c r="AW115" s="141"/>
      <c r="AX115" s="141"/>
      <c r="AY115" s="141"/>
      <c r="AZ115" s="141"/>
      <c r="BA115" s="141"/>
      <c r="BB115" s="141"/>
      <c r="BC115" s="141"/>
      <c r="BD115" s="141"/>
      <c r="BE115" s="141"/>
      <c r="BF115" s="141"/>
      <c r="BG115" s="141"/>
      <c r="BH115" s="141"/>
      <c r="BI115" s="141"/>
      <c r="BJ115" s="141"/>
      <c r="BK115" s="141"/>
      <c r="BL115" s="141"/>
      <c r="BM115" s="141"/>
      <c r="BN115" s="141"/>
    </row>
    <row r="116" spans="1:66">
      <c r="A116" s="159">
        <v>21</v>
      </c>
      <c r="B116" s="165" t="s">
        <v>703</v>
      </c>
      <c r="C116" s="165"/>
      <c r="D116" s="181" t="s">
        <v>704</v>
      </c>
      <c r="E116" s="181"/>
      <c r="F116" s="627">
        <v>0</v>
      </c>
      <c r="G116" s="181"/>
      <c r="H116" s="166" t="s">
        <v>406</v>
      </c>
      <c r="I116" s="195">
        <v>1</v>
      </c>
      <c r="J116" s="167"/>
      <c r="K116" s="250">
        <f>F116*I116</f>
        <v>0</v>
      </c>
      <c r="L116" s="203"/>
      <c r="M116" s="18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141"/>
      <c r="BL116" s="141"/>
      <c r="BM116" s="141"/>
      <c r="BN116" s="141"/>
    </row>
    <row r="117" spans="1:66">
      <c r="A117" s="159">
        <v>22</v>
      </c>
      <c r="B117" s="145" t="s">
        <v>705</v>
      </c>
      <c r="C117" s="145"/>
      <c r="D117" s="204" t="s">
        <v>247</v>
      </c>
      <c r="E117" s="204"/>
      <c r="F117" s="252">
        <f>SUM(F114:F116)</f>
        <v>3504615</v>
      </c>
      <c r="G117" s="181"/>
      <c r="H117" s="166"/>
      <c r="I117" s="181"/>
      <c r="J117" s="181"/>
      <c r="K117" s="628">
        <f>SUM(K114:K116)</f>
        <v>3504615</v>
      </c>
      <c r="L117" s="203"/>
      <c r="M117" s="181"/>
    </row>
    <row r="118" spans="1:66">
      <c r="A118" s="159"/>
      <c r="B118" s="145"/>
      <c r="C118" s="145"/>
      <c r="D118" s="181"/>
      <c r="E118" s="181"/>
      <c r="F118" s="252"/>
      <c r="G118" s="181"/>
      <c r="H118" s="166"/>
      <c r="I118" s="181"/>
      <c r="J118" s="181"/>
      <c r="K118" s="250"/>
      <c r="L118" s="203"/>
      <c r="M118" s="181"/>
    </row>
    <row r="119" spans="1:66">
      <c r="A119" s="159">
        <v>23</v>
      </c>
      <c r="B119" s="145" t="s">
        <v>706</v>
      </c>
      <c r="C119" s="145"/>
      <c r="D119" s="181"/>
      <c r="E119" s="181"/>
      <c r="F119" s="252"/>
      <c r="G119" s="181"/>
      <c r="H119" s="166"/>
      <c r="I119" s="181"/>
      <c r="J119" s="181"/>
      <c r="K119" s="250"/>
      <c r="L119" s="181"/>
      <c r="M119" s="18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c r="AR119" s="141"/>
      <c r="AS119" s="141"/>
      <c r="AT119" s="141"/>
      <c r="AU119" s="141"/>
      <c r="AV119" s="141"/>
      <c r="AW119" s="141"/>
      <c r="AX119" s="141"/>
      <c r="AY119" s="141"/>
      <c r="AZ119" s="141"/>
      <c r="BA119" s="141"/>
      <c r="BB119" s="141"/>
      <c r="BC119" s="141"/>
      <c r="BD119" s="141"/>
      <c r="BE119" s="141"/>
      <c r="BF119" s="141"/>
      <c r="BG119" s="141"/>
      <c r="BH119" s="141"/>
      <c r="BI119" s="141"/>
      <c r="BJ119" s="141"/>
      <c r="BK119" s="141"/>
      <c r="BL119" s="141"/>
      <c r="BM119" s="141"/>
      <c r="BN119" s="141"/>
    </row>
    <row r="120" spans="1:66">
      <c r="A120" s="159">
        <v>24</v>
      </c>
      <c r="B120" s="165" t="s">
        <v>707</v>
      </c>
      <c r="C120" s="165"/>
      <c r="D120" s="181"/>
      <c r="E120" s="181"/>
      <c r="F120" s="252"/>
      <c r="G120" s="181"/>
      <c r="H120" s="166"/>
      <c r="I120" s="181"/>
      <c r="J120" s="181"/>
      <c r="K120" s="250"/>
      <c r="L120" s="181"/>
      <c r="M120" s="18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141"/>
      <c r="BL120" s="141"/>
      <c r="BM120" s="141"/>
      <c r="BN120" s="141"/>
    </row>
    <row r="121" spans="1:66">
      <c r="A121" s="159">
        <v>25</v>
      </c>
      <c r="B121" s="211" t="s">
        <v>708</v>
      </c>
      <c r="C121" s="211"/>
      <c r="D121" s="181" t="s">
        <v>709</v>
      </c>
      <c r="E121" s="181"/>
      <c r="F121" s="625">
        <f>1510+128738</f>
        <v>130248</v>
      </c>
      <c r="G121" s="181"/>
      <c r="H121" s="166" t="s">
        <v>435</v>
      </c>
      <c r="I121" s="167">
        <f>K179</f>
        <v>1</v>
      </c>
      <c r="J121" s="167"/>
      <c r="K121" s="250">
        <f>F121*I121</f>
        <v>130248</v>
      </c>
      <c r="L121" s="203"/>
      <c r="M121" s="181"/>
    </row>
    <row r="122" spans="1:66" ht="24">
      <c r="A122" s="160">
        <v>26</v>
      </c>
      <c r="B122" s="212" t="s">
        <v>710</v>
      </c>
      <c r="C122" s="211"/>
      <c r="D122" s="181" t="s">
        <v>709</v>
      </c>
      <c r="E122" s="181"/>
      <c r="F122" s="625">
        <v>0</v>
      </c>
      <c r="G122" s="181"/>
      <c r="H122" s="166" t="s">
        <v>435</v>
      </c>
      <c r="I122" s="167">
        <f>K179</f>
        <v>1</v>
      </c>
      <c r="J122" s="167"/>
      <c r="K122" s="250">
        <f>F122*I122</f>
        <v>0</v>
      </c>
      <c r="L122" s="203"/>
      <c r="M122" s="181"/>
    </row>
    <row r="123" spans="1:66">
      <c r="A123" s="160">
        <v>27</v>
      </c>
      <c r="B123" s="165" t="s">
        <v>424</v>
      </c>
      <c r="C123" s="165"/>
      <c r="D123" s="181"/>
      <c r="E123" s="181"/>
      <c r="F123" s="252"/>
      <c r="G123" s="181"/>
      <c r="H123" s="166"/>
      <c r="I123" s="181"/>
      <c r="J123" s="181"/>
      <c r="K123" s="250"/>
      <c r="L123" s="181"/>
      <c r="M123" s="181"/>
      <c r="N123" s="141"/>
      <c r="O123" s="141"/>
      <c r="P123" s="141"/>
      <c r="Q123" s="141"/>
      <c r="R123" s="141"/>
      <c r="S123" s="141"/>
      <c r="T123" s="141"/>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c r="AT123" s="141"/>
      <c r="AU123" s="141"/>
      <c r="AV123" s="141"/>
      <c r="AW123" s="141"/>
      <c r="AX123" s="141"/>
      <c r="AY123" s="141"/>
      <c r="AZ123" s="141"/>
      <c r="BA123" s="141"/>
      <c r="BB123" s="141"/>
      <c r="BC123" s="141"/>
      <c r="BD123" s="141"/>
      <c r="BE123" s="141"/>
      <c r="BF123" s="141"/>
      <c r="BG123" s="141"/>
      <c r="BH123" s="141"/>
      <c r="BI123" s="141"/>
      <c r="BJ123" s="141"/>
      <c r="BK123" s="141"/>
      <c r="BL123" s="141"/>
      <c r="BM123" s="141"/>
      <c r="BN123" s="141"/>
    </row>
    <row r="124" spans="1:66">
      <c r="A124" s="159">
        <v>28</v>
      </c>
      <c r="B124" s="211" t="s">
        <v>711</v>
      </c>
      <c r="C124" s="211"/>
      <c r="D124" s="204" t="s">
        <v>562</v>
      </c>
      <c r="E124" s="181"/>
      <c r="F124" s="625">
        <f>188152+732402</f>
        <v>920554</v>
      </c>
      <c r="G124" s="181"/>
      <c r="H124" s="166" t="s">
        <v>420</v>
      </c>
      <c r="I124" s="167">
        <f>I46</f>
        <v>1</v>
      </c>
      <c r="J124" s="167"/>
      <c r="K124" s="250">
        <f>F124*I124</f>
        <v>920554</v>
      </c>
      <c r="L124" s="203"/>
      <c r="M124" s="18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41"/>
      <c r="AK124" s="141"/>
      <c r="AL124" s="141"/>
      <c r="AM124" s="141"/>
      <c r="AN124" s="141"/>
      <c r="AO124" s="141"/>
      <c r="AP124" s="141"/>
      <c r="AQ124" s="141"/>
      <c r="AR124" s="141"/>
      <c r="AS124" s="141"/>
      <c r="AT124" s="141"/>
      <c r="AU124" s="141"/>
      <c r="AV124" s="141"/>
      <c r="AW124" s="141"/>
      <c r="AX124" s="141"/>
      <c r="AY124" s="141"/>
      <c r="AZ124" s="141"/>
      <c r="BA124" s="141"/>
      <c r="BB124" s="141"/>
      <c r="BC124" s="141"/>
      <c r="BD124" s="141"/>
      <c r="BE124" s="141"/>
      <c r="BF124" s="141"/>
      <c r="BG124" s="141"/>
      <c r="BH124" s="141"/>
      <c r="BI124" s="141"/>
      <c r="BJ124" s="141"/>
      <c r="BK124" s="141"/>
      <c r="BL124" s="141"/>
      <c r="BM124" s="141"/>
      <c r="BN124" s="141"/>
    </row>
    <row r="125" spans="1:66">
      <c r="A125" s="159">
        <v>29</v>
      </c>
      <c r="B125" s="211" t="s">
        <v>712</v>
      </c>
      <c r="C125" s="211"/>
      <c r="D125" s="181" t="s">
        <v>709</v>
      </c>
      <c r="E125" s="181"/>
      <c r="F125" s="625">
        <v>0</v>
      </c>
      <c r="G125" s="181"/>
      <c r="H125" s="166" t="s">
        <v>380</v>
      </c>
      <c r="I125" s="185">
        <v>0</v>
      </c>
      <c r="J125" s="185"/>
      <c r="K125" s="250">
        <f>F125*I125</f>
        <v>0</v>
      </c>
      <c r="L125" s="203"/>
      <c r="M125" s="181"/>
    </row>
    <row r="126" spans="1:66">
      <c r="A126" s="159">
        <v>30</v>
      </c>
      <c r="B126" s="211" t="s">
        <v>713</v>
      </c>
      <c r="C126" s="211"/>
      <c r="D126" s="181" t="s">
        <v>709</v>
      </c>
      <c r="E126" s="181"/>
      <c r="F126" s="625">
        <v>0</v>
      </c>
      <c r="G126" s="181"/>
      <c r="H126" s="166" t="s">
        <v>420</v>
      </c>
      <c r="I126" s="167">
        <f>I46</f>
        <v>1</v>
      </c>
      <c r="J126" s="167"/>
      <c r="K126" s="250">
        <f>F126*I126</f>
        <v>0</v>
      </c>
      <c r="L126" s="203"/>
      <c r="M126" s="181"/>
    </row>
    <row r="127" spans="1:66">
      <c r="A127" s="159">
        <v>31</v>
      </c>
      <c r="B127" s="211" t="s">
        <v>714</v>
      </c>
      <c r="C127" s="211"/>
      <c r="D127" s="144" t="s">
        <v>709</v>
      </c>
      <c r="E127" s="181"/>
      <c r="F127" s="627">
        <v>0</v>
      </c>
      <c r="G127" s="181"/>
      <c r="H127" s="166" t="s">
        <v>420</v>
      </c>
      <c r="I127" s="167">
        <f>I46</f>
        <v>1</v>
      </c>
      <c r="J127" s="167"/>
      <c r="K127" s="629">
        <f>F127*I127</f>
        <v>0</v>
      </c>
      <c r="L127" s="203"/>
      <c r="M127" s="18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1"/>
    </row>
    <row r="128" spans="1:66">
      <c r="A128" s="170">
        <v>32</v>
      </c>
      <c r="B128" s="150" t="s">
        <v>715</v>
      </c>
      <c r="C128" s="150"/>
      <c r="D128" s="190" t="s">
        <v>716</v>
      </c>
      <c r="E128" s="190"/>
      <c r="F128" s="250">
        <f>SUM(F121:F127)</f>
        <v>1050802</v>
      </c>
      <c r="G128" s="181"/>
      <c r="H128" s="166"/>
      <c r="I128" s="190"/>
      <c r="J128" s="190"/>
      <c r="K128" s="250">
        <f>SUM(K121:K127)</f>
        <v>1050802</v>
      </c>
      <c r="L128" s="203"/>
      <c r="M128" s="190"/>
    </row>
    <row r="129" spans="1:66">
      <c r="A129" s="170"/>
      <c r="B129" s="150"/>
      <c r="C129" s="150"/>
      <c r="D129" s="190"/>
      <c r="E129" s="190"/>
      <c r="F129" s="252"/>
      <c r="G129" s="181"/>
      <c r="H129" s="166"/>
      <c r="I129" s="190"/>
      <c r="J129" s="190"/>
      <c r="K129" s="250"/>
      <c r="L129" s="203"/>
      <c r="M129" s="190"/>
    </row>
    <row r="130" spans="1:66">
      <c r="A130" s="170">
        <v>33</v>
      </c>
      <c r="B130" s="425" t="s">
        <v>795</v>
      </c>
      <c r="C130" s="150"/>
      <c r="D130" s="181" t="s">
        <v>717</v>
      </c>
      <c r="E130" s="181"/>
      <c r="G130" s="181"/>
      <c r="H130" s="166"/>
      <c r="I130" s="181"/>
      <c r="J130" s="181"/>
      <c r="K130" s="250"/>
      <c r="L130" s="181"/>
      <c r="M130" s="181"/>
      <c r="N130" s="141"/>
      <c r="O130" s="141"/>
      <c r="P130" s="141"/>
      <c r="Q130" s="141"/>
      <c r="R130" s="141"/>
      <c r="S130" s="141"/>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141"/>
      <c r="AV130" s="141"/>
      <c r="AW130" s="141"/>
      <c r="AX130" s="141"/>
      <c r="AY130" s="141"/>
      <c r="AZ130" s="141"/>
      <c r="BA130" s="141"/>
      <c r="BB130" s="141"/>
      <c r="BC130" s="141"/>
      <c r="BD130" s="141"/>
      <c r="BE130" s="141"/>
      <c r="BF130" s="141"/>
      <c r="BG130" s="141"/>
      <c r="BH130" s="141"/>
      <c r="BI130" s="141"/>
      <c r="BJ130" s="141"/>
      <c r="BK130" s="141"/>
      <c r="BL130" s="141"/>
      <c r="BM130" s="141"/>
      <c r="BN130" s="141"/>
    </row>
    <row r="131" spans="1:66">
      <c r="A131" s="170">
        <v>34</v>
      </c>
      <c r="B131" s="214" t="s">
        <v>796</v>
      </c>
      <c r="C131" s="165"/>
      <c r="D131" s="144"/>
      <c r="E131" s="181"/>
      <c r="F131" s="215">
        <f>1-(((1-F221)*(1-F220))/(1-F220*F221*F222))</f>
        <v>0.27944099999999994</v>
      </c>
      <c r="G131" s="181"/>
      <c r="H131" s="166"/>
      <c r="I131" s="181"/>
      <c r="J131" s="181"/>
      <c r="K131" s="250"/>
      <c r="L131" s="181"/>
      <c r="M131" s="18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c r="BL131" s="141"/>
      <c r="BM131" s="141"/>
      <c r="BN131" s="141"/>
    </row>
    <row r="132" spans="1:66">
      <c r="A132" s="159">
        <v>35</v>
      </c>
      <c r="B132" s="165" t="s">
        <v>718</v>
      </c>
      <c r="C132" s="165"/>
      <c r="D132" s="251"/>
      <c r="E132" s="181"/>
      <c r="F132" s="216">
        <f>IFERROR((F131/(1-F131))*(1-K184/K188),0)</f>
        <v>0.30888619229287917</v>
      </c>
      <c r="G132" s="181"/>
      <c r="H132" s="166"/>
      <c r="I132" s="181"/>
      <c r="J132" s="181"/>
      <c r="K132" s="250"/>
      <c r="L132" s="181"/>
      <c r="M132" s="181"/>
    </row>
    <row r="133" spans="1:66">
      <c r="A133" s="159">
        <v>36</v>
      </c>
      <c r="B133" s="205" t="s">
        <v>797</v>
      </c>
      <c r="C133" s="209"/>
      <c r="D133" s="181"/>
      <c r="E133" s="181"/>
      <c r="F133" s="144"/>
      <c r="G133" s="181"/>
      <c r="H133" s="166"/>
      <c r="I133" s="181"/>
      <c r="J133" s="181"/>
      <c r="K133" s="250"/>
      <c r="L133" s="181"/>
      <c r="M133" s="181"/>
    </row>
    <row r="134" spans="1:66">
      <c r="A134" s="159">
        <v>37</v>
      </c>
      <c r="B134" s="145"/>
      <c r="C134" s="145"/>
      <c r="D134" s="181"/>
      <c r="E134" s="181"/>
      <c r="F134" s="145"/>
      <c r="G134" s="181"/>
      <c r="H134" s="166"/>
      <c r="I134" s="181"/>
      <c r="J134" s="181"/>
      <c r="K134" s="250"/>
      <c r="L134" s="181"/>
      <c r="M134" s="18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c r="BL134" s="141"/>
      <c r="BM134" s="141"/>
      <c r="BN134" s="141"/>
    </row>
    <row r="135" spans="1:66">
      <c r="A135" s="159">
        <v>38</v>
      </c>
      <c r="B135" s="165" t="s">
        <v>719</v>
      </c>
      <c r="C135" s="165"/>
      <c r="D135" s="251"/>
      <c r="E135" s="181"/>
      <c r="F135" s="217">
        <f>1/(1-F131)</f>
        <v>1.3878114075322074</v>
      </c>
      <c r="G135" s="181"/>
      <c r="H135" s="166"/>
      <c r="I135" s="181"/>
      <c r="J135" s="181"/>
      <c r="K135" s="250"/>
      <c r="L135" s="181"/>
      <c r="M135" s="18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141"/>
      <c r="BA135" s="141"/>
      <c r="BB135" s="141"/>
      <c r="BC135" s="141"/>
      <c r="BD135" s="141"/>
      <c r="BE135" s="141"/>
      <c r="BF135" s="141"/>
      <c r="BG135" s="141"/>
      <c r="BH135" s="141"/>
      <c r="BI135" s="141"/>
      <c r="BJ135" s="141"/>
      <c r="BK135" s="141"/>
      <c r="BL135" s="141"/>
      <c r="BM135" s="141"/>
      <c r="BN135" s="141"/>
    </row>
    <row r="136" spans="1:66">
      <c r="A136" s="159">
        <v>39</v>
      </c>
      <c r="B136" s="139" t="s">
        <v>985</v>
      </c>
      <c r="C136" s="139"/>
      <c r="D136" s="204" t="s">
        <v>976</v>
      </c>
      <c r="E136" s="181"/>
      <c r="F136" s="202">
        <v>0</v>
      </c>
      <c r="G136" s="181"/>
      <c r="H136" s="166"/>
      <c r="I136" s="181"/>
      <c r="J136" s="181"/>
      <c r="K136" s="250"/>
      <c r="L136" s="181"/>
      <c r="M136" s="181"/>
    </row>
    <row r="137" spans="1:66">
      <c r="A137" s="159">
        <v>40</v>
      </c>
      <c r="B137" s="139" t="s">
        <v>986</v>
      </c>
      <c r="C137" s="139"/>
      <c r="D137" s="204" t="s">
        <v>977</v>
      </c>
      <c r="E137" s="181"/>
      <c r="F137" s="202">
        <f>'Att 13 -Excess-Def ADIT Summary'!E25</f>
        <v>0</v>
      </c>
      <c r="G137" s="181"/>
      <c r="H137" s="166"/>
      <c r="I137" s="181"/>
      <c r="J137" s="181"/>
      <c r="K137" s="250"/>
      <c r="L137" s="181"/>
      <c r="M137" s="181"/>
    </row>
    <row r="138" spans="1:66" ht="24">
      <c r="A138" s="159">
        <v>41</v>
      </c>
      <c r="B138" s="219" t="s">
        <v>987</v>
      </c>
      <c r="C138" s="139"/>
      <c r="D138" s="204" t="s">
        <v>753</v>
      </c>
      <c r="E138" s="181"/>
      <c r="F138" s="625">
        <f>'WP3 - Perm Tax'!H19</f>
        <v>53827.137488039582</v>
      </c>
      <c r="G138" s="181"/>
      <c r="H138" s="166"/>
      <c r="I138" s="181"/>
      <c r="J138" s="181"/>
      <c r="K138" s="250"/>
      <c r="L138" s="181"/>
      <c r="M138" s="18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1"/>
    </row>
    <row r="139" spans="1:66">
      <c r="A139" s="159">
        <v>42</v>
      </c>
      <c r="B139" s="139" t="s">
        <v>261</v>
      </c>
      <c r="C139" s="145"/>
      <c r="D139" s="181" t="s">
        <v>720</v>
      </c>
      <c r="E139" s="181"/>
      <c r="F139" s="252">
        <f>F132*F146</f>
        <v>3120470.8429387407</v>
      </c>
      <c r="G139" s="181"/>
      <c r="H139" s="166" t="s">
        <v>380</v>
      </c>
      <c r="I139" s="195">
        <v>0</v>
      </c>
      <c r="J139" s="167"/>
      <c r="K139" s="250">
        <f>+F139</f>
        <v>3120470.8429387407</v>
      </c>
      <c r="L139" s="203"/>
      <c r="M139" s="181"/>
      <c r="N139" s="141"/>
      <c r="O139" s="141"/>
      <c r="P139" s="141"/>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1"/>
      <c r="BA139" s="141"/>
      <c r="BB139" s="141"/>
      <c r="BC139" s="141"/>
      <c r="BD139" s="141"/>
      <c r="BE139" s="141"/>
      <c r="BF139" s="141"/>
      <c r="BG139" s="141"/>
      <c r="BH139" s="141"/>
      <c r="BI139" s="141"/>
      <c r="BJ139" s="141"/>
      <c r="BK139" s="141"/>
      <c r="BL139" s="141"/>
      <c r="BM139" s="141"/>
      <c r="BN139" s="141"/>
    </row>
    <row r="140" spans="1:66">
      <c r="A140" s="159">
        <v>43</v>
      </c>
      <c r="B140" s="139" t="s">
        <v>799</v>
      </c>
      <c r="C140" s="139"/>
      <c r="D140" s="204" t="s">
        <v>782</v>
      </c>
      <c r="E140" s="181"/>
      <c r="F140" s="202">
        <v>0</v>
      </c>
      <c r="G140" s="181"/>
      <c r="H140" s="166" t="s">
        <v>419</v>
      </c>
      <c r="I140" s="167">
        <f>I60</f>
        <v>1</v>
      </c>
      <c r="J140" s="167"/>
      <c r="K140" s="250">
        <f>F140*I140</f>
        <v>0</v>
      </c>
      <c r="L140" s="203"/>
      <c r="M140" s="181"/>
    </row>
    <row r="141" spans="1:66">
      <c r="A141" s="159">
        <v>44</v>
      </c>
      <c r="B141" s="139" t="s">
        <v>988</v>
      </c>
      <c r="C141" s="139"/>
      <c r="D141" s="204" t="s">
        <v>989</v>
      </c>
      <c r="E141" s="181"/>
      <c r="F141" s="202">
        <f>'Att 13 -Excess-Def ADIT Summary'!G25</f>
        <v>0</v>
      </c>
      <c r="G141" s="181"/>
      <c r="H141" s="166" t="s">
        <v>419</v>
      </c>
      <c r="I141" s="167">
        <f>I60</f>
        <v>1</v>
      </c>
      <c r="J141" s="167"/>
      <c r="K141" s="250">
        <f>F141*I141</f>
        <v>0</v>
      </c>
      <c r="L141" s="203"/>
      <c r="M141" s="181"/>
    </row>
    <row r="142" spans="1:66">
      <c r="A142" s="159">
        <v>45</v>
      </c>
      <c r="B142" s="145" t="s">
        <v>721</v>
      </c>
      <c r="C142" s="145"/>
      <c r="D142" s="204" t="s">
        <v>753</v>
      </c>
      <c r="E142" s="181"/>
      <c r="F142" s="627">
        <f>'WP3 - Perm Tax'!H23</f>
        <v>74701.915440705867</v>
      </c>
      <c r="G142" s="181"/>
      <c r="H142" s="166" t="s">
        <v>419</v>
      </c>
      <c r="I142" s="167">
        <f>I60</f>
        <v>1</v>
      </c>
      <c r="J142" s="167"/>
      <c r="K142" s="250">
        <f>F142*I142</f>
        <v>74701.915440705867</v>
      </c>
      <c r="L142" s="203"/>
      <c r="M142" s="181"/>
      <c r="N142" s="141"/>
      <c r="O142" s="141"/>
      <c r="P142" s="141"/>
      <c r="Q142" s="141"/>
      <c r="R142" s="141"/>
      <c r="S142" s="141"/>
      <c r="T142" s="141"/>
      <c r="U142" s="141"/>
      <c r="V142" s="141"/>
      <c r="W142" s="141"/>
      <c r="X142" s="141"/>
      <c r="Y142" s="141"/>
      <c r="Z142" s="141"/>
      <c r="AA142" s="141"/>
      <c r="AB142" s="141"/>
      <c r="AC142" s="141"/>
      <c r="AD142" s="141"/>
      <c r="AE142" s="141"/>
      <c r="AF142" s="141"/>
      <c r="AG142" s="141"/>
      <c r="AH142" s="141"/>
      <c r="AI142" s="141"/>
      <c r="AJ142" s="141"/>
      <c r="AK142" s="141"/>
      <c r="AL142" s="141"/>
      <c r="AM142" s="141"/>
      <c r="AN142" s="141"/>
      <c r="AO142" s="141"/>
      <c r="AP142" s="141"/>
      <c r="AQ142" s="141"/>
      <c r="AR142" s="141"/>
      <c r="AS142" s="141"/>
      <c r="AT142" s="141"/>
      <c r="AU142" s="141"/>
      <c r="AV142" s="141"/>
      <c r="AW142" s="141"/>
      <c r="AX142" s="141"/>
      <c r="AY142" s="141"/>
      <c r="AZ142" s="141"/>
      <c r="BA142" s="141"/>
      <c r="BB142" s="141"/>
      <c r="BC142" s="141"/>
      <c r="BD142" s="141"/>
      <c r="BE142" s="141"/>
      <c r="BF142" s="141"/>
      <c r="BG142" s="141"/>
      <c r="BH142" s="141"/>
      <c r="BI142" s="141"/>
      <c r="BJ142" s="141"/>
      <c r="BK142" s="141"/>
      <c r="BL142" s="141"/>
      <c r="BM142" s="141"/>
      <c r="BN142" s="141"/>
    </row>
    <row r="143" spans="1:66">
      <c r="A143" s="159">
        <v>46</v>
      </c>
      <c r="B143" s="145" t="s">
        <v>722</v>
      </c>
      <c r="C143" s="145"/>
      <c r="D143" s="204" t="s">
        <v>580</v>
      </c>
      <c r="E143" s="181"/>
      <c r="F143" s="252">
        <f>SUM(F139:F142)</f>
        <v>3195172.7583794468</v>
      </c>
      <c r="G143" s="181"/>
      <c r="H143" s="166"/>
      <c r="I143" s="181"/>
      <c r="J143" s="181"/>
      <c r="K143" s="628">
        <f>SUM(K139:K142)</f>
        <v>3195172.7583794468</v>
      </c>
      <c r="L143" s="203"/>
      <c r="M143" s="181"/>
      <c r="N143" s="141"/>
      <c r="O143" s="141"/>
      <c r="P143" s="141"/>
      <c r="Q143" s="141"/>
      <c r="R143" s="141"/>
      <c r="S143" s="141"/>
      <c r="T143" s="141"/>
      <c r="U143" s="141"/>
      <c r="V143" s="141"/>
      <c r="W143" s="141"/>
      <c r="X143" s="141"/>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141"/>
      <c r="AZ143" s="141"/>
      <c r="BA143" s="141"/>
      <c r="BB143" s="141"/>
      <c r="BC143" s="141"/>
      <c r="BD143" s="141"/>
      <c r="BE143" s="141"/>
      <c r="BF143" s="141"/>
      <c r="BG143" s="141"/>
      <c r="BH143" s="141"/>
      <c r="BI143" s="141"/>
      <c r="BJ143" s="141"/>
      <c r="BK143" s="141"/>
      <c r="BL143" s="141"/>
      <c r="BM143" s="141"/>
      <c r="BN143" s="141"/>
    </row>
    <row r="144" spans="1:66">
      <c r="A144" s="159"/>
      <c r="B144" s="145"/>
      <c r="C144" s="145"/>
      <c r="D144" s="204"/>
      <c r="E144" s="181"/>
      <c r="F144" s="207"/>
      <c r="G144" s="181"/>
      <c r="H144" s="166"/>
      <c r="I144" s="181"/>
      <c r="J144" s="181"/>
      <c r="K144" s="250"/>
      <c r="L144" s="203"/>
      <c r="M144" s="181"/>
    </row>
    <row r="145" spans="1:66">
      <c r="A145" s="159">
        <v>47</v>
      </c>
      <c r="B145" s="145" t="s">
        <v>723</v>
      </c>
      <c r="C145" s="145"/>
      <c r="D145" s="181"/>
      <c r="E145" s="181"/>
      <c r="F145" s="145"/>
      <c r="G145" s="181"/>
      <c r="H145" s="166"/>
      <c r="I145" s="181"/>
      <c r="J145" s="181"/>
      <c r="K145" s="250"/>
      <c r="L145" s="181"/>
      <c r="M145" s="181"/>
    </row>
    <row r="146" spans="1:66">
      <c r="A146" s="159">
        <v>48</v>
      </c>
      <c r="B146" s="145" t="s">
        <v>724</v>
      </c>
      <c r="C146" s="145"/>
      <c r="D146" s="181" t="s">
        <v>725</v>
      </c>
      <c r="E146" s="181"/>
      <c r="F146" s="252">
        <f>F83*K188</f>
        <v>10102331.929359853</v>
      </c>
      <c r="G146" s="181"/>
      <c r="H146" s="166" t="s">
        <v>380</v>
      </c>
      <c r="I146" s="183">
        <v>0</v>
      </c>
      <c r="J146" s="145"/>
      <c r="K146" s="252">
        <f>K83*K188</f>
        <v>10102331.929359853</v>
      </c>
      <c r="L146" s="207"/>
      <c r="M146" s="145"/>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c r="AT146" s="141"/>
      <c r="AU146" s="141"/>
      <c r="AV146" s="141"/>
      <c r="AW146" s="141"/>
      <c r="AX146" s="141"/>
      <c r="AY146" s="141"/>
      <c r="AZ146" s="141"/>
      <c r="BA146" s="141"/>
      <c r="BB146" s="141"/>
      <c r="BC146" s="141"/>
      <c r="BD146" s="141"/>
      <c r="BE146" s="141"/>
      <c r="BF146" s="141"/>
      <c r="BG146" s="141"/>
      <c r="BH146" s="141"/>
      <c r="BI146" s="141"/>
      <c r="BJ146" s="141"/>
      <c r="BK146" s="141"/>
      <c r="BL146" s="141"/>
      <c r="BM146" s="141"/>
      <c r="BN146" s="141"/>
    </row>
    <row r="147" spans="1:66">
      <c r="A147" s="159"/>
      <c r="B147" s="139"/>
      <c r="C147" s="139"/>
      <c r="D147" s="204"/>
      <c r="E147" s="204"/>
      <c r="F147" s="426"/>
      <c r="G147" s="204"/>
      <c r="H147" s="246"/>
      <c r="I147" s="427"/>
      <c r="J147" s="145"/>
      <c r="K147" s="252"/>
      <c r="L147" s="207"/>
      <c r="M147" s="145"/>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141"/>
      <c r="AZ147" s="141"/>
      <c r="BA147" s="141"/>
      <c r="BB147" s="141"/>
      <c r="BC147" s="141"/>
      <c r="BD147" s="141"/>
      <c r="BE147" s="141"/>
      <c r="BF147" s="141"/>
      <c r="BG147" s="141"/>
      <c r="BH147" s="141"/>
      <c r="BI147" s="141"/>
      <c r="BJ147" s="141"/>
      <c r="BK147" s="141"/>
      <c r="BL147" s="141"/>
      <c r="BM147" s="141"/>
      <c r="BN147" s="141"/>
    </row>
    <row r="148" spans="1:66">
      <c r="A148" s="431" t="s">
        <v>754</v>
      </c>
      <c r="B148" s="330" t="s">
        <v>755</v>
      </c>
      <c r="C148" s="330"/>
      <c r="D148" s="330" t="s">
        <v>769</v>
      </c>
      <c r="E148" s="330"/>
      <c r="F148" s="428">
        <f>F111+F117+F128+F143+F146</f>
        <v>24624608.687739298</v>
      </c>
      <c r="G148" s="429"/>
      <c r="H148" s="246" t="s">
        <v>380</v>
      </c>
      <c r="I148" s="430">
        <v>0</v>
      </c>
      <c r="J148" s="253"/>
      <c r="K148" s="254">
        <f>K111+K117+K128+K143+K146</f>
        <v>24624608.687739298</v>
      </c>
      <c r="L148" s="207"/>
      <c r="M148" s="145"/>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141"/>
      <c r="BC148" s="141"/>
      <c r="BD148" s="141"/>
      <c r="BE148" s="141"/>
      <c r="BF148" s="141"/>
      <c r="BG148" s="141"/>
      <c r="BH148" s="141"/>
      <c r="BI148" s="141"/>
      <c r="BJ148" s="141"/>
      <c r="BK148" s="141"/>
      <c r="BL148" s="141"/>
      <c r="BM148" s="141"/>
      <c r="BN148" s="141"/>
    </row>
    <row r="149" spans="1:66">
      <c r="A149" s="431"/>
      <c r="B149" s="330"/>
      <c r="C149" s="330"/>
      <c r="D149" s="330"/>
      <c r="E149" s="330"/>
      <c r="F149" s="428"/>
      <c r="G149" s="429"/>
      <c r="H149" s="431"/>
      <c r="I149" s="427"/>
      <c r="J149" s="253"/>
      <c r="K149" s="254"/>
      <c r="L149" s="207"/>
      <c r="M149" s="145"/>
      <c r="N149" s="141"/>
      <c r="O149" s="141"/>
      <c r="P149" s="141"/>
      <c r="Q149" s="141"/>
      <c r="R149" s="141"/>
      <c r="S149" s="141"/>
      <c r="T149" s="141"/>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141"/>
      <c r="AZ149" s="141"/>
      <c r="BA149" s="141"/>
      <c r="BB149" s="141"/>
      <c r="BC149" s="141"/>
      <c r="BD149" s="141"/>
      <c r="BE149" s="141"/>
      <c r="BF149" s="141"/>
      <c r="BG149" s="141"/>
      <c r="BH149" s="141"/>
      <c r="BI149" s="141"/>
      <c r="BJ149" s="141"/>
      <c r="BK149" s="141"/>
      <c r="BL149" s="141"/>
      <c r="BM149" s="141"/>
      <c r="BN149" s="141"/>
    </row>
    <row r="150" spans="1:66">
      <c r="A150" s="431" t="s">
        <v>756</v>
      </c>
      <c r="B150" s="330" t="s">
        <v>757</v>
      </c>
      <c r="C150" s="330"/>
      <c r="D150" s="330" t="s">
        <v>758</v>
      </c>
      <c r="E150" s="330"/>
      <c r="F150" s="428">
        <f>+'Att 1 - Project Rev Req'!F102</f>
        <v>566844.28975903895</v>
      </c>
      <c r="G150" s="429"/>
      <c r="H150" s="431" t="s">
        <v>406</v>
      </c>
      <c r="I150" s="432">
        <v>1</v>
      </c>
      <c r="J150" s="253"/>
      <c r="K150" s="254">
        <f>F150*I150</f>
        <v>566844.28975903895</v>
      </c>
      <c r="L150" s="207"/>
      <c r="M150" s="145"/>
      <c r="N150" s="141"/>
      <c r="O150" s="141"/>
      <c r="P150" s="141"/>
      <c r="Q150" s="141"/>
      <c r="R150" s="141"/>
      <c r="S150" s="141"/>
      <c r="T150" s="141"/>
      <c r="U150" s="14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41"/>
      <c r="AR150" s="141"/>
      <c r="AS150" s="141"/>
      <c r="AT150" s="141"/>
      <c r="AU150" s="141"/>
      <c r="AV150" s="141"/>
      <c r="AW150" s="141"/>
      <c r="AX150" s="141"/>
      <c r="AY150" s="141"/>
      <c r="AZ150" s="141"/>
      <c r="BA150" s="141"/>
      <c r="BB150" s="141"/>
      <c r="BC150" s="141"/>
      <c r="BD150" s="141"/>
      <c r="BE150" s="141"/>
      <c r="BF150" s="141"/>
      <c r="BG150" s="141"/>
      <c r="BH150" s="141"/>
      <c r="BI150" s="141"/>
      <c r="BJ150" s="141"/>
      <c r="BK150" s="141"/>
      <c r="BL150" s="141"/>
      <c r="BM150" s="141"/>
      <c r="BN150" s="141"/>
    </row>
    <row r="151" spans="1:66">
      <c r="A151" s="424"/>
      <c r="B151" s="145"/>
      <c r="C151" s="145"/>
      <c r="D151" s="181"/>
      <c r="E151" s="181"/>
      <c r="F151" s="207"/>
      <c r="G151" s="207"/>
      <c r="H151" s="166"/>
      <c r="I151" s="145"/>
      <c r="J151" s="145"/>
      <c r="K151" s="252"/>
      <c r="L151" s="207"/>
      <c r="M151" s="145"/>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c r="AT151" s="141"/>
      <c r="AU151" s="141"/>
      <c r="AV151" s="141"/>
      <c r="AW151" s="141"/>
      <c r="AX151" s="141"/>
      <c r="AY151" s="141"/>
      <c r="AZ151" s="141"/>
      <c r="BA151" s="141"/>
      <c r="BB151" s="141"/>
      <c r="BC151" s="141"/>
      <c r="BD151" s="141"/>
      <c r="BE151" s="141"/>
      <c r="BF151" s="141"/>
      <c r="BG151" s="141"/>
      <c r="BH151" s="141"/>
      <c r="BI151" s="141"/>
      <c r="BJ151" s="141"/>
      <c r="BK151" s="141"/>
      <c r="BL151" s="141"/>
      <c r="BM151" s="141"/>
      <c r="BN151" s="141"/>
    </row>
    <row r="152" spans="1:66" ht="12.75" thickBot="1">
      <c r="A152" s="424">
        <v>49</v>
      </c>
      <c r="B152" s="145" t="s">
        <v>726</v>
      </c>
      <c r="C152" s="145"/>
      <c r="D152" s="204" t="s">
        <v>800</v>
      </c>
      <c r="E152" s="181"/>
      <c r="F152" s="630">
        <f>F111+F117+F128+F143+F146+F150</f>
        <v>25191452.977498338</v>
      </c>
      <c r="G152" s="181"/>
      <c r="H152" s="166"/>
      <c r="I152" s="145"/>
      <c r="J152" s="145"/>
      <c r="K152" s="630">
        <f>K111+K117+K128+K143+K146+K150</f>
        <v>25191452.977498338</v>
      </c>
      <c r="L152" s="207"/>
      <c r="M152" s="145"/>
    </row>
    <row r="153" spans="1:66" ht="12.75" thickTop="1">
      <c r="A153" s="159"/>
      <c r="B153" s="145"/>
      <c r="C153" s="145"/>
      <c r="D153" s="145"/>
      <c r="E153" s="145"/>
      <c r="F153" s="145"/>
      <c r="G153" s="181"/>
      <c r="H153" s="166"/>
      <c r="I153" s="145"/>
      <c r="J153" s="145"/>
      <c r="K153" s="145"/>
      <c r="L153" s="145"/>
      <c r="M153" s="145"/>
    </row>
    <row r="154" spans="1:66">
      <c r="B154" s="139" t="s">
        <v>408</v>
      </c>
      <c r="C154" s="139"/>
      <c r="M154" s="176" t="s">
        <v>425</v>
      </c>
      <c r="N154" s="141"/>
      <c r="O154" s="141"/>
      <c r="P154" s="141"/>
      <c r="Q154" s="141"/>
      <c r="R154" s="141"/>
      <c r="S154" s="141"/>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1"/>
      <c r="AZ154" s="141"/>
      <c r="BA154" s="141"/>
      <c r="BB154" s="141"/>
      <c r="BC154" s="141"/>
      <c r="BD154" s="141"/>
      <c r="BE154" s="141"/>
      <c r="BF154" s="141"/>
      <c r="BG154" s="141"/>
      <c r="BH154" s="141"/>
      <c r="BI154" s="141"/>
      <c r="BJ154" s="141"/>
      <c r="BK154" s="141"/>
      <c r="BL154" s="141"/>
      <c r="BM154" s="141"/>
      <c r="BN154" s="141"/>
    </row>
    <row r="155" spans="1:66">
      <c r="A155" s="851" t="s">
        <v>449</v>
      </c>
      <c r="B155" s="851"/>
      <c r="C155" s="851"/>
      <c r="D155" s="851"/>
      <c r="E155" s="851"/>
      <c r="F155" s="851"/>
      <c r="G155" s="851"/>
      <c r="H155" s="851"/>
      <c r="I155" s="851"/>
      <c r="J155" s="851"/>
      <c r="K155" s="851"/>
      <c r="L155" s="851"/>
      <c r="M155" s="851"/>
      <c r="N155" s="141"/>
      <c r="O155" s="141"/>
      <c r="P155" s="141"/>
      <c r="Q155" s="141"/>
      <c r="R155" s="141"/>
      <c r="S155" s="141"/>
      <c r="T155" s="141"/>
      <c r="U155" s="14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c r="AW155" s="141"/>
      <c r="AX155" s="141"/>
      <c r="AY155" s="141"/>
      <c r="AZ155" s="141"/>
      <c r="BA155" s="141"/>
      <c r="BB155" s="141"/>
      <c r="BC155" s="141"/>
      <c r="BD155" s="141"/>
      <c r="BE155" s="141"/>
      <c r="BF155" s="141"/>
      <c r="BG155" s="141"/>
      <c r="BH155" s="141"/>
      <c r="BI155" s="141"/>
      <c r="BJ155" s="141"/>
      <c r="BK155" s="141"/>
      <c r="BL155" s="141"/>
      <c r="BM155" s="141"/>
      <c r="BN155" s="141"/>
    </row>
    <row r="156" spans="1:66">
      <c r="A156" s="849" t="s">
        <v>618</v>
      </c>
      <c r="B156" s="849"/>
      <c r="C156" s="849"/>
      <c r="D156" s="849"/>
      <c r="E156" s="849"/>
      <c r="F156" s="849"/>
      <c r="G156" s="849"/>
      <c r="H156" s="849"/>
      <c r="I156" s="849"/>
      <c r="J156" s="849"/>
      <c r="K156" s="849"/>
      <c r="L156" s="849"/>
      <c r="M156" s="849"/>
    </row>
    <row r="157" spans="1:66">
      <c r="A157" s="850" t="str">
        <f>+A88</f>
        <v>Silver Run Electric, LLC</v>
      </c>
      <c r="B157" s="851"/>
      <c r="C157" s="851"/>
      <c r="D157" s="851"/>
      <c r="E157" s="851"/>
      <c r="F157" s="851"/>
      <c r="G157" s="851"/>
      <c r="H157" s="851"/>
      <c r="I157" s="851"/>
      <c r="J157" s="851"/>
      <c r="K157" s="851"/>
      <c r="L157" s="851"/>
      <c r="M157" s="851"/>
    </row>
    <row r="158" spans="1:66">
      <c r="M158" s="177" t="str">
        <f>$M$5</f>
        <v>For the 12 months ended</v>
      </c>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141"/>
      <c r="AV158" s="141"/>
      <c r="AW158" s="141"/>
      <c r="AX158" s="141"/>
      <c r="AY158" s="141"/>
      <c r="AZ158" s="141"/>
      <c r="BA158" s="141"/>
      <c r="BB158" s="141"/>
      <c r="BC158" s="141"/>
      <c r="BD158" s="141"/>
      <c r="BE158" s="141"/>
      <c r="BF158" s="141"/>
      <c r="BG158" s="141"/>
      <c r="BH158" s="141"/>
      <c r="BI158" s="141"/>
      <c r="BJ158" s="141"/>
      <c r="BK158" s="141"/>
      <c r="BL158" s="141"/>
      <c r="BM158" s="141"/>
      <c r="BN158" s="141"/>
    </row>
    <row r="159" spans="1:66">
      <c r="M159" s="633">
        <f>$M$6</f>
        <v>44926</v>
      </c>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c r="AW159" s="141"/>
      <c r="AX159" s="141"/>
      <c r="AY159" s="141"/>
      <c r="AZ159" s="141"/>
      <c r="BA159" s="141"/>
      <c r="BB159" s="141"/>
      <c r="BC159" s="141"/>
      <c r="BD159" s="141"/>
      <c r="BE159" s="141"/>
      <c r="BF159" s="141"/>
      <c r="BG159" s="141"/>
      <c r="BH159" s="141"/>
      <c r="BI159" s="141"/>
      <c r="BJ159" s="141"/>
      <c r="BK159" s="141"/>
      <c r="BL159" s="141"/>
      <c r="BM159" s="141"/>
      <c r="BN159" s="141"/>
    </row>
    <row r="160" spans="1:66">
      <c r="M160" s="144"/>
    </row>
    <row r="161" spans="1:66">
      <c r="A161" s="147" t="s">
        <v>70</v>
      </c>
      <c r="B161" s="146" t="s">
        <v>393</v>
      </c>
      <c r="C161" s="146"/>
      <c r="D161" s="146" t="s">
        <v>394</v>
      </c>
      <c r="E161" s="146"/>
      <c r="F161" s="146" t="s">
        <v>395</v>
      </c>
      <c r="G161" s="146"/>
      <c r="H161" s="146"/>
      <c r="I161" s="146" t="s">
        <v>396</v>
      </c>
      <c r="J161" s="146"/>
      <c r="K161" s="146" t="s">
        <v>397</v>
      </c>
      <c r="L161" s="146"/>
    </row>
    <row r="162" spans="1:66">
      <c r="A162" s="218" t="s">
        <v>386</v>
      </c>
      <c r="B162" s="858" t="s">
        <v>426</v>
      </c>
      <c r="C162" s="858"/>
      <c r="D162" s="858"/>
      <c r="E162" s="858"/>
      <c r="F162" s="858"/>
      <c r="G162" s="858"/>
      <c r="H162" s="858"/>
      <c r="I162" s="858"/>
      <c r="J162" s="858"/>
      <c r="K162" s="858"/>
      <c r="L162" s="152"/>
      <c r="M162" s="153"/>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141"/>
      <c r="AJ162" s="141"/>
      <c r="AK162" s="141"/>
      <c r="AL162" s="141"/>
      <c r="AM162" s="141"/>
      <c r="AN162" s="141"/>
      <c r="AO162" s="141"/>
      <c r="AP162" s="141"/>
      <c r="AQ162" s="141"/>
      <c r="AR162" s="141"/>
      <c r="AS162" s="141"/>
      <c r="AT162" s="141"/>
      <c r="AU162" s="141"/>
      <c r="AV162" s="141"/>
      <c r="AW162" s="141"/>
      <c r="AX162" s="141"/>
      <c r="AY162" s="141"/>
      <c r="AZ162" s="141"/>
      <c r="BA162" s="141"/>
      <c r="BB162" s="141"/>
      <c r="BC162" s="141"/>
      <c r="BD162" s="141"/>
      <c r="BE162" s="141"/>
      <c r="BF162" s="141"/>
      <c r="BG162" s="141"/>
      <c r="BH162" s="141"/>
      <c r="BI162" s="141"/>
      <c r="BJ162" s="141"/>
      <c r="BK162" s="141"/>
      <c r="BL162" s="141"/>
      <c r="BM162" s="141"/>
      <c r="BN162" s="141"/>
    </row>
    <row r="163" spans="1:66">
      <c r="A163" s="157"/>
      <c r="B163" s="145" t="s">
        <v>427</v>
      </c>
      <c r="C163" s="145"/>
      <c r="D163" s="181"/>
      <c r="E163" s="181"/>
      <c r="F163" s="145"/>
      <c r="G163" s="145"/>
      <c r="H163" s="145"/>
      <c r="I163" s="145"/>
      <c r="J163" s="145"/>
      <c r="K163" s="145"/>
      <c r="L163" s="145"/>
      <c r="M163" s="145"/>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141"/>
      <c r="AJ163" s="141"/>
      <c r="AK163" s="141"/>
      <c r="AL163" s="141"/>
      <c r="AM163" s="141"/>
      <c r="AN163" s="141"/>
      <c r="AO163" s="141"/>
      <c r="AP163" s="141"/>
      <c r="AQ163" s="141"/>
      <c r="AR163" s="141"/>
      <c r="AS163" s="141"/>
      <c r="AT163" s="141"/>
      <c r="AU163" s="141"/>
      <c r="AV163" s="141"/>
      <c r="AW163" s="141"/>
      <c r="AX163" s="141"/>
      <c r="AY163" s="141"/>
      <c r="AZ163" s="141"/>
      <c r="BA163" s="141"/>
      <c r="BB163" s="141"/>
      <c r="BC163" s="141"/>
      <c r="BD163" s="141"/>
      <c r="BE163" s="141"/>
      <c r="BF163" s="141"/>
      <c r="BG163" s="141"/>
      <c r="BH163" s="141"/>
      <c r="BI163" s="141"/>
      <c r="BJ163" s="141"/>
      <c r="BK163" s="141"/>
      <c r="BL163" s="141"/>
      <c r="BM163" s="141"/>
      <c r="BN163" s="141"/>
    </row>
    <row r="164" spans="1:66">
      <c r="A164" s="159">
        <v>1</v>
      </c>
      <c r="B164" s="145" t="s">
        <v>727</v>
      </c>
      <c r="C164" s="145"/>
      <c r="D164" s="181" t="s">
        <v>728</v>
      </c>
      <c r="E164" s="181"/>
      <c r="F164" s="145"/>
      <c r="G164" s="145"/>
      <c r="H164" s="145"/>
      <c r="I164" s="145"/>
      <c r="J164" s="145"/>
      <c r="K164" s="252">
        <f>F43</f>
        <v>156459369.2923077</v>
      </c>
      <c r="L164" s="207"/>
      <c r="M164" s="145"/>
    </row>
    <row r="165" spans="1:66" ht="24">
      <c r="A165" s="160">
        <v>2</v>
      </c>
      <c r="B165" s="329" t="s">
        <v>578</v>
      </c>
      <c r="C165" s="329"/>
      <c r="D165" s="330" t="s">
        <v>429</v>
      </c>
      <c r="E165" s="204"/>
      <c r="F165" s="145"/>
      <c r="G165" s="145"/>
      <c r="H165" s="145"/>
      <c r="I165" s="145"/>
      <c r="J165" s="145"/>
      <c r="K165" s="202">
        <v>0</v>
      </c>
      <c r="L165" s="207"/>
      <c r="M165" s="145"/>
    </row>
    <row r="166" spans="1:66" ht="24">
      <c r="A166" s="194">
        <v>3</v>
      </c>
      <c r="B166" s="329" t="s">
        <v>579</v>
      </c>
      <c r="C166" s="331"/>
      <c r="D166" s="331" t="s">
        <v>428</v>
      </c>
      <c r="E166" s="181"/>
      <c r="F166" s="145"/>
      <c r="G166" s="145"/>
      <c r="H166" s="145"/>
      <c r="I166" s="145"/>
      <c r="J166" s="145"/>
      <c r="K166" s="210">
        <v>0</v>
      </c>
      <c r="L166" s="207"/>
      <c r="M166" s="145"/>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141"/>
      <c r="AJ166" s="141"/>
      <c r="AK166" s="141"/>
      <c r="AL166" s="141"/>
      <c r="AM166" s="141"/>
      <c r="AN166" s="141"/>
      <c r="AO166" s="141"/>
      <c r="AP166" s="141"/>
      <c r="AQ166" s="141"/>
      <c r="AR166" s="141"/>
      <c r="AS166" s="141"/>
      <c r="AT166" s="141"/>
      <c r="AU166" s="141"/>
      <c r="AV166" s="141"/>
      <c r="AW166" s="141"/>
      <c r="AX166" s="141"/>
      <c r="AY166" s="141"/>
      <c r="AZ166" s="141"/>
      <c r="BA166" s="141"/>
      <c r="BB166" s="141"/>
      <c r="BC166" s="141"/>
      <c r="BD166" s="141"/>
      <c r="BE166" s="141"/>
      <c r="BF166" s="141"/>
      <c r="BG166" s="141"/>
      <c r="BH166" s="141"/>
      <c r="BI166" s="141"/>
      <c r="BJ166" s="141"/>
      <c r="BK166" s="141"/>
      <c r="BL166" s="141"/>
      <c r="BM166" s="141"/>
      <c r="BN166" s="141"/>
    </row>
    <row r="167" spans="1:66">
      <c r="A167" s="160"/>
      <c r="B167" s="145"/>
      <c r="C167" s="145"/>
      <c r="D167" s="181"/>
      <c r="E167" s="181"/>
      <c r="F167" s="145"/>
      <c r="G167" s="145"/>
      <c r="H167" s="145"/>
      <c r="I167" s="145"/>
      <c r="J167" s="145"/>
      <c r="K167" s="145"/>
      <c r="L167" s="145"/>
      <c r="M167" s="145"/>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141"/>
      <c r="AJ167" s="141"/>
      <c r="AK167" s="141"/>
      <c r="AL167" s="141"/>
      <c r="AM167" s="141"/>
      <c r="AN167" s="141"/>
      <c r="AO167" s="141"/>
      <c r="AP167" s="141"/>
      <c r="AQ167" s="141"/>
      <c r="AR167" s="141"/>
      <c r="AS167" s="141"/>
      <c r="AT167" s="141"/>
      <c r="AU167" s="141"/>
      <c r="AV167" s="141"/>
      <c r="AW167" s="141"/>
      <c r="AX167" s="141"/>
      <c r="AY167" s="141"/>
      <c r="AZ167" s="141"/>
      <c r="BA167" s="141"/>
      <c r="BB167" s="141"/>
      <c r="BC167" s="141"/>
      <c r="BD167" s="141"/>
      <c r="BE167" s="141"/>
      <c r="BF167" s="141"/>
      <c r="BG167" s="141"/>
      <c r="BH167" s="141"/>
      <c r="BI167" s="141"/>
      <c r="BJ167" s="141"/>
      <c r="BK167" s="141"/>
      <c r="BL167" s="141"/>
      <c r="BM167" s="141"/>
      <c r="BN167" s="141"/>
    </row>
    <row r="168" spans="1:66">
      <c r="A168" s="170">
        <v>4</v>
      </c>
      <c r="B168" s="150" t="s">
        <v>729</v>
      </c>
      <c r="C168" s="150"/>
      <c r="D168" s="190" t="s">
        <v>730</v>
      </c>
      <c r="E168" s="190"/>
      <c r="F168" s="150"/>
      <c r="G168" s="150"/>
      <c r="H168" s="150"/>
      <c r="I168" s="150"/>
      <c r="J168" s="150"/>
      <c r="K168" s="252">
        <f>K164-K165-K166</f>
        <v>156459369.2923077</v>
      </c>
      <c r="L168" s="207"/>
      <c r="M168" s="150"/>
    </row>
    <row r="169" spans="1:66">
      <c r="A169" s="170"/>
      <c r="B169" s="150"/>
      <c r="C169" s="150"/>
      <c r="D169" s="190"/>
      <c r="E169" s="190"/>
      <c r="F169" s="150"/>
      <c r="G169" s="150"/>
      <c r="H169" s="150"/>
      <c r="I169" s="150"/>
      <c r="J169" s="150"/>
      <c r="K169" s="150"/>
      <c r="L169" s="150"/>
      <c r="M169" s="150"/>
    </row>
    <row r="170" spans="1:66">
      <c r="A170" s="170">
        <v>5</v>
      </c>
      <c r="B170" s="145" t="s">
        <v>731</v>
      </c>
      <c r="C170" s="145"/>
      <c r="D170" s="181" t="s">
        <v>732</v>
      </c>
      <c r="E170" s="181"/>
      <c r="F170" s="145"/>
      <c r="G170" s="145"/>
      <c r="H170" s="160"/>
      <c r="J170" s="176" t="s">
        <v>430</v>
      </c>
      <c r="K170" s="207">
        <f>IF(K164=0,1,K168/K164)</f>
        <v>1</v>
      </c>
      <c r="L170" s="220"/>
      <c r="M170" s="145"/>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41"/>
      <c r="AR170" s="141"/>
      <c r="AS170" s="141"/>
      <c r="AT170" s="141"/>
      <c r="AU170" s="141"/>
      <c r="AV170" s="141"/>
      <c r="AW170" s="141"/>
      <c r="AX170" s="141"/>
      <c r="AY170" s="141"/>
      <c r="AZ170" s="141"/>
      <c r="BA170" s="141"/>
      <c r="BB170" s="141"/>
      <c r="BC170" s="141"/>
      <c r="BD170" s="141"/>
      <c r="BE170" s="141"/>
      <c r="BF170" s="141"/>
      <c r="BG170" s="141"/>
      <c r="BH170" s="141"/>
      <c r="BI170" s="141"/>
      <c r="BJ170" s="141"/>
      <c r="BK170" s="141"/>
      <c r="BL170" s="141"/>
      <c r="BM170" s="141"/>
      <c r="BN170" s="141"/>
    </row>
    <row r="171" spans="1:66">
      <c r="A171" s="170"/>
      <c r="B171" s="145"/>
      <c r="C171" s="145"/>
      <c r="D171" s="181"/>
      <c r="E171" s="181"/>
      <c r="F171" s="145"/>
      <c r="G171" s="145"/>
      <c r="H171" s="145"/>
      <c r="I171" s="145"/>
      <c r="J171" s="145"/>
      <c r="K171" s="145"/>
      <c r="L171" s="145"/>
      <c r="M171" s="145"/>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row>
    <row r="172" spans="1:66">
      <c r="A172" s="159">
        <v>6</v>
      </c>
      <c r="B172" s="145" t="s">
        <v>733</v>
      </c>
      <c r="C172" s="145"/>
      <c r="D172" s="182"/>
      <c r="E172" s="182"/>
      <c r="F172" s="145"/>
      <c r="G172" s="145"/>
      <c r="H172" s="145"/>
      <c r="I172" s="145"/>
      <c r="J172" s="145"/>
      <c r="K172" s="145"/>
      <c r="L172" s="145"/>
      <c r="M172" s="145"/>
    </row>
    <row r="173" spans="1:66">
      <c r="A173" s="159"/>
      <c r="B173" s="145"/>
      <c r="C173" s="145"/>
      <c r="D173" s="221" t="s">
        <v>734</v>
      </c>
      <c r="E173" s="221"/>
      <c r="F173" s="222" t="s">
        <v>431</v>
      </c>
      <c r="G173" s="222"/>
      <c r="H173" s="223" t="s">
        <v>400</v>
      </c>
      <c r="I173" s="222" t="s">
        <v>433</v>
      </c>
      <c r="J173" s="160"/>
      <c r="K173" s="145"/>
      <c r="L173" s="145"/>
      <c r="M173" s="145"/>
    </row>
    <row r="174" spans="1:66">
      <c r="A174" s="159">
        <v>7</v>
      </c>
      <c r="B174" s="145" t="s">
        <v>642</v>
      </c>
      <c r="C174" s="145"/>
      <c r="D174" s="181" t="s">
        <v>735</v>
      </c>
      <c r="E174" s="181"/>
      <c r="F174" s="202">
        <v>0</v>
      </c>
      <c r="G174" s="181"/>
      <c r="H174" s="256">
        <v>0</v>
      </c>
      <c r="I174" s="224">
        <f>F174*H174</f>
        <v>0</v>
      </c>
      <c r="J174" s="145"/>
      <c r="K174" s="145"/>
      <c r="L174" s="145"/>
      <c r="M174" s="145"/>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141"/>
      <c r="BA174" s="141"/>
      <c r="BB174" s="141"/>
      <c r="BC174" s="141"/>
      <c r="BD174" s="141"/>
      <c r="BE174" s="141"/>
      <c r="BF174" s="141"/>
      <c r="BG174" s="141"/>
      <c r="BH174" s="141"/>
      <c r="BI174" s="141"/>
      <c r="BJ174" s="141"/>
      <c r="BK174" s="141"/>
      <c r="BL174" s="141"/>
      <c r="BM174" s="141"/>
      <c r="BN174" s="141"/>
    </row>
    <row r="175" spans="1:66">
      <c r="A175" s="159">
        <v>8</v>
      </c>
      <c r="B175" s="145" t="s">
        <v>644</v>
      </c>
      <c r="C175" s="145"/>
      <c r="D175" s="181" t="s">
        <v>736</v>
      </c>
      <c r="E175" s="181"/>
      <c r="F175" s="202">
        <v>1</v>
      </c>
      <c r="G175" s="181"/>
      <c r="H175" s="256">
        <v>1</v>
      </c>
      <c r="I175" s="167">
        <f>F175*H175</f>
        <v>1</v>
      </c>
      <c r="J175" s="145"/>
      <c r="K175" s="145"/>
      <c r="L175" s="145"/>
      <c r="M175" s="145"/>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1"/>
    </row>
    <row r="176" spans="1:66">
      <c r="A176" s="159">
        <v>9</v>
      </c>
      <c r="B176" s="145" t="s">
        <v>646</v>
      </c>
      <c r="C176" s="145"/>
      <c r="D176" s="181" t="s">
        <v>737</v>
      </c>
      <c r="E176" s="181"/>
      <c r="F176" s="202">
        <v>0</v>
      </c>
      <c r="G176" s="181"/>
      <c r="H176" s="256">
        <v>0</v>
      </c>
      <c r="I176" s="167">
        <f>F176*H176</f>
        <v>0</v>
      </c>
      <c r="J176" s="145"/>
      <c r="K176" s="160" t="s">
        <v>436</v>
      </c>
      <c r="L176" s="145"/>
      <c r="M176" s="145"/>
    </row>
    <row r="177" spans="1:67">
      <c r="A177" s="159">
        <v>10</v>
      </c>
      <c r="B177" s="145" t="s">
        <v>713</v>
      </c>
      <c r="C177" s="145"/>
      <c r="D177" s="181" t="s">
        <v>738</v>
      </c>
      <c r="E177" s="181"/>
      <c r="F177" s="210">
        <v>0</v>
      </c>
      <c r="G177" s="181"/>
      <c r="H177" s="256">
        <v>0</v>
      </c>
      <c r="I177" s="225">
        <f>F177*H177</f>
        <v>0</v>
      </c>
      <c r="J177" s="145"/>
      <c r="K177" s="222" t="s">
        <v>437</v>
      </c>
      <c r="L177" s="145"/>
      <c r="M177" s="145"/>
    </row>
    <row r="178" spans="1:67">
      <c r="A178" s="159"/>
      <c r="B178" s="145"/>
      <c r="C178" s="145"/>
      <c r="D178" s="181"/>
      <c r="E178" s="181"/>
      <c r="F178" s="207"/>
      <c r="G178" s="181"/>
      <c r="H178" s="145"/>
      <c r="I178" s="145"/>
      <c r="J178" s="145"/>
      <c r="K178" s="145"/>
      <c r="L178" s="145"/>
      <c r="M178" s="145"/>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1"/>
      <c r="BC178" s="141"/>
      <c r="BD178" s="141"/>
      <c r="BE178" s="141"/>
      <c r="BF178" s="141"/>
      <c r="BG178" s="141"/>
      <c r="BH178" s="141"/>
      <c r="BI178" s="141"/>
      <c r="BJ178" s="141"/>
      <c r="BK178" s="141"/>
      <c r="BL178" s="141"/>
      <c r="BM178" s="141"/>
      <c r="BN178" s="141"/>
    </row>
    <row r="179" spans="1:67">
      <c r="A179" s="160">
        <v>11</v>
      </c>
      <c r="B179" s="173" t="s">
        <v>387</v>
      </c>
      <c r="C179" s="173"/>
      <c r="D179" s="182" t="s">
        <v>248</v>
      </c>
      <c r="E179" s="182"/>
      <c r="F179" s="207">
        <f>SUM(F174:F177)</f>
        <v>1</v>
      </c>
      <c r="G179" s="207"/>
      <c r="H179" s="207"/>
      <c r="I179" s="207">
        <f>SUM(I174:I177)</f>
        <v>1</v>
      </c>
      <c r="J179" s="160" t="s">
        <v>434</v>
      </c>
      <c r="K179" s="256">
        <f>IF(F179=0,1,I179/F179)</f>
        <v>1</v>
      </c>
      <c r="L179" s="328" t="s">
        <v>434</v>
      </c>
      <c r="M179" s="258" t="s">
        <v>435</v>
      </c>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141"/>
      <c r="AJ179" s="141"/>
      <c r="AK179" s="141"/>
      <c r="AL179" s="141"/>
      <c r="AM179" s="141"/>
      <c r="AN179" s="141"/>
      <c r="AO179" s="141"/>
      <c r="AP179" s="141"/>
      <c r="AQ179" s="141"/>
      <c r="AR179" s="141"/>
      <c r="AS179" s="141"/>
      <c r="AT179" s="141"/>
      <c r="AU179" s="141"/>
      <c r="AV179" s="141"/>
      <c r="AW179" s="141"/>
      <c r="AX179" s="141"/>
      <c r="AY179" s="141"/>
      <c r="AZ179" s="141"/>
      <c r="BA179" s="141"/>
      <c r="BB179" s="141"/>
      <c r="BC179" s="141"/>
      <c r="BD179" s="141"/>
      <c r="BE179" s="141"/>
      <c r="BF179" s="141"/>
      <c r="BG179" s="141"/>
      <c r="BH179" s="141"/>
      <c r="BI179" s="141"/>
      <c r="BJ179" s="141"/>
      <c r="BK179" s="141"/>
      <c r="BL179" s="141"/>
      <c r="BM179" s="141"/>
      <c r="BN179" s="141"/>
    </row>
    <row r="180" spans="1:67">
      <c r="A180" s="160"/>
      <c r="B180" s="173"/>
      <c r="C180" s="173"/>
      <c r="D180" s="182"/>
      <c r="E180" s="182"/>
      <c r="F180" s="203"/>
      <c r="G180" s="203"/>
      <c r="H180" s="182"/>
      <c r="I180" s="182"/>
      <c r="J180" s="182"/>
      <c r="K180" s="258"/>
      <c r="L180" s="258"/>
      <c r="M180" s="258"/>
    </row>
    <row r="181" spans="1:67">
      <c r="A181" s="159">
        <v>12</v>
      </c>
      <c r="B181" s="144" t="s">
        <v>739</v>
      </c>
      <c r="C181" s="145"/>
      <c r="D181" s="181"/>
      <c r="E181" s="181"/>
      <c r="F181" s="181"/>
      <c r="G181" s="181"/>
      <c r="H181" s="181"/>
      <c r="I181" s="181"/>
      <c r="J181" s="181"/>
      <c r="L181" s="181"/>
      <c r="M181" s="145"/>
      <c r="BO181" s="141"/>
    </row>
    <row r="182" spans="1:67">
      <c r="A182" s="159">
        <v>13</v>
      </c>
      <c r="B182" s="145"/>
      <c r="C182" s="145"/>
      <c r="D182" s="181"/>
      <c r="E182" s="181"/>
      <c r="F182" s="181"/>
      <c r="G182" s="181"/>
      <c r="H182" s="181"/>
      <c r="I182" s="181"/>
      <c r="J182" s="181"/>
      <c r="K182" s="166"/>
      <c r="L182" s="181"/>
      <c r="M182" s="145"/>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141"/>
      <c r="AJ182" s="141"/>
      <c r="AK182" s="141"/>
      <c r="AL182" s="141"/>
      <c r="AM182" s="141"/>
      <c r="AN182" s="141"/>
      <c r="AO182" s="141"/>
      <c r="AP182" s="141"/>
      <c r="AQ182" s="141"/>
      <c r="AR182" s="141"/>
      <c r="AS182" s="141"/>
      <c r="AT182" s="141"/>
      <c r="AU182" s="141"/>
      <c r="AV182" s="141"/>
      <c r="AW182" s="141"/>
      <c r="AX182" s="141"/>
      <c r="AY182" s="141"/>
      <c r="AZ182" s="141"/>
      <c r="BA182" s="141"/>
      <c r="BB182" s="141"/>
      <c r="BC182" s="141"/>
      <c r="BD182" s="141"/>
      <c r="BE182" s="141"/>
      <c r="BF182" s="141"/>
      <c r="BG182" s="141"/>
      <c r="BH182" s="141"/>
      <c r="BI182" s="141"/>
      <c r="BJ182" s="141"/>
      <c r="BK182" s="141"/>
      <c r="BL182" s="141"/>
      <c r="BM182" s="141"/>
      <c r="BN182" s="141"/>
      <c r="BO182" s="141"/>
    </row>
    <row r="183" spans="1:67">
      <c r="A183" s="159">
        <v>14</v>
      </c>
      <c r="B183" s="145"/>
      <c r="C183" s="145"/>
      <c r="D183" s="181"/>
      <c r="E183" s="181"/>
      <c r="F183" s="226" t="s">
        <v>431</v>
      </c>
      <c r="G183" s="226"/>
      <c r="H183" s="226" t="s">
        <v>439</v>
      </c>
      <c r="I183" s="166" t="s">
        <v>442</v>
      </c>
      <c r="J183" s="181"/>
      <c r="K183" s="226" t="s">
        <v>438</v>
      </c>
      <c r="L183" s="181"/>
      <c r="M183" s="145"/>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141"/>
      <c r="AJ183" s="141"/>
      <c r="AK183" s="141"/>
      <c r="AL183" s="141"/>
      <c r="AM183" s="141"/>
      <c r="AN183" s="141"/>
      <c r="AO183" s="141"/>
      <c r="AP183" s="141"/>
      <c r="AQ183" s="141"/>
      <c r="AR183" s="141"/>
      <c r="AS183" s="141"/>
      <c r="AT183" s="141"/>
      <c r="AU183" s="141"/>
      <c r="AV183" s="141"/>
      <c r="AW183" s="141"/>
      <c r="AX183" s="141"/>
      <c r="AY183" s="141"/>
      <c r="AZ183" s="141"/>
      <c r="BA183" s="141"/>
      <c r="BB183" s="141"/>
      <c r="BC183" s="141"/>
      <c r="BD183" s="141"/>
      <c r="BE183" s="141"/>
      <c r="BF183" s="141"/>
      <c r="BG183" s="141"/>
      <c r="BH183" s="141"/>
      <c r="BI183" s="141"/>
      <c r="BJ183" s="141"/>
      <c r="BK183" s="141"/>
      <c r="BL183" s="141"/>
      <c r="BM183" s="141"/>
      <c r="BN183" s="141"/>
      <c r="BO183" s="141"/>
    </row>
    <row r="184" spans="1:67">
      <c r="A184" s="159">
        <v>15</v>
      </c>
      <c r="B184" s="145" t="s">
        <v>740</v>
      </c>
      <c r="C184" s="145"/>
      <c r="D184" s="181" t="s">
        <v>741</v>
      </c>
      <c r="E184" s="181"/>
      <c r="F184" s="250">
        <f>'Att 5 - Return on Rate Base'!F21</f>
        <v>68080769.230769232</v>
      </c>
      <c r="G184" s="203"/>
      <c r="H184" s="227">
        <f>'Att 5 - Return on Rate Base'!G21</f>
        <v>0.45250000000000001</v>
      </c>
      <c r="I184" s="228">
        <f>'Att 5 - Return on Rate Base'!H21</f>
        <v>3.0452226427885431E-2</v>
      </c>
      <c r="J184" s="181"/>
      <c r="K184" s="228">
        <f>'Att 5 - Return on Rate Base'!I21</f>
        <v>1.3779632458618157E-2</v>
      </c>
      <c r="L184" s="166" t="s">
        <v>434</v>
      </c>
      <c r="M184" s="145" t="s">
        <v>440</v>
      </c>
      <c r="BO184" s="141"/>
    </row>
    <row r="185" spans="1:67">
      <c r="A185" s="159">
        <v>16</v>
      </c>
      <c r="B185" s="145" t="s">
        <v>742</v>
      </c>
      <c r="C185" s="145"/>
      <c r="D185" s="181" t="s">
        <v>741</v>
      </c>
      <c r="E185" s="181"/>
      <c r="F185" s="250">
        <f>'Att 5 - Return on Rate Base'!F22</f>
        <v>0</v>
      </c>
      <c r="G185" s="203"/>
      <c r="H185" s="227">
        <f>'Att 5 - Return on Rate Base'!G22</f>
        <v>0</v>
      </c>
      <c r="I185" s="228">
        <f>'Att 5 - Return on Rate Base'!H22</f>
        <v>0</v>
      </c>
      <c r="J185" s="181"/>
      <c r="K185" s="229">
        <f>'Att 5 - Return on Rate Base'!I22</f>
        <v>0</v>
      </c>
      <c r="L185" s="166"/>
      <c r="M185" s="145"/>
      <c r="BO185" s="141"/>
    </row>
    <row r="186" spans="1:67">
      <c r="A186" s="159">
        <v>17</v>
      </c>
      <c r="B186" s="145" t="s">
        <v>743</v>
      </c>
      <c r="C186" s="145"/>
      <c r="D186" s="181" t="s">
        <v>744</v>
      </c>
      <c r="E186" s="181"/>
      <c r="F186" s="629">
        <f>'Att 5 - Return on Rate Base'!F23</f>
        <v>84866165.20615384</v>
      </c>
      <c r="G186" s="213"/>
      <c r="H186" s="230">
        <f>'Att 5 - Return on Rate Base'!G23</f>
        <v>0.54749999999999999</v>
      </c>
      <c r="I186" s="228">
        <f>'Att 5 - Return on Rate Base'!H23</f>
        <v>9.8500000000000004E-2</v>
      </c>
      <c r="J186" s="181"/>
      <c r="K186" s="231">
        <f>'Att 5 - Return on Rate Base'!I23</f>
        <v>5.3928750000000004E-2</v>
      </c>
      <c r="L186" s="166"/>
      <c r="M186" s="145"/>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141"/>
      <c r="AJ186" s="141"/>
      <c r="AK186" s="141"/>
      <c r="AL186" s="141"/>
      <c r="AM186" s="141"/>
      <c r="AN186" s="141"/>
      <c r="AO186" s="141"/>
      <c r="AP186" s="141"/>
      <c r="AQ186" s="141"/>
      <c r="AR186" s="141"/>
      <c r="AS186" s="141"/>
      <c r="AT186" s="141"/>
      <c r="AU186" s="141"/>
      <c r="AV186" s="141"/>
      <c r="AW186" s="141"/>
      <c r="AX186" s="141"/>
      <c r="AY186" s="141"/>
      <c r="AZ186" s="141"/>
      <c r="BA186" s="141"/>
      <c r="BB186" s="141"/>
      <c r="BC186" s="141"/>
      <c r="BD186" s="141"/>
      <c r="BE186" s="141"/>
      <c r="BF186" s="141"/>
      <c r="BG186" s="141"/>
      <c r="BH186" s="141"/>
      <c r="BI186" s="141"/>
      <c r="BJ186" s="141"/>
      <c r="BK186" s="141"/>
      <c r="BL186" s="141"/>
      <c r="BM186" s="141"/>
      <c r="BN186" s="141"/>
      <c r="BO186" s="141"/>
    </row>
    <row r="187" spans="1:67">
      <c r="A187" s="159"/>
      <c r="B187" s="145"/>
      <c r="C187" s="145"/>
      <c r="D187" s="181"/>
      <c r="E187" s="181"/>
      <c r="F187" s="181"/>
      <c r="G187" s="181"/>
      <c r="H187" s="181"/>
      <c r="I187" s="181"/>
      <c r="J187" s="181"/>
      <c r="K187" s="232"/>
      <c r="L187" s="166"/>
      <c r="M187" s="145"/>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141"/>
      <c r="AJ187" s="141"/>
      <c r="AK187" s="141"/>
      <c r="AL187" s="141"/>
      <c r="AM187" s="141"/>
      <c r="AN187" s="141"/>
      <c r="AO187" s="141"/>
      <c r="AP187" s="141"/>
      <c r="AQ187" s="141"/>
      <c r="AR187" s="141"/>
      <c r="AS187" s="141"/>
      <c r="AT187" s="141"/>
      <c r="AU187" s="141"/>
      <c r="AV187" s="141"/>
      <c r="AW187" s="141"/>
      <c r="AX187" s="141"/>
      <c r="AY187" s="141"/>
      <c r="AZ187" s="141"/>
      <c r="BA187" s="141"/>
      <c r="BB187" s="141"/>
      <c r="BC187" s="141"/>
      <c r="BD187" s="141"/>
      <c r="BE187" s="141"/>
      <c r="BF187" s="141"/>
      <c r="BG187" s="141"/>
      <c r="BH187" s="141"/>
      <c r="BI187" s="141"/>
      <c r="BJ187" s="141"/>
      <c r="BK187" s="141"/>
      <c r="BL187" s="141"/>
      <c r="BM187" s="141"/>
      <c r="BN187" s="141"/>
      <c r="BO187" s="141"/>
    </row>
    <row r="188" spans="1:67">
      <c r="A188" s="170">
        <v>18</v>
      </c>
      <c r="B188" s="150" t="s">
        <v>745</v>
      </c>
      <c r="C188" s="150"/>
      <c r="D188" s="190" t="s">
        <v>746</v>
      </c>
      <c r="E188" s="190"/>
      <c r="F188" s="250">
        <f>SUM(F184:F186)</f>
        <v>152946934.43692309</v>
      </c>
      <c r="G188" s="203"/>
      <c r="H188" s="190"/>
      <c r="I188" s="190"/>
      <c r="J188" s="190"/>
      <c r="K188" s="233">
        <f>SUM(K184:K186)</f>
        <v>6.7708382458618155E-2</v>
      </c>
      <c r="L188" s="234" t="s">
        <v>434</v>
      </c>
      <c r="M188" s="150" t="s">
        <v>441</v>
      </c>
      <c r="BO188" s="141"/>
    </row>
    <row r="189" spans="1:67">
      <c r="A189" s="170"/>
      <c r="B189" s="150"/>
      <c r="C189" s="150"/>
      <c r="D189" s="190"/>
      <c r="E189" s="190"/>
      <c r="F189" s="190"/>
      <c r="G189" s="190"/>
      <c r="H189" s="190"/>
      <c r="I189" s="190"/>
      <c r="J189" s="190"/>
      <c r="K189" s="233"/>
      <c r="L189" s="189"/>
      <c r="M189" s="150"/>
      <c r="BO189" s="141"/>
    </row>
    <row r="190" spans="1:67">
      <c r="A190" s="159">
        <v>19</v>
      </c>
      <c r="B190" s="145" t="s">
        <v>622</v>
      </c>
      <c r="C190" s="145"/>
      <c r="D190" s="181"/>
      <c r="E190" s="181"/>
      <c r="F190" s="181"/>
      <c r="G190" s="181"/>
      <c r="H190" s="181"/>
      <c r="I190" s="181"/>
      <c r="J190" s="181"/>
      <c r="K190" s="223" t="s">
        <v>431</v>
      </c>
      <c r="L190" s="181"/>
      <c r="M190" s="145"/>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141"/>
      <c r="AV190" s="141"/>
      <c r="AW190" s="141"/>
      <c r="AX190" s="141"/>
      <c r="AY190" s="141"/>
      <c r="AZ190" s="141"/>
      <c r="BA190" s="141"/>
      <c r="BB190" s="141"/>
      <c r="BC190" s="141"/>
      <c r="BD190" s="141"/>
      <c r="BE190" s="141"/>
      <c r="BF190" s="141"/>
      <c r="BG190" s="141"/>
      <c r="BH190" s="141"/>
      <c r="BI190" s="141"/>
      <c r="BJ190" s="141"/>
      <c r="BK190" s="141"/>
      <c r="BL190" s="141"/>
      <c r="BM190" s="141"/>
      <c r="BN190" s="141"/>
      <c r="BO190" s="141"/>
    </row>
    <row r="191" spans="1:67">
      <c r="A191" s="159"/>
      <c r="B191" s="145"/>
      <c r="C191" s="145"/>
      <c r="D191" s="181"/>
      <c r="E191" s="181"/>
      <c r="F191" s="181"/>
      <c r="G191" s="181"/>
      <c r="H191" s="181"/>
      <c r="I191" s="181"/>
      <c r="J191" s="181"/>
      <c r="K191" s="181"/>
      <c r="L191" s="181"/>
      <c r="M191" s="145"/>
      <c r="N191" s="141"/>
      <c r="O191" s="141"/>
      <c r="P191" s="141"/>
      <c r="Q191" s="141"/>
      <c r="R191" s="141"/>
      <c r="S191" s="141"/>
      <c r="T191" s="141"/>
      <c r="U191" s="141"/>
      <c r="V191" s="141"/>
      <c r="W191" s="141"/>
      <c r="X191" s="141"/>
      <c r="Y191" s="141"/>
      <c r="Z191" s="141"/>
      <c r="AA191" s="141"/>
      <c r="AB191" s="141"/>
      <c r="AC191" s="141"/>
      <c r="AD191" s="141"/>
      <c r="AE191" s="141"/>
      <c r="AF191" s="141"/>
      <c r="AG191" s="141"/>
      <c r="AH191" s="141"/>
      <c r="AI191" s="141"/>
      <c r="AJ191" s="141"/>
      <c r="AK191" s="141"/>
      <c r="AL191" s="141"/>
      <c r="AM191" s="141"/>
      <c r="AN191" s="141"/>
      <c r="AO191" s="141"/>
      <c r="AP191" s="141"/>
      <c r="AQ191" s="141"/>
      <c r="AR191" s="141"/>
      <c r="AS191" s="141"/>
      <c r="AT191" s="141"/>
      <c r="AU191" s="141"/>
      <c r="AV191" s="141"/>
      <c r="AW191" s="141"/>
      <c r="AX191" s="141"/>
      <c r="AY191" s="141"/>
      <c r="AZ191" s="141"/>
      <c r="BA191" s="141"/>
      <c r="BB191" s="141"/>
      <c r="BC191" s="141"/>
      <c r="BD191" s="141"/>
      <c r="BE191" s="141"/>
      <c r="BF191" s="141"/>
      <c r="BG191" s="141"/>
      <c r="BH191" s="141"/>
      <c r="BI191" s="141"/>
      <c r="BJ191" s="141"/>
      <c r="BK191" s="141"/>
      <c r="BL191" s="141"/>
      <c r="BM191" s="141"/>
      <c r="BN191" s="141"/>
      <c r="BO191" s="141"/>
    </row>
    <row r="192" spans="1:67">
      <c r="A192" s="170">
        <v>20</v>
      </c>
      <c r="B192" s="145" t="s">
        <v>747</v>
      </c>
      <c r="C192" s="145"/>
      <c r="D192" s="235" t="s">
        <v>556</v>
      </c>
      <c r="E192" s="190"/>
      <c r="F192" s="181"/>
      <c r="G192" s="181"/>
      <c r="H192" s="181"/>
      <c r="I192" s="181"/>
      <c r="J192" s="181"/>
      <c r="K192" s="203">
        <f>'Att 12 - Revenue Credits'!F17</f>
        <v>0</v>
      </c>
      <c r="L192" s="181"/>
      <c r="M192" s="145"/>
      <c r="BO192" s="141"/>
    </row>
    <row r="193" spans="1:67" s="241" customFormat="1">
      <c r="A193" s="236"/>
      <c r="B193" s="237"/>
      <c r="C193" s="237"/>
      <c r="D193" s="238"/>
      <c r="E193" s="238"/>
      <c r="F193" s="239"/>
      <c r="G193" s="239"/>
      <c r="H193" s="239"/>
      <c r="I193" s="239"/>
      <c r="J193" s="239"/>
      <c r="K193" s="239"/>
      <c r="L193" s="239"/>
      <c r="M193" s="237"/>
      <c r="N193" s="142"/>
      <c r="O193" s="142"/>
      <c r="P193" s="142"/>
      <c r="Q193" s="142"/>
      <c r="R193" s="142"/>
      <c r="S193" s="142"/>
      <c r="T193" s="142"/>
      <c r="U193" s="142"/>
      <c r="V193" s="142"/>
      <c r="W193" s="142"/>
      <c r="X193" s="142"/>
      <c r="Y193" s="142"/>
      <c r="Z193" s="142"/>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42"/>
      <c r="BD193" s="142"/>
      <c r="BE193" s="142"/>
      <c r="BF193" s="142"/>
      <c r="BG193" s="142"/>
      <c r="BH193" s="142"/>
      <c r="BI193" s="142"/>
      <c r="BJ193" s="142"/>
      <c r="BK193" s="142"/>
      <c r="BL193" s="142"/>
      <c r="BM193" s="142"/>
      <c r="BN193" s="142"/>
      <c r="BO193" s="240"/>
    </row>
    <row r="194" spans="1:67">
      <c r="A194" s="170">
        <v>21</v>
      </c>
      <c r="B194" s="145" t="s">
        <v>748</v>
      </c>
      <c r="C194" s="145"/>
      <c r="D194" s="235" t="s">
        <v>557</v>
      </c>
      <c r="E194" s="190"/>
      <c r="F194" s="181"/>
      <c r="G194" s="181"/>
      <c r="H194" s="181"/>
      <c r="I194" s="181"/>
      <c r="J194" s="181"/>
      <c r="K194" s="250">
        <f>'Att 12 - Revenue Credits'!F28</f>
        <v>362479.37</v>
      </c>
      <c r="L194" s="181"/>
      <c r="M194" s="145"/>
      <c r="N194" s="141"/>
      <c r="O194" s="141"/>
      <c r="P194" s="141"/>
      <c r="Q194" s="141"/>
      <c r="R194" s="141"/>
      <c r="S194" s="141"/>
      <c r="T194" s="141"/>
      <c r="U194" s="141"/>
      <c r="V194" s="141"/>
      <c r="W194" s="141"/>
      <c r="X194" s="141"/>
      <c r="Y194" s="141"/>
      <c r="Z194" s="141"/>
      <c r="AA194" s="141"/>
      <c r="AB194" s="141"/>
      <c r="AC194" s="141"/>
      <c r="AD194" s="141"/>
      <c r="AE194" s="141"/>
      <c r="AF194" s="141"/>
      <c r="AG194" s="141"/>
      <c r="AH194" s="141"/>
      <c r="AI194" s="141"/>
      <c r="AJ194" s="141"/>
      <c r="AK194" s="141"/>
      <c r="AL194" s="141"/>
      <c r="AM194" s="141"/>
      <c r="AN194" s="141"/>
      <c r="AO194" s="141"/>
      <c r="AP194" s="141"/>
      <c r="AQ194" s="141"/>
      <c r="AR194" s="141"/>
      <c r="AS194" s="141"/>
      <c r="AT194" s="141"/>
      <c r="AU194" s="141"/>
      <c r="AV194" s="141"/>
      <c r="AW194" s="141"/>
      <c r="AX194" s="141"/>
      <c r="AY194" s="141"/>
      <c r="AZ194" s="141"/>
      <c r="BA194" s="141"/>
      <c r="BB194" s="141"/>
      <c r="BC194" s="141"/>
      <c r="BD194" s="141"/>
      <c r="BE194" s="141"/>
      <c r="BF194" s="141"/>
      <c r="BG194" s="141"/>
      <c r="BH194" s="141"/>
      <c r="BI194" s="141"/>
      <c r="BJ194" s="141"/>
      <c r="BK194" s="141"/>
      <c r="BL194" s="141"/>
      <c r="BM194" s="141"/>
      <c r="BN194" s="141"/>
      <c r="BO194" s="141"/>
    </row>
    <row r="195" spans="1:67">
      <c r="A195" s="242"/>
      <c r="B195" s="145"/>
      <c r="C195" s="145"/>
      <c r="D195" s="145"/>
      <c r="E195" s="145"/>
      <c r="F195" s="145"/>
      <c r="G195" s="145"/>
      <c r="H195" s="145"/>
      <c r="I195" s="145"/>
      <c r="J195" s="145"/>
      <c r="K195" s="145"/>
      <c r="L195" s="145"/>
      <c r="M195" s="145"/>
      <c r="N195" s="141"/>
      <c r="O195" s="141"/>
      <c r="P195" s="141"/>
      <c r="Q195" s="141"/>
      <c r="R195" s="141"/>
      <c r="S195" s="141"/>
      <c r="T195" s="141"/>
      <c r="U195" s="141"/>
      <c r="V195" s="141"/>
      <c r="W195" s="141"/>
      <c r="X195" s="141"/>
      <c r="Y195" s="141"/>
      <c r="Z195" s="141"/>
      <c r="AA195" s="141"/>
      <c r="AB195" s="141"/>
      <c r="AC195" s="141"/>
      <c r="AD195" s="141"/>
      <c r="AE195" s="141"/>
      <c r="AF195" s="141"/>
      <c r="AG195" s="141"/>
      <c r="AH195" s="141"/>
      <c r="AI195" s="141"/>
      <c r="AJ195" s="141"/>
      <c r="AK195" s="141"/>
      <c r="AL195" s="141"/>
      <c r="AM195" s="141"/>
      <c r="AN195" s="141"/>
      <c r="AO195" s="141"/>
      <c r="AP195" s="141"/>
      <c r="AQ195" s="141"/>
      <c r="AR195" s="141"/>
      <c r="AS195" s="141"/>
      <c r="AT195" s="141"/>
      <c r="AU195" s="141"/>
      <c r="AV195" s="141"/>
      <c r="AW195" s="141"/>
      <c r="AX195" s="141"/>
      <c r="AY195" s="141"/>
      <c r="AZ195" s="141"/>
      <c r="BA195" s="141"/>
      <c r="BB195" s="141"/>
      <c r="BC195" s="141"/>
      <c r="BD195" s="141"/>
      <c r="BE195" s="141"/>
      <c r="BF195" s="141"/>
      <c r="BG195" s="141"/>
      <c r="BH195" s="141"/>
      <c r="BI195" s="141"/>
      <c r="BJ195" s="141"/>
      <c r="BK195" s="141"/>
      <c r="BL195" s="141"/>
      <c r="BM195" s="141"/>
      <c r="BN195" s="141"/>
      <c r="BO195" s="141"/>
    </row>
    <row r="196" spans="1:67">
      <c r="B196" s="139" t="s">
        <v>408</v>
      </c>
      <c r="C196" s="139"/>
      <c r="M196" s="243" t="s">
        <v>443</v>
      </c>
      <c r="N196" s="141"/>
      <c r="O196" s="141"/>
      <c r="P196" s="141"/>
      <c r="Q196" s="141"/>
      <c r="R196" s="141"/>
      <c r="S196" s="141"/>
      <c r="T196" s="141"/>
      <c r="U196" s="141"/>
      <c r="V196" s="141"/>
      <c r="W196" s="141"/>
      <c r="X196" s="141"/>
      <c r="Y196" s="141"/>
      <c r="Z196" s="141"/>
      <c r="AA196" s="141"/>
      <c r="AB196" s="141"/>
      <c r="AC196" s="141"/>
      <c r="AD196" s="141"/>
      <c r="AE196" s="141"/>
      <c r="AF196" s="141"/>
      <c r="AG196" s="141"/>
      <c r="AH196" s="141"/>
      <c r="AI196" s="141"/>
      <c r="AJ196" s="141"/>
      <c r="AK196" s="141"/>
      <c r="AL196" s="141"/>
      <c r="AM196" s="141"/>
      <c r="AN196" s="141"/>
      <c r="AO196" s="141"/>
      <c r="AP196" s="141"/>
      <c r="AQ196" s="141"/>
      <c r="AR196" s="141"/>
      <c r="AS196" s="141"/>
      <c r="AT196" s="141"/>
      <c r="AU196" s="141"/>
      <c r="AV196" s="141"/>
      <c r="AW196" s="141"/>
      <c r="AX196" s="141"/>
      <c r="AY196" s="141"/>
      <c r="AZ196" s="141"/>
      <c r="BA196" s="141"/>
      <c r="BB196" s="141"/>
      <c r="BC196" s="141"/>
      <c r="BD196" s="141"/>
      <c r="BE196" s="141"/>
      <c r="BF196" s="141"/>
      <c r="BG196" s="141"/>
      <c r="BH196" s="141"/>
      <c r="BI196" s="141"/>
      <c r="BJ196" s="141"/>
      <c r="BK196" s="141"/>
      <c r="BL196" s="141"/>
    </row>
    <row r="197" spans="1:67">
      <c r="A197" s="849" t="s">
        <v>449</v>
      </c>
      <c r="B197" s="849"/>
      <c r="C197" s="849"/>
      <c r="D197" s="849"/>
      <c r="E197" s="849"/>
      <c r="F197" s="849"/>
      <c r="G197" s="849"/>
      <c r="H197" s="849"/>
      <c r="I197" s="849"/>
      <c r="J197" s="849"/>
      <c r="K197" s="849"/>
      <c r="L197" s="849"/>
      <c r="M197" s="849"/>
      <c r="N197" s="141"/>
      <c r="O197" s="141"/>
      <c r="P197" s="141"/>
      <c r="Q197" s="141"/>
      <c r="R197" s="141"/>
      <c r="S197" s="141"/>
      <c r="T197" s="141"/>
      <c r="U197" s="141"/>
      <c r="V197" s="141"/>
      <c r="W197" s="141"/>
      <c r="X197" s="141"/>
      <c r="Y197" s="141"/>
      <c r="Z197" s="141"/>
      <c r="AA197" s="141"/>
      <c r="AB197" s="141"/>
      <c r="AC197" s="141"/>
      <c r="AD197" s="141"/>
      <c r="AE197" s="141"/>
      <c r="AF197" s="141"/>
      <c r="AG197" s="141"/>
      <c r="AH197" s="141"/>
      <c r="AI197" s="141"/>
      <c r="AJ197" s="141"/>
      <c r="AK197" s="141"/>
      <c r="AL197" s="141"/>
      <c r="AM197" s="141"/>
      <c r="AN197" s="141"/>
      <c r="AO197" s="141"/>
      <c r="AP197" s="141"/>
      <c r="AQ197" s="141"/>
      <c r="AR197" s="141"/>
      <c r="AS197" s="141"/>
      <c r="AT197" s="141"/>
      <c r="AU197" s="141"/>
      <c r="AV197" s="141"/>
      <c r="AW197" s="141"/>
      <c r="AX197" s="141"/>
      <c r="AY197" s="141"/>
      <c r="AZ197" s="141"/>
      <c r="BA197" s="141"/>
      <c r="BB197" s="141"/>
      <c r="BC197" s="141"/>
      <c r="BD197" s="141"/>
      <c r="BE197" s="141"/>
      <c r="BF197" s="141"/>
      <c r="BG197" s="141"/>
      <c r="BH197" s="141"/>
      <c r="BI197" s="141"/>
      <c r="BJ197" s="141"/>
      <c r="BK197" s="141"/>
      <c r="BL197" s="141"/>
    </row>
    <row r="198" spans="1:67">
      <c r="A198" s="849" t="s">
        <v>618</v>
      </c>
      <c r="B198" s="849"/>
      <c r="C198" s="849"/>
      <c r="D198" s="849"/>
      <c r="E198" s="849"/>
      <c r="F198" s="849"/>
      <c r="G198" s="849"/>
      <c r="H198" s="849"/>
      <c r="I198" s="849"/>
      <c r="J198" s="849"/>
      <c r="K198" s="849"/>
      <c r="L198" s="849"/>
      <c r="M198" s="849"/>
      <c r="N198" s="141"/>
      <c r="O198" s="141"/>
      <c r="P198" s="141"/>
      <c r="Q198" s="141"/>
      <c r="R198" s="141"/>
      <c r="S198" s="141"/>
      <c r="T198" s="141"/>
      <c r="U198" s="141"/>
      <c r="V198" s="141"/>
      <c r="W198" s="141"/>
      <c r="X198" s="141"/>
      <c r="Y198" s="141"/>
      <c r="Z198" s="141"/>
      <c r="AA198" s="141"/>
      <c r="AB198" s="141"/>
      <c r="AC198" s="141"/>
      <c r="AD198" s="141"/>
      <c r="AE198" s="141"/>
      <c r="AF198" s="141"/>
      <c r="AG198" s="141"/>
      <c r="AH198" s="141"/>
      <c r="AI198" s="141"/>
      <c r="AJ198" s="141"/>
      <c r="AK198" s="141"/>
      <c r="AL198" s="141"/>
      <c r="AM198" s="141"/>
      <c r="AN198" s="141"/>
      <c r="AO198" s="141"/>
      <c r="AP198" s="141"/>
      <c r="AQ198" s="141"/>
      <c r="AR198" s="141"/>
      <c r="AS198" s="141"/>
      <c r="AT198" s="141"/>
      <c r="AU198" s="141"/>
      <c r="AV198" s="141"/>
      <c r="AW198" s="141"/>
      <c r="AX198" s="141"/>
      <c r="AY198" s="141"/>
      <c r="AZ198" s="141"/>
      <c r="BA198" s="141"/>
      <c r="BB198" s="141"/>
      <c r="BC198" s="141"/>
      <c r="BD198" s="141"/>
      <c r="BE198" s="141"/>
      <c r="BF198" s="141"/>
      <c r="BG198" s="141"/>
      <c r="BH198" s="141"/>
      <c r="BI198" s="141"/>
      <c r="BJ198" s="141"/>
      <c r="BK198" s="141"/>
      <c r="BL198" s="141"/>
    </row>
    <row r="199" spans="1:67">
      <c r="A199" s="850" t="str">
        <f>+A157</f>
        <v>Silver Run Electric, LLC</v>
      </c>
      <c r="B199" s="851"/>
      <c r="C199" s="851"/>
      <c r="D199" s="851"/>
      <c r="E199" s="851"/>
      <c r="F199" s="851"/>
      <c r="G199" s="851"/>
      <c r="H199" s="851"/>
      <c r="I199" s="851"/>
      <c r="J199" s="851"/>
      <c r="K199" s="851"/>
      <c r="L199" s="851"/>
      <c r="M199" s="851"/>
      <c r="N199" s="141"/>
      <c r="O199" s="141"/>
      <c r="P199" s="141"/>
      <c r="Q199" s="141"/>
      <c r="R199" s="141"/>
      <c r="S199" s="141"/>
      <c r="T199" s="141"/>
      <c r="U199" s="141"/>
      <c r="V199" s="141"/>
      <c r="W199" s="141"/>
      <c r="X199" s="141"/>
      <c r="Y199" s="141"/>
      <c r="Z199" s="141"/>
      <c r="AA199" s="141"/>
      <c r="AB199" s="141"/>
      <c r="AC199" s="141"/>
      <c r="AD199" s="141"/>
      <c r="AE199" s="141"/>
      <c r="AF199" s="141"/>
      <c r="AG199" s="141"/>
      <c r="AH199" s="141"/>
      <c r="AI199" s="141"/>
      <c r="AJ199" s="141"/>
      <c r="AK199" s="141"/>
      <c r="AL199" s="141"/>
      <c r="AM199" s="141"/>
      <c r="AN199" s="141"/>
      <c r="AO199" s="141"/>
      <c r="AP199" s="141"/>
      <c r="AQ199" s="141"/>
      <c r="AR199" s="141"/>
      <c r="AS199" s="141"/>
      <c r="AT199" s="141"/>
      <c r="AU199" s="141"/>
      <c r="AV199" s="141"/>
      <c r="AW199" s="141"/>
      <c r="AX199" s="141"/>
      <c r="AY199" s="141"/>
      <c r="AZ199" s="141"/>
      <c r="BA199" s="141"/>
      <c r="BB199" s="141"/>
      <c r="BC199" s="141"/>
      <c r="BD199" s="141"/>
      <c r="BE199" s="141"/>
      <c r="BF199" s="141"/>
      <c r="BG199" s="141"/>
      <c r="BH199" s="141"/>
      <c r="BI199" s="141"/>
      <c r="BJ199" s="141"/>
      <c r="BK199" s="141"/>
      <c r="BL199" s="141"/>
    </row>
    <row r="200" spans="1:67">
      <c r="M200" s="177" t="str">
        <f>$M$5</f>
        <v>For the 12 months ended</v>
      </c>
      <c r="N200" s="141"/>
      <c r="O200" s="141"/>
      <c r="P200" s="141"/>
      <c r="Q200" s="141"/>
      <c r="R200" s="141"/>
      <c r="S200" s="141"/>
      <c r="T200" s="141"/>
      <c r="U200" s="141"/>
      <c r="V200" s="141"/>
      <c r="W200" s="141"/>
      <c r="X200" s="141"/>
      <c r="Y200" s="141"/>
      <c r="Z200" s="141"/>
      <c r="AA200" s="141"/>
      <c r="AB200" s="141"/>
      <c r="AC200" s="141"/>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row>
    <row r="201" spans="1:67">
      <c r="M201" s="633">
        <f>$M$6</f>
        <v>44926</v>
      </c>
      <c r="N201" s="141"/>
      <c r="O201" s="141"/>
      <c r="P201" s="141"/>
      <c r="Q201" s="141"/>
      <c r="R201" s="141"/>
      <c r="S201" s="141"/>
      <c r="T201" s="141"/>
      <c r="U201" s="141"/>
      <c r="V201" s="141"/>
      <c r="W201" s="141"/>
      <c r="X201" s="141"/>
      <c r="Y201" s="141"/>
      <c r="Z201" s="141"/>
      <c r="AA201" s="141"/>
      <c r="AB201" s="141"/>
      <c r="AC201" s="141"/>
      <c r="AD201" s="141"/>
      <c r="AE201" s="141"/>
      <c r="AF201" s="141"/>
      <c r="AG201" s="141"/>
      <c r="AH201" s="141"/>
      <c r="AI201" s="141"/>
      <c r="AJ201" s="141"/>
      <c r="AK201" s="141"/>
      <c r="AL201" s="141"/>
      <c r="AM201" s="141"/>
      <c r="AN201" s="141"/>
      <c r="AO201" s="141"/>
      <c r="AP201" s="141"/>
      <c r="AQ201" s="141"/>
      <c r="AR201" s="141"/>
      <c r="AS201" s="141"/>
      <c r="AT201" s="141"/>
      <c r="AU201" s="141"/>
      <c r="AV201" s="141"/>
      <c r="AW201" s="141"/>
      <c r="AX201" s="141"/>
      <c r="AY201" s="141"/>
      <c r="AZ201" s="141"/>
      <c r="BA201" s="141"/>
      <c r="BB201" s="141"/>
      <c r="BC201" s="141"/>
      <c r="BD201" s="141"/>
      <c r="BE201" s="141"/>
      <c r="BF201" s="141"/>
      <c r="BG201" s="141"/>
      <c r="BH201" s="141"/>
      <c r="BI201" s="141"/>
      <c r="BJ201" s="141"/>
      <c r="BK201" s="141"/>
      <c r="BL201" s="141"/>
    </row>
    <row r="202" spans="1:67" ht="3" customHeight="1">
      <c r="M202" s="144"/>
      <c r="N202" s="141"/>
      <c r="O202" s="141"/>
      <c r="P202" s="141"/>
      <c r="Q202" s="141"/>
      <c r="R202" s="141"/>
      <c r="S202" s="141"/>
      <c r="T202" s="141"/>
      <c r="U202" s="141"/>
      <c r="V202" s="141"/>
      <c r="W202" s="141"/>
      <c r="X202" s="141"/>
      <c r="Y202" s="141"/>
      <c r="Z202" s="141"/>
      <c r="AA202" s="141"/>
      <c r="AB202" s="141"/>
      <c r="AC202" s="141"/>
      <c r="AD202" s="141"/>
      <c r="AE202" s="141"/>
      <c r="AF202" s="141"/>
      <c r="AG202" s="141"/>
      <c r="AH202" s="141"/>
      <c r="AI202" s="141"/>
      <c r="AJ202" s="141"/>
      <c r="AK202" s="141"/>
      <c r="AL202" s="141"/>
      <c r="AM202" s="141"/>
      <c r="AN202" s="141"/>
      <c r="AO202" s="141"/>
      <c r="AP202" s="141"/>
      <c r="AQ202" s="141"/>
      <c r="AR202" s="141"/>
      <c r="AS202" s="141"/>
      <c r="AT202" s="141"/>
      <c r="AU202" s="141"/>
      <c r="AV202" s="141"/>
      <c r="AW202" s="141"/>
      <c r="AX202" s="141"/>
      <c r="AY202" s="141"/>
      <c r="AZ202" s="141"/>
      <c r="BA202" s="141"/>
      <c r="BB202" s="141"/>
      <c r="BC202" s="141"/>
      <c r="BD202" s="141"/>
      <c r="BE202" s="141"/>
      <c r="BF202" s="141"/>
      <c r="BG202" s="141"/>
      <c r="BH202" s="141"/>
      <c r="BI202" s="141"/>
      <c r="BJ202" s="141"/>
      <c r="BK202" s="141"/>
      <c r="BL202" s="141"/>
    </row>
    <row r="203" spans="1:67">
      <c r="A203" s="157"/>
      <c r="B203" s="138" t="s">
        <v>749</v>
      </c>
    </row>
    <row r="204" spans="1:67">
      <c r="A204" s="182"/>
      <c r="B204" s="182" t="s">
        <v>750</v>
      </c>
      <c r="C204" s="182"/>
      <c r="D204" s="182"/>
      <c r="E204" s="182"/>
      <c r="F204" s="182"/>
      <c r="G204" s="182"/>
      <c r="H204" s="182"/>
      <c r="I204" s="182"/>
      <c r="J204" s="182"/>
      <c r="K204" s="182"/>
      <c r="L204" s="182"/>
      <c r="M204" s="182"/>
    </row>
    <row r="205" spans="1:67" ht="5.25" customHeight="1">
      <c r="A205" s="182"/>
      <c r="B205" s="182"/>
      <c r="C205" s="182"/>
      <c r="D205" s="182"/>
      <c r="E205" s="182"/>
      <c r="F205" s="182"/>
      <c r="G205" s="182"/>
      <c r="H205" s="182"/>
      <c r="I205" s="182"/>
      <c r="J205" s="182"/>
      <c r="K205" s="182"/>
      <c r="L205" s="182"/>
      <c r="M205" s="182"/>
    </row>
    <row r="206" spans="1:67">
      <c r="A206" s="226" t="s">
        <v>751</v>
      </c>
      <c r="B206" s="182"/>
      <c r="C206" s="182"/>
      <c r="D206" s="182"/>
      <c r="E206" s="182"/>
      <c r="F206" s="182"/>
      <c r="G206" s="182"/>
      <c r="H206" s="182"/>
      <c r="I206" s="182"/>
      <c r="J206" s="182"/>
      <c r="K206" s="182"/>
      <c r="L206" s="182"/>
      <c r="M206" s="182"/>
    </row>
    <row r="207" spans="1:67" ht="24.75" customHeight="1">
      <c r="A207" s="166" t="s">
        <v>432</v>
      </c>
      <c r="B207" s="848" t="s">
        <v>776</v>
      </c>
      <c r="C207" s="848"/>
      <c r="D207" s="848"/>
      <c r="E207" s="848"/>
      <c r="F207" s="848"/>
      <c r="G207" s="848"/>
      <c r="H207" s="848"/>
      <c r="I207" s="848"/>
      <c r="J207" s="848"/>
      <c r="K207" s="848"/>
      <c r="L207" s="848"/>
      <c r="M207" s="848"/>
    </row>
    <row r="208" spans="1:67">
      <c r="A208" s="166" t="s">
        <v>444</v>
      </c>
      <c r="B208" s="852" t="s">
        <v>445</v>
      </c>
      <c r="C208" s="852"/>
      <c r="D208" s="852"/>
      <c r="E208" s="852"/>
      <c r="F208" s="852"/>
      <c r="G208" s="852"/>
      <c r="H208" s="852"/>
      <c r="I208" s="852"/>
      <c r="J208" s="852"/>
      <c r="K208" s="852"/>
      <c r="L208" s="852"/>
      <c r="M208" s="852"/>
    </row>
    <row r="209" spans="1:13">
      <c r="A209" s="166" t="s">
        <v>447</v>
      </c>
      <c r="B209" s="860" t="s">
        <v>446</v>
      </c>
      <c r="C209" s="860"/>
      <c r="D209" s="860"/>
      <c r="E209" s="860"/>
      <c r="F209" s="860"/>
      <c r="G209" s="860"/>
      <c r="H209" s="860"/>
      <c r="I209" s="860"/>
      <c r="J209" s="860"/>
      <c r="K209" s="860"/>
      <c r="L209" s="860"/>
      <c r="M209" s="860"/>
    </row>
    <row r="210" spans="1:13" ht="57.75" customHeight="1">
      <c r="A210" s="166" t="s">
        <v>448</v>
      </c>
      <c r="B210" s="857" t="s">
        <v>801</v>
      </c>
      <c r="C210" s="857"/>
      <c r="D210" s="857"/>
      <c r="E210" s="857"/>
      <c r="F210" s="857"/>
      <c r="G210" s="857"/>
      <c r="H210" s="857"/>
      <c r="I210" s="857"/>
      <c r="J210" s="857"/>
      <c r="K210" s="857"/>
      <c r="L210" s="857"/>
      <c r="M210" s="857"/>
    </row>
    <row r="211" spans="1:13" ht="42.75" customHeight="1">
      <c r="A211" s="166" t="s">
        <v>492</v>
      </c>
      <c r="B211" s="848" t="s">
        <v>617</v>
      </c>
      <c r="C211" s="848"/>
      <c r="D211" s="848"/>
      <c r="E211" s="848"/>
      <c r="F211" s="848"/>
      <c r="G211" s="848"/>
      <c r="H211" s="848"/>
      <c r="I211" s="848"/>
      <c r="J211" s="848"/>
      <c r="K211" s="848"/>
      <c r="L211" s="848"/>
      <c r="M211" s="848"/>
    </row>
    <row r="212" spans="1:13" ht="23.25" customHeight="1">
      <c r="A212" s="166" t="s">
        <v>493</v>
      </c>
      <c r="B212" s="848" t="s">
        <v>401</v>
      </c>
      <c r="C212" s="848"/>
      <c r="D212" s="848"/>
      <c r="E212" s="848"/>
      <c r="F212" s="848"/>
      <c r="G212" s="848"/>
      <c r="H212" s="848"/>
      <c r="I212" s="848"/>
      <c r="J212" s="848"/>
      <c r="K212" s="848"/>
      <c r="L212" s="848"/>
      <c r="M212" s="848"/>
    </row>
    <row r="213" spans="1:13">
      <c r="A213" s="166" t="s">
        <v>494</v>
      </c>
      <c r="B213" s="852" t="s">
        <v>490</v>
      </c>
      <c r="C213" s="852"/>
      <c r="D213" s="852"/>
      <c r="E213" s="852"/>
      <c r="F213" s="852"/>
      <c r="G213" s="852"/>
      <c r="H213" s="852"/>
      <c r="I213" s="852"/>
      <c r="J213" s="852"/>
      <c r="K213" s="852"/>
      <c r="L213" s="852"/>
      <c r="M213" s="852"/>
    </row>
    <row r="214" spans="1:13" ht="26.25" customHeight="1">
      <c r="A214" s="166" t="s">
        <v>495</v>
      </c>
      <c r="B214" s="848" t="s">
        <v>2</v>
      </c>
      <c r="C214" s="848"/>
      <c r="D214" s="848"/>
      <c r="E214" s="848"/>
      <c r="F214" s="848"/>
      <c r="G214" s="848"/>
      <c r="H214" s="848"/>
      <c r="I214" s="848"/>
      <c r="J214" s="848"/>
      <c r="K214" s="848"/>
      <c r="L214" s="848"/>
      <c r="M214" s="848"/>
    </row>
    <row r="215" spans="1:13" ht="33" customHeight="1">
      <c r="A215" s="166" t="s">
        <v>496</v>
      </c>
      <c r="B215" s="848" t="s">
        <v>0</v>
      </c>
      <c r="C215" s="848"/>
      <c r="D215" s="848"/>
      <c r="E215" s="848"/>
      <c r="F215" s="848"/>
      <c r="G215" s="848"/>
      <c r="H215" s="848"/>
      <c r="I215" s="848"/>
      <c r="J215" s="848"/>
      <c r="K215" s="848"/>
      <c r="L215" s="848"/>
      <c r="M215" s="848"/>
    </row>
    <row r="216" spans="1:13" ht="27.75" customHeight="1">
      <c r="A216" s="166" t="s">
        <v>497</v>
      </c>
      <c r="B216" s="848" t="s">
        <v>777</v>
      </c>
      <c r="C216" s="848"/>
      <c r="D216" s="848"/>
      <c r="E216" s="848"/>
      <c r="F216" s="848"/>
      <c r="G216" s="848"/>
      <c r="H216" s="848"/>
      <c r="I216" s="848"/>
      <c r="J216" s="848"/>
      <c r="K216" s="848"/>
      <c r="L216" s="848"/>
      <c r="M216" s="848"/>
    </row>
    <row r="217" spans="1:13">
      <c r="A217" s="166" t="s">
        <v>498</v>
      </c>
      <c r="B217" s="854" t="s">
        <v>491</v>
      </c>
      <c r="C217" s="854"/>
      <c r="D217" s="854"/>
      <c r="E217" s="854"/>
      <c r="F217" s="854"/>
      <c r="G217" s="854"/>
      <c r="H217" s="854"/>
      <c r="I217" s="854"/>
      <c r="J217" s="854"/>
      <c r="K217" s="854"/>
      <c r="L217" s="854"/>
      <c r="M217" s="854"/>
    </row>
    <row r="218" spans="1:13" ht="49.5" customHeight="1">
      <c r="A218" s="244" t="s">
        <v>499</v>
      </c>
      <c r="B218" s="853" t="s">
        <v>615</v>
      </c>
      <c r="C218" s="853"/>
      <c r="D218" s="853"/>
      <c r="E218" s="853"/>
      <c r="F218" s="853"/>
      <c r="G218" s="853"/>
      <c r="H218" s="853"/>
      <c r="I218" s="853"/>
      <c r="J218" s="853"/>
      <c r="K218" s="853"/>
      <c r="L218" s="853"/>
      <c r="M218" s="853"/>
    </row>
    <row r="219" spans="1:13" ht="30" customHeight="1">
      <c r="A219" s="166" t="s">
        <v>500</v>
      </c>
      <c r="B219" s="853" t="s">
        <v>802</v>
      </c>
      <c r="C219" s="853"/>
      <c r="D219" s="853"/>
      <c r="E219" s="853"/>
      <c r="F219" s="853"/>
      <c r="G219" s="853"/>
      <c r="H219" s="853"/>
      <c r="I219" s="853"/>
      <c r="J219" s="853"/>
      <c r="K219" s="853"/>
      <c r="L219" s="853"/>
      <c r="M219" s="853"/>
    </row>
    <row r="220" spans="1:13">
      <c r="A220" s="182"/>
      <c r="B220" s="255" t="s">
        <v>512</v>
      </c>
      <c r="C220" s="255"/>
      <c r="D220" s="253" t="s">
        <v>513</v>
      </c>
      <c r="E220" s="253"/>
      <c r="F220" s="245">
        <f>'Att 7 - Tax Rates'!L16</f>
        <v>0.21</v>
      </c>
      <c r="G220" s="257"/>
      <c r="H220" s="181" t="s">
        <v>761</v>
      </c>
      <c r="I220" s="253"/>
      <c r="J220" s="253"/>
      <c r="K220" s="253"/>
      <c r="L220" s="253"/>
      <c r="M220" s="253"/>
    </row>
    <row r="221" spans="1:13">
      <c r="A221" s="182"/>
      <c r="B221" s="255"/>
      <c r="C221" s="258"/>
      <c r="D221" s="253" t="s">
        <v>514</v>
      </c>
      <c r="E221" s="253"/>
      <c r="F221" s="749">
        <f>'Att 7 - Tax Rates'!L21</f>
        <v>8.7900000000000006E-2</v>
      </c>
      <c r="G221" s="257"/>
      <c r="H221" s="181" t="s">
        <v>762</v>
      </c>
      <c r="I221" s="253"/>
      <c r="J221" s="253"/>
      <c r="K221" s="253"/>
      <c r="L221" s="253"/>
      <c r="M221" s="253"/>
    </row>
    <row r="222" spans="1:13">
      <c r="A222" s="182"/>
      <c r="B222" s="255"/>
      <c r="C222" s="255"/>
      <c r="D222" s="253" t="s">
        <v>515</v>
      </c>
      <c r="E222" s="253"/>
      <c r="F222" s="245">
        <v>0</v>
      </c>
      <c r="G222" s="257"/>
      <c r="H222" s="181" t="s">
        <v>763</v>
      </c>
      <c r="I222" s="253"/>
      <c r="J222" s="253"/>
      <c r="K222" s="253"/>
      <c r="L222" s="253"/>
      <c r="M222" s="253"/>
    </row>
    <row r="223" spans="1:13" ht="38.25" customHeight="1">
      <c r="A223" s="246" t="s">
        <v>501</v>
      </c>
      <c r="B223" s="853" t="s">
        <v>803</v>
      </c>
      <c r="C223" s="853"/>
      <c r="D223" s="853"/>
      <c r="E223" s="853"/>
      <c r="F223" s="853"/>
      <c r="G223" s="853"/>
      <c r="H223" s="853"/>
      <c r="I223" s="853"/>
      <c r="J223" s="853"/>
      <c r="K223" s="853"/>
      <c r="L223" s="853"/>
      <c r="M223" s="853"/>
    </row>
    <row r="224" spans="1:13">
      <c r="A224" s="166" t="s">
        <v>503</v>
      </c>
      <c r="B224" s="854" t="s">
        <v>502</v>
      </c>
      <c r="C224" s="854"/>
      <c r="D224" s="854"/>
      <c r="E224" s="854"/>
      <c r="F224" s="854"/>
      <c r="G224" s="854"/>
      <c r="H224" s="854"/>
      <c r="I224" s="854"/>
      <c r="J224" s="854"/>
      <c r="K224" s="854"/>
      <c r="L224" s="854"/>
      <c r="M224" s="854"/>
    </row>
    <row r="225" spans="1:13" ht="78.75" customHeight="1">
      <c r="A225" s="166" t="s">
        <v>504</v>
      </c>
      <c r="B225" s="853" t="s">
        <v>983</v>
      </c>
      <c r="C225" s="853"/>
      <c r="D225" s="853"/>
      <c r="E225" s="853"/>
      <c r="F225" s="853"/>
      <c r="G225" s="853"/>
      <c r="H225" s="853"/>
      <c r="I225" s="853"/>
      <c r="J225" s="853"/>
      <c r="K225" s="853"/>
      <c r="L225" s="853"/>
      <c r="M225" s="853"/>
    </row>
    <row r="226" spans="1:13" ht="10.5" customHeight="1">
      <c r="A226" s="166" t="s">
        <v>441</v>
      </c>
      <c r="B226" s="853" t="s">
        <v>815</v>
      </c>
      <c r="C226" s="853"/>
      <c r="D226" s="853"/>
      <c r="E226" s="853"/>
      <c r="F226" s="853"/>
      <c r="G226" s="853"/>
      <c r="H226" s="853"/>
      <c r="I226" s="853"/>
      <c r="J226" s="853"/>
      <c r="K226" s="853"/>
      <c r="L226" s="853"/>
      <c r="M226" s="853"/>
    </row>
    <row r="227" spans="1:13" ht="27.75" customHeight="1">
      <c r="A227" s="166" t="s">
        <v>508</v>
      </c>
      <c r="B227" s="848" t="s">
        <v>505</v>
      </c>
      <c r="C227" s="848"/>
      <c r="D227" s="848"/>
      <c r="E227" s="848"/>
      <c r="F227" s="848"/>
      <c r="G227" s="848"/>
      <c r="H227" s="848"/>
      <c r="I227" s="848"/>
      <c r="J227" s="848"/>
      <c r="K227" s="848"/>
      <c r="L227" s="848"/>
      <c r="M227" s="848"/>
    </row>
    <row r="228" spans="1:13" ht="109.5" customHeight="1">
      <c r="A228" s="166" t="s">
        <v>509</v>
      </c>
      <c r="B228" s="848" t="s">
        <v>778</v>
      </c>
      <c r="C228" s="848"/>
      <c r="D228" s="848"/>
      <c r="E228" s="848"/>
      <c r="F228" s="848"/>
      <c r="G228" s="848"/>
      <c r="H228" s="848"/>
      <c r="I228" s="848"/>
      <c r="J228" s="848"/>
      <c r="K228" s="848"/>
      <c r="L228" s="848"/>
      <c r="M228" s="848"/>
    </row>
    <row r="229" spans="1:13">
      <c r="A229" s="166" t="s">
        <v>510</v>
      </c>
      <c r="B229" s="852" t="s">
        <v>506</v>
      </c>
      <c r="C229" s="852"/>
      <c r="D229" s="852"/>
      <c r="E229" s="852"/>
      <c r="F229" s="852"/>
      <c r="G229" s="852"/>
      <c r="H229" s="852"/>
      <c r="I229" s="852"/>
      <c r="J229" s="852"/>
      <c r="K229" s="852"/>
      <c r="L229" s="852"/>
      <c r="M229" s="852"/>
    </row>
    <row r="230" spans="1:13">
      <c r="A230" s="166" t="s">
        <v>511</v>
      </c>
      <c r="B230" s="852" t="s">
        <v>507</v>
      </c>
      <c r="C230" s="852"/>
      <c r="D230" s="852"/>
      <c r="E230" s="852"/>
      <c r="F230" s="852"/>
      <c r="G230" s="852"/>
      <c r="H230" s="852"/>
      <c r="I230" s="852"/>
      <c r="J230" s="852"/>
      <c r="K230" s="852"/>
      <c r="L230" s="852"/>
      <c r="M230" s="852"/>
    </row>
    <row r="231" spans="1:13">
      <c r="A231" s="166" t="s">
        <v>94</v>
      </c>
      <c r="B231" s="852" t="s">
        <v>96</v>
      </c>
      <c r="C231" s="852"/>
      <c r="D231" s="852"/>
      <c r="E231" s="852"/>
      <c r="F231" s="852"/>
      <c r="G231" s="852"/>
      <c r="H231" s="852"/>
      <c r="I231" s="852"/>
      <c r="J231" s="852"/>
      <c r="K231" s="852"/>
      <c r="L231" s="852"/>
      <c r="M231" s="852"/>
    </row>
    <row r="232" spans="1:13" ht="27.75" customHeight="1">
      <c r="A232" s="431" t="s">
        <v>759</v>
      </c>
      <c r="B232" s="848" t="s">
        <v>760</v>
      </c>
      <c r="C232" s="848"/>
      <c r="D232" s="848"/>
      <c r="E232" s="848"/>
      <c r="F232" s="848"/>
      <c r="G232" s="848"/>
      <c r="H232" s="848"/>
      <c r="I232" s="848"/>
      <c r="J232" s="848"/>
      <c r="K232" s="848"/>
      <c r="L232" s="848"/>
      <c r="M232" s="848"/>
    </row>
    <row r="233" spans="1:13" ht="92.25" customHeight="1">
      <c r="A233" s="431" t="s">
        <v>839</v>
      </c>
      <c r="B233" s="848" t="s">
        <v>840</v>
      </c>
      <c r="C233" s="848"/>
      <c r="D233" s="848"/>
      <c r="E233" s="848"/>
      <c r="F233" s="848"/>
      <c r="G233" s="848"/>
      <c r="H233" s="848"/>
      <c r="I233" s="848"/>
      <c r="J233" s="848"/>
      <c r="K233" s="848"/>
      <c r="L233" s="848"/>
      <c r="M233" s="848"/>
    </row>
  </sheetData>
  <mergeCells count="44">
    <mergeCell ref="A197:M197"/>
    <mergeCell ref="D111:D112"/>
    <mergeCell ref="B210:M210"/>
    <mergeCell ref="B211:M211"/>
    <mergeCell ref="A34:M34"/>
    <mergeCell ref="A35:M35"/>
    <mergeCell ref="A157:M157"/>
    <mergeCell ref="B162:K162"/>
    <mergeCell ref="H40:I40"/>
    <mergeCell ref="A86:M86"/>
    <mergeCell ref="B209:M209"/>
    <mergeCell ref="A87:M87"/>
    <mergeCell ref="A88:M88"/>
    <mergeCell ref="H93:I93"/>
    <mergeCell ref="A155:M155"/>
    <mergeCell ref="A156:M156"/>
    <mergeCell ref="B207:M207"/>
    <mergeCell ref="A2:M2"/>
    <mergeCell ref="A3:M3"/>
    <mergeCell ref="A4:M4"/>
    <mergeCell ref="H13:I13"/>
    <mergeCell ref="A33:M33"/>
    <mergeCell ref="B229:M229"/>
    <mergeCell ref="B230:M230"/>
    <mergeCell ref="B227:M227"/>
    <mergeCell ref="B224:M224"/>
    <mergeCell ref="B217:M217"/>
    <mergeCell ref="B218:M218"/>
    <mergeCell ref="B232:M232"/>
    <mergeCell ref="B233:M233"/>
    <mergeCell ref="A198:M198"/>
    <mergeCell ref="A199:M199"/>
    <mergeCell ref="B214:M214"/>
    <mergeCell ref="B213:M213"/>
    <mergeCell ref="B208:M208"/>
    <mergeCell ref="B215:M215"/>
    <mergeCell ref="B216:M216"/>
    <mergeCell ref="B231:M231"/>
    <mergeCell ref="B225:M225"/>
    <mergeCell ref="B212:M212"/>
    <mergeCell ref="B226:M226"/>
    <mergeCell ref="B228:M228"/>
    <mergeCell ref="B219:M219"/>
    <mergeCell ref="B223:M223"/>
  </mergeCells>
  <phoneticPr fontId="0" type="noConversion"/>
  <printOptions horizontalCentered="1"/>
  <pageMargins left="0.5" right="0.5" top="0.75" bottom="0.5" header="0.3" footer="0.3"/>
  <pageSetup scale="53" orientation="landscape" r:id="rId1"/>
  <rowBreaks count="5" manualBreakCount="5">
    <brk id="31" max="16383" man="1"/>
    <brk id="84" max="12" man="1"/>
    <brk id="153" max="12" man="1"/>
    <brk id="195" max="16383" man="1"/>
    <brk id="2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view="pageBreakPreview" zoomScaleNormal="115" zoomScaleSheetLayoutView="100" workbookViewId="0">
      <selection activeCell="A3" sqref="A3:I3"/>
    </sheetView>
  </sheetViews>
  <sheetFormatPr defaultColWidth="9.33203125" defaultRowHeight="9"/>
  <cols>
    <col min="1" max="1" width="9.33203125" style="2"/>
    <col min="2" max="2" width="50.6640625" style="2" customWidth="1"/>
    <col min="3" max="3" width="10.1640625" style="2" customWidth="1"/>
    <col min="4" max="4" width="17" style="2" customWidth="1"/>
    <col min="5" max="5" width="13" style="2" customWidth="1"/>
    <col min="6" max="6" width="17.5" style="2" customWidth="1"/>
    <col min="7" max="7" width="17.6640625" style="2" customWidth="1"/>
    <col min="8" max="8" width="17.33203125" style="2" customWidth="1"/>
    <col min="9" max="9" width="15.33203125" style="2" customWidth="1"/>
    <col min="10" max="16384" width="9.33203125" style="2"/>
  </cols>
  <sheetData>
    <row r="1" spans="1:19" ht="9.9499999999999993" customHeight="1">
      <c r="A1" s="15"/>
      <c r="B1" s="15"/>
      <c r="G1" s="3"/>
      <c r="I1" s="5" t="s">
        <v>67</v>
      </c>
      <c r="M1" s="4"/>
    </row>
    <row r="2" spans="1:19" s="103" customFormat="1" ht="9.9499999999999993" customHeight="1">
      <c r="A2" s="101"/>
      <c r="B2" s="101"/>
      <c r="G2" s="3"/>
      <c r="I2" s="111" t="s">
        <v>1003</v>
      </c>
      <c r="M2" s="97"/>
    </row>
    <row r="3" spans="1:19" ht="9.9499999999999993" customHeight="1">
      <c r="A3" s="869" t="s">
        <v>237</v>
      </c>
      <c r="B3" s="869"/>
      <c r="C3" s="869"/>
      <c r="D3" s="869"/>
      <c r="E3" s="869"/>
      <c r="F3" s="869"/>
      <c r="G3" s="869"/>
      <c r="H3" s="869"/>
      <c r="I3" s="869"/>
    </row>
    <row r="4" spans="1:19" ht="9.9499999999999993" customHeight="1">
      <c r="A4" s="869" t="s">
        <v>236</v>
      </c>
      <c r="B4" s="869"/>
      <c r="C4" s="869"/>
      <c r="D4" s="869"/>
      <c r="E4" s="869"/>
      <c r="F4" s="869"/>
      <c r="G4" s="869"/>
      <c r="H4" s="869"/>
      <c r="I4" s="869"/>
    </row>
    <row r="5" spans="1:19" ht="9.9499999999999993" customHeight="1">
      <c r="A5" s="870" t="s">
        <v>752</v>
      </c>
      <c r="B5" s="871"/>
      <c r="C5" s="871"/>
      <c r="D5" s="871"/>
      <c r="E5" s="871"/>
      <c r="F5" s="871"/>
      <c r="G5" s="871"/>
      <c r="H5" s="871"/>
      <c r="I5" s="871"/>
    </row>
    <row r="6" spans="1:19" ht="9.9499999999999993" customHeight="1"/>
    <row r="7" spans="1:19" ht="20.100000000000001" customHeight="1">
      <c r="B7" s="868" t="s">
        <v>477</v>
      </c>
      <c r="C7" s="868"/>
      <c r="D7" s="868"/>
      <c r="E7" s="868"/>
      <c r="F7" s="868"/>
      <c r="G7" s="868"/>
      <c r="H7" s="868"/>
      <c r="I7" s="868"/>
    </row>
    <row r="8" spans="1:19" ht="9.9499999999999993" customHeight="1">
      <c r="B8" s="872" t="s">
        <v>238</v>
      </c>
      <c r="C8" s="872"/>
      <c r="D8" s="872"/>
      <c r="E8" s="872"/>
      <c r="F8" s="872"/>
      <c r="G8" s="872"/>
      <c r="H8" s="872"/>
      <c r="I8" s="872"/>
    </row>
    <row r="9" spans="1:19" ht="20.100000000000001" customHeight="1">
      <c r="B9" s="890" t="s">
        <v>239</v>
      </c>
      <c r="C9" s="890"/>
      <c r="D9" s="890"/>
      <c r="E9" s="890"/>
      <c r="F9" s="890"/>
      <c r="G9" s="890"/>
      <c r="H9" s="890"/>
      <c r="I9" s="890"/>
    </row>
    <row r="10" spans="1:19" ht="9.9499999999999993" customHeight="1">
      <c r="B10" s="872" t="s">
        <v>240</v>
      </c>
      <c r="C10" s="872"/>
      <c r="D10" s="872"/>
      <c r="E10" s="872"/>
      <c r="F10" s="872"/>
      <c r="G10" s="872"/>
      <c r="H10" s="872"/>
      <c r="I10" s="872"/>
    </row>
    <row r="11" spans="1:19" ht="20.100000000000001" customHeight="1">
      <c r="B11" s="872" t="s">
        <v>241</v>
      </c>
      <c r="C11" s="872"/>
      <c r="D11" s="872"/>
      <c r="E11" s="872"/>
      <c r="F11" s="872"/>
      <c r="G11" s="872"/>
      <c r="H11" s="872"/>
      <c r="I11" s="872"/>
      <c r="L11" s="872"/>
      <c r="M11" s="872"/>
      <c r="N11" s="872"/>
      <c r="O11" s="872"/>
      <c r="P11" s="872"/>
      <c r="Q11" s="872"/>
      <c r="R11" s="872"/>
      <c r="S11" s="872"/>
    </row>
    <row r="12" spans="1:19" ht="9.9499999999999993" customHeight="1">
      <c r="B12" s="20"/>
      <c r="C12" s="20"/>
      <c r="D12" s="20"/>
      <c r="E12" s="20"/>
      <c r="F12" s="20"/>
      <c r="G12" s="20"/>
      <c r="H12" s="20"/>
      <c r="I12" s="20"/>
      <c r="L12" s="20"/>
      <c r="M12" s="20"/>
      <c r="N12" s="20"/>
      <c r="O12" s="20"/>
      <c r="P12" s="20"/>
      <c r="Q12" s="20"/>
      <c r="R12" s="20"/>
      <c r="S12" s="20"/>
    </row>
    <row r="13" spans="1:19" ht="9.9499999999999993" customHeight="1">
      <c r="A13" s="4" t="s">
        <v>110</v>
      </c>
    </row>
    <row r="14" spans="1:19" ht="9.9499999999999993" customHeight="1">
      <c r="A14" s="4">
        <v>1</v>
      </c>
      <c r="B14" s="2" t="s">
        <v>275</v>
      </c>
      <c r="D14" s="80">
        <f>I37</f>
        <v>0</v>
      </c>
    </row>
    <row r="15" spans="1:19" ht="9.9499999999999993" customHeight="1">
      <c r="A15" s="4">
        <v>2</v>
      </c>
      <c r="B15" s="10" t="s">
        <v>276</v>
      </c>
      <c r="D15" s="105">
        <f>G57</f>
        <v>0</v>
      </c>
    </row>
    <row r="16" spans="1:19" ht="9.9499999999999993" customHeight="1">
      <c r="A16" s="4">
        <v>3</v>
      </c>
      <c r="B16" s="22" t="s">
        <v>574</v>
      </c>
      <c r="D16" s="106">
        <f>D14+D15</f>
        <v>0</v>
      </c>
    </row>
    <row r="17" spans="1:11" ht="9.9499999999999993" customHeight="1">
      <c r="A17" s="4"/>
    </row>
    <row r="18" spans="1:11" ht="9.9499999999999993" customHeight="1">
      <c r="A18" s="4"/>
      <c r="B18" s="22" t="s">
        <v>274</v>
      </c>
    </row>
    <row r="19" spans="1:11" ht="9.9499999999999993" customHeight="1">
      <c r="A19" s="4">
        <v>4</v>
      </c>
      <c r="B19" s="2" t="s">
        <v>277</v>
      </c>
      <c r="D19" s="37">
        <v>0</v>
      </c>
    </row>
    <row r="20" spans="1:11" ht="9.9499999999999993" customHeight="1">
      <c r="A20" s="4">
        <v>5</v>
      </c>
      <c r="B20" s="2" t="s">
        <v>278</v>
      </c>
      <c r="D20" s="38">
        <v>0</v>
      </c>
      <c r="E20" s="6"/>
    </row>
    <row r="21" spans="1:11" ht="9.9499999999999993" customHeight="1">
      <c r="A21" s="4"/>
      <c r="K21" s="7"/>
    </row>
    <row r="22" spans="1:11" ht="20.100000000000001" customHeight="1">
      <c r="A22" s="4"/>
      <c r="B22" s="83" t="s">
        <v>279</v>
      </c>
      <c r="C22" s="12"/>
      <c r="D22" s="84" t="s">
        <v>271</v>
      </c>
      <c r="E22" s="84" t="s">
        <v>282</v>
      </c>
      <c r="F22" s="85" t="s">
        <v>286</v>
      </c>
      <c r="G22" s="84" t="s">
        <v>283</v>
      </c>
      <c r="H22" s="84" t="s">
        <v>284</v>
      </c>
      <c r="I22" s="84" t="s">
        <v>285</v>
      </c>
    </row>
    <row r="23" spans="1:11" ht="9.9499999999999993" customHeight="1">
      <c r="A23" s="4"/>
      <c r="B23" s="12" t="s">
        <v>122</v>
      </c>
      <c r="C23" s="12"/>
      <c r="D23" s="12" t="s">
        <v>123</v>
      </c>
      <c r="E23" s="12" t="s">
        <v>280</v>
      </c>
      <c r="F23" s="12" t="s">
        <v>124</v>
      </c>
      <c r="G23" s="12" t="s">
        <v>281</v>
      </c>
      <c r="H23" s="12" t="s">
        <v>127</v>
      </c>
      <c r="I23" s="12" t="s">
        <v>128</v>
      </c>
    </row>
    <row r="24" spans="1:11" ht="9.9499999999999993" customHeight="1">
      <c r="A24" s="4">
        <v>6</v>
      </c>
      <c r="B24" s="2" t="s">
        <v>138</v>
      </c>
      <c r="C24" s="12"/>
      <c r="D24" s="69">
        <v>0</v>
      </c>
      <c r="E24" s="69">
        <v>0</v>
      </c>
      <c r="F24" s="61">
        <f>D24-E24</f>
        <v>0</v>
      </c>
      <c r="G24" s="51">
        <f>F24*$D$19/12</f>
        <v>0</v>
      </c>
      <c r="H24" s="61">
        <f>E24*$D$20/12</f>
        <v>0</v>
      </c>
    </row>
    <row r="25" spans="1:11" ht="9.9499999999999993" customHeight="1">
      <c r="A25" s="4">
        <v>7</v>
      </c>
      <c r="B25" s="2" t="s">
        <v>139</v>
      </c>
      <c r="C25" s="12"/>
      <c r="D25" s="69">
        <v>0</v>
      </c>
      <c r="E25" s="69">
        <v>0</v>
      </c>
      <c r="F25" s="61">
        <f t="shared" ref="F25:F36" si="0">D25-E25</f>
        <v>0</v>
      </c>
      <c r="G25" s="51">
        <f t="shared" ref="G25:G36" si="1">F25*$D$19/12</f>
        <v>0</v>
      </c>
      <c r="H25" s="61">
        <f t="shared" ref="H25:H36" si="2">E25*$D$20/12</f>
        <v>0</v>
      </c>
    </row>
    <row r="26" spans="1:11" ht="9.9499999999999993" customHeight="1">
      <c r="A26" s="4">
        <v>8</v>
      </c>
      <c r="B26" s="2" t="s">
        <v>140</v>
      </c>
      <c r="C26" s="12"/>
      <c r="D26" s="69">
        <v>0</v>
      </c>
      <c r="E26" s="69">
        <v>0</v>
      </c>
      <c r="F26" s="61">
        <f t="shared" si="0"/>
        <v>0</v>
      </c>
      <c r="G26" s="51">
        <f t="shared" si="1"/>
        <v>0</v>
      </c>
      <c r="H26" s="61">
        <f t="shared" si="2"/>
        <v>0</v>
      </c>
    </row>
    <row r="27" spans="1:11" ht="9.9499999999999993" customHeight="1">
      <c r="A27" s="4">
        <v>9</v>
      </c>
      <c r="B27" s="2" t="s">
        <v>141</v>
      </c>
      <c r="C27" s="12"/>
      <c r="D27" s="69">
        <v>0</v>
      </c>
      <c r="E27" s="69">
        <v>0</v>
      </c>
      <c r="F27" s="61">
        <f t="shared" si="0"/>
        <v>0</v>
      </c>
      <c r="G27" s="51">
        <f t="shared" si="1"/>
        <v>0</v>
      </c>
      <c r="H27" s="61">
        <f t="shared" si="2"/>
        <v>0</v>
      </c>
    </row>
    <row r="28" spans="1:11" ht="9.9499999999999993" customHeight="1">
      <c r="A28" s="4">
        <v>10</v>
      </c>
      <c r="B28" s="2" t="s">
        <v>142</v>
      </c>
      <c r="C28" s="12"/>
      <c r="D28" s="69">
        <v>0</v>
      </c>
      <c r="E28" s="69">
        <v>0</v>
      </c>
      <c r="F28" s="61">
        <f t="shared" si="0"/>
        <v>0</v>
      </c>
      <c r="G28" s="51">
        <f t="shared" si="1"/>
        <v>0</v>
      </c>
      <c r="H28" s="61">
        <f t="shared" si="2"/>
        <v>0</v>
      </c>
    </row>
    <row r="29" spans="1:11" ht="9.9499999999999993" customHeight="1">
      <c r="A29" s="4">
        <v>11</v>
      </c>
      <c r="B29" s="2" t="s">
        <v>143</v>
      </c>
      <c r="C29" s="12"/>
      <c r="D29" s="69">
        <v>0</v>
      </c>
      <c r="E29" s="69">
        <v>0</v>
      </c>
      <c r="F29" s="61">
        <f t="shared" si="0"/>
        <v>0</v>
      </c>
      <c r="G29" s="51">
        <f t="shared" si="1"/>
        <v>0</v>
      </c>
      <c r="H29" s="61">
        <f t="shared" si="2"/>
        <v>0</v>
      </c>
    </row>
    <row r="30" spans="1:11" ht="9.9499999999999993" customHeight="1">
      <c r="A30" s="4">
        <v>12</v>
      </c>
      <c r="B30" s="2" t="s">
        <v>144</v>
      </c>
      <c r="C30" s="12"/>
      <c r="D30" s="63">
        <v>0</v>
      </c>
      <c r="E30" s="69">
        <v>0</v>
      </c>
      <c r="F30" s="61">
        <f t="shared" si="0"/>
        <v>0</v>
      </c>
      <c r="G30" s="51">
        <f t="shared" si="1"/>
        <v>0</v>
      </c>
      <c r="H30" s="61">
        <f t="shared" si="2"/>
        <v>0</v>
      </c>
    </row>
    <row r="31" spans="1:11" ht="9.9499999999999993" customHeight="1">
      <c r="A31" s="4">
        <v>13</v>
      </c>
      <c r="B31" s="2" t="s">
        <v>145</v>
      </c>
      <c r="C31" s="12"/>
      <c r="D31" s="69">
        <v>0</v>
      </c>
      <c r="E31" s="69">
        <v>0</v>
      </c>
      <c r="F31" s="61">
        <f t="shared" si="0"/>
        <v>0</v>
      </c>
      <c r="G31" s="51">
        <f t="shared" si="1"/>
        <v>0</v>
      </c>
      <c r="H31" s="61">
        <f t="shared" si="2"/>
        <v>0</v>
      </c>
    </row>
    <row r="32" spans="1:11" ht="9.9499999999999993" customHeight="1">
      <c r="A32" s="4">
        <v>14</v>
      </c>
      <c r="B32" s="2" t="s">
        <v>146</v>
      </c>
      <c r="C32" s="12"/>
      <c r="D32" s="69">
        <v>0</v>
      </c>
      <c r="E32" s="69">
        <v>0</v>
      </c>
      <c r="F32" s="61">
        <f t="shared" si="0"/>
        <v>0</v>
      </c>
      <c r="G32" s="51">
        <f t="shared" si="1"/>
        <v>0</v>
      </c>
      <c r="H32" s="61">
        <f t="shared" si="2"/>
        <v>0</v>
      </c>
    </row>
    <row r="33" spans="1:9" ht="9.9499999999999993" customHeight="1">
      <c r="A33" s="4">
        <v>15</v>
      </c>
      <c r="B33" s="2" t="s">
        <v>147</v>
      </c>
      <c r="C33" s="12"/>
      <c r="D33" s="69">
        <v>0</v>
      </c>
      <c r="E33" s="69">
        <v>0</v>
      </c>
      <c r="F33" s="61">
        <f t="shared" si="0"/>
        <v>0</v>
      </c>
      <c r="G33" s="51">
        <f t="shared" si="1"/>
        <v>0</v>
      </c>
      <c r="H33" s="61">
        <f t="shared" si="2"/>
        <v>0</v>
      </c>
    </row>
    <row r="34" spans="1:9" ht="9.9499999999999993" customHeight="1">
      <c r="A34" s="4">
        <v>16</v>
      </c>
      <c r="B34" s="2" t="s">
        <v>148</v>
      </c>
      <c r="C34" s="12"/>
      <c r="D34" s="69">
        <v>0</v>
      </c>
      <c r="E34" s="69">
        <v>0</v>
      </c>
      <c r="F34" s="61">
        <f t="shared" si="0"/>
        <v>0</v>
      </c>
      <c r="G34" s="51">
        <f t="shared" si="1"/>
        <v>0</v>
      </c>
      <c r="H34" s="61">
        <f t="shared" si="2"/>
        <v>0</v>
      </c>
    </row>
    <row r="35" spans="1:9" ht="9.9499999999999993" customHeight="1">
      <c r="A35" s="4">
        <v>17</v>
      </c>
      <c r="B35" s="2" t="s">
        <v>149</v>
      </c>
      <c r="C35" s="12"/>
      <c r="D35" s="69">
        <v>0</v>
      </c>
      <c r="E35" s="69">
        <v>0</v>
      </c>
      <c r="F35" s="61">
        <f t="shared" si="0"/>
        <v>0</v>
      </c>
      <c r="G35" s="51">
        <f t="shared" si="1"/>
        <v>0</v>
      </c>
      <c r="H35" s="61">
        <f t="shared" si="2"/>
        <v>0</v>
      </c>
    </row>
    <row r="36" spans="1:9" ht="9.9499999999999993" customHeight="1">
      <c r="A36" s="4">
        <v>18</v>
      </c>
      <c r="B36" s="2" t="s">
        <v>150</v>
      </c>
      <c r="C36" s="12"/>
      <c r="D36" s="69">
        <v>0</v>
      </c>
      <c r="E36" s="69">
        <v>0</v>
      </c>
      <c r="F36" s="61">
        <f t="shared" si="0"/>
        <v>0</v>
      </c>
      <c r="G36" s="51">
        <f t="shared" si="1"/>
        <v>0</v>
      </c>
      <c r="H36" s="61">
        <f t="shared" si="2"/>
        <v>0</v>
      </c>
    </row>
    <row r="37" spans="1:9" ht="9.9499999999999993" customHeight="1">
      <c r="A37" s="4">
        <v>19</v>
      </c>
      <c r="B37" s="5" t="s">
        <v>151</v>
      </c>
      <c r="D37" s="62"/>
      <c r="E37" s="62">
        <f>AVERAGE(E24:E36)</f>
        <v>0</v>
      </c>
      <c r="F37" s="62"/>
      <c r="G37" s="60">
        <f>SUM(G24:G36)</f>
        <v>0</v>
      </c>
      <c r="H37" s="62">
        <f>SUM(H24:H36)</f>
        <v>0</v>
      </c>
      <c r="I37" s="42">
        <f>IF(E37=0,0,(G37+H37)/E37)</f>
        <v>0</v>
      </c>
    </row>
    <row r="38" spans="1:9" ht="9.9499999999999993" customHeight="1">
      <c r="A38" s="4"/>
    </row>
    <row r="39" spans="1:9" ht="9.9499999999999993" customHeight="1">
      <c r="A39" s="4"/>
      <c r="B39" s="2" t="s">
        <v>287</v>
      </c>
    </row>
    <row r="40" spans="1:9" ht="9.9499999999999993" customHeight="1">
      <c r="A40" s="4"/>
      <c r="C40" s="12" t="s">
        <v>122</v>
      </c>
      <c r="D40" s="12" t="s">
        <v>123</v>
      </c>
      <c r="E40" s="12" t="s">
        <v>280</v>
      </c>
      <c r="F40" s="12" t="s">
        <v>124</v>
      </c>
      <c r="G40" s="12" t="s">
        <v>281</v>
      </c>
      <c r="H40" s="12" t="s">
        <v>127</v>
      </c>
      <c r="I40" s="12" t="s">
        <v>128</v>
      </c>
    </row>
    <row r="41" spans="1:9" ht="18" customHeight="1">
      <c r="A41" s="4"/>
      <c r="B41" s="86" t="s">
        <v>288</v>
      </c>
      <c r="C41" s="87" t="s">
        <v>301</v>
      </c>
      <c r="D41" s="87" t="s">
        <v>302</v>
      </c>
      <c r="E41" s="87" t="s">
        <v>303</v>
      </c>
      <c r="F41" s="87" t="s">
        <v>304</v>
      </c>
      <c r="G41" s="87" t="s">
        <v>305</v>
      </c>
      <c r="H41" s="87" t="s">
        <v>306</v>
      </c>
      <c r="I41" s="87" t="s">
        <v>307</v>
      </c>
    </row>
    <row r="42" spans="1:9" ht="9.75" customHeight="1">
      <c r="A42" s="4">
        <v>20</v>
      </c>
      <c r="B42" s="2" t="s">
        <v>289</v>
      </c>
      <c r="C42" s="70">
        <v>0</v>
      </c>
      <c r="D42" s="70">
        <v>0</v>
      </c>
      <c r="E42" s="70">
        <v>0</v>
      </c>
      <c r="F42" s="70">
        <v>0</v>
      </c>
      <c r="G42" s="54">
        <f>IFERROR(D42/F42,0)</f>
        <v>0</v>
      </c>
      <c r="H42" s="71">
        <v>0</v>
      </c>
      <c r="I42" s="52">
        <f>G42-H42</f>
        <v>0</v>
      </c>
    </row>
    <row r="43" spans="1:9" ht="9.75" customHeight="1">
      <c r="A43" s="4">
        <v>21</v>
      </c>
      <c r="B43" s="2" t="s">
        <v>290</v>
      </c>
      <c r="C43" s="70">
        <v>0</v>
      </c>
      <c r="D43" s="70">
        <v>0</v>
      </c>
      <c r="E43" s="70">
        <v>0</v>
      </c>
      <c r="F43" s="70">
        <v>0</v>
      </c>
      <c r="G43" s="54">
        <f t="shared" ref="G43:G47" si="3">IFERROR(D43/F43,0)</f>
        <v>0</v>
      </c>
      <c r="H43" s="71">
        <v>0</v>
      </c>
      <c r="I43" s="52">
        <f t="shared" ref="I43:I47" si="4">G43-H43</f>
        <v>0</v>
      </c>
    </row>
    <row r="44" spans="1:9" ht="9.75" customHeight="1">
      <c r="A44" s="4">
        <v>22</v>
      </c>
      <c r="B44" s="2" t="s">
        <v>291</v>
      </c>
      <c r="C44" s="70">
        <v>0</v>
      </c>
      <c r="D44" s="70">
        <v>0</v>
      </c>
      <c r="E44" s="70">
        <v>0</v>
      </c>
      <c r="F44" s="70">
        <v>0</v>
      </c>
      <c r="G44" s="54">
        <f t="shared" si="3"/>
        <v>0</v>
      </c>
      <c r="H44" s="71">
        <v>0</v>
      </c>
      <c r="I44" s="52">
        <f t="shared" si="4"/>
        <v>0</v>
      </c>
    </row>
    <row r="45" spans="1:9" ht="9.75" customHeight="1">
      <c r="A45" s="4">
        <v>23</v>
      </c>
      <c r="B45" s="2" t="s">
        <v>292</v>
      </c>
      <c r="C45" s="70">
        <v>0</v>
      </c>
      <c r="D45" s="70">
        <v>0</v>
      </c>
      <c r="E45" s="70">
        <v>0</v>
      </c>
      <c r="F45" s="70">
        <v>0</v>
      </c>
      <c r="G45" s="54">
        <f t="shared" si="3"/>
        <v>0</v>
      </c>
      <c r="H45" s="71">
        <v>0</v>
      </c>
      <c r="I45" s="52">
        <f t="shared" si="4"/>
        <v>0</v>
      </c>
    </row>
    <row r="46" spans="1:9" ht="9.75" customHeight="1">
      <c r="A46" s="4">
        <v>24</v>
      </c>
      <c r="B46" s="2" t="s">
        <v>293</v>
      </c>
      <c r="C46" s="70">
        <v>0</v>
      </c>
      <c r="D46" s="70">
        <v>0</v>
      </c>
      <c r="E46" s="70">
        <v>0</v>
      </c>
      <c r="F46" s="70">
        <v>0</v>
      </c>
      <c r="G46" s="54">
        <f t="shared" si="3"/>
        <v>0</v>
      </c>
      <c r="H46" s="71">
        <v>0</v>
      </c>
      <c r="I46" s="52">
        <f t="shared" si="4"/>
        <v>0</v>
      </c>
    </row>
    <row r="47" spans="1:9" ht="9.75" customHeight="1">
      <c r="A47" s="4">
        <v>25</v>
      </c>
      <c r="B47" s="2" t="s">
        <v>16</v>
      </c>
      <c r="C47" s="70">
        <v>0</v>
      </c>
      <c r="D47" s="70">
        <v>0</v>
      </c>
      <c r="E47" s="70">
        <v>0</v>
      </c>
      <c r="F47" s="70">
        <v>0</v>
      </c>
      <c r="G47" s="54">
        <f t="shared" si="3"/>
        <v>0</v>
      </c>
      <c r="H47" s="71">
        <v>0</v>
      </c>
      <c r="I47" s="52">
        <f t="shared" si="4"/>
        <v>0</v>
      </c>
    </row>
    <row r="48" spans="1:9" ht="9.75" customHeight="1">
      <c r="A48" s="4">
        <v>26</v>
      </c>
      <c r="B48" s="28" t="s">
        <v>575</v>
      </c>
      <c r="C48" s="28"/>
      <c r="D48" s="55">
        <f>SUM(D42:D47)</f>
        <v>0</v>
      </c>
      <c r="E48" s="28"/>
      <c r="F48" s="28"/>
      <c r="G48" s="55">
        <f>SUM(G42:G47)</f>
        <v>0</v>
      </c>
      <c r="H48" s="53">
        <f>SUM(H42:H47)</f>
        <v>0</v>
      </c>
      <c r="I48" s="53">
        <f>SUM(I42:I47)</f>
        <v>0</v>
      </c>
    </row>
    <row r="49" spans="1:9" ht="9.75" customHeight="1">
      <c r="A49" s="4">
        <v>27</v>
      </c>
    </row>
    <row r="50" spans="1:9" ht="9.75" customHeight="1">
      <c r="A50" s="4">
        <v>28</v>
      </c>
      <c r="B50" s="33" t="s">
        <v>242</v>
      </c>
      <c r="C50" s="33"/>
      <c r="D50" s="33"/>
      <c r="E50" s="33"/>
      <c r="F50" s="33"/>
      <c r="G50" s="33"/>
      <c r="H50" s="33"/>
      <c r="I50" s="33"/>
    </row>
    <row r="51" spans="1:9" ht="9.75" customHeight="1">
      <c r="A51" s="4">
        <v>29</v>
      </c>
      <c r="B51" s="33" t="s">
        <v>243</v>
      </c>
      <c r="C51" s="70">
        <v>0</v>
      </c>
      <c r="D51" s="70">
        <v>0</v>
      </c>
      <c r="E51" s="70">
        <v>0</v>
      </c>
      <c r="F51" s="40" t="s">
        <v>380</v>
      </c>
      <c r="G51" s="40">
        <f>D51</f>
        <v>0</v>
      </c>
      <c r="H51" s="40" t="s">
        <v>380</v>
      </c>
      <c r="I51" s="43" t="s">
        <v>380</v>
      </c>
    </row>
    <row r="52" spans="1:9" ht="9.75" customHeight="1">
      <c r="A52" s="4">
        <v>30</v>
      </c>
      <c r="B52" s="33" t="s">
        <v>244</v>
      </c>
      <c r="C52" s="70">
        <v>0</v>
      </c>
      <c r="D52" s="70">
        <v>0</v>
      </c>
      <c r="E52" s="70">
        <v>0</v>
      </c>
      <c r="F52" s="40" t="s">
        <v>380</v>
      </c>
      <c r="G52" s="40">
        <f>D52</f>
        <v>0</v>
      </c>
      <c r="H52" s="40" t="s">
        <v>380</v>
      </c>
      <c r="I52" s="43" t="s">
        <v>380</v>
      </c>
    </row>
    <row r="53" spans="1:9" ht="9.75" customHeight="1">
      <c r="A53" s="4">
        <v>31</v>
      </c>
      <c r="B53" s="33" t="s">
        <v>272</v>
      </c>
      <c r="C53" s="70">
        <v>0</v>
      </c>
      <c r="D53" s="70">
        <v>0</v>
      </c>
      <c r="E53" s="70">
        <v>0</v>
      </c>
      <c r="F53" s="40" t="s">
        <v>380</v>
      </c>
      <c r="G53" s="40">
        <f>D53</f>
        <v>0</v>
      </c>
      <c r="H53" s="40" t="s">
        <v>380</v>
      </c>
      <c r="I53" s="43" t="s">
        <v>380</v>
      </c>
    </row>
    <row r="54" spans="1:9" ht="9.75" customHeight="1">
      <c r="A54" s="4">
        <v>32</v>
      </c>
      <c r="B54" s="34" t="s">
        <v>273</v>
      </c>
      <c r="C54" s="94">
        <v>0</v>
      </c>
      <c r="D54" s="94">
        <v>0</v>
      </c>
      <c r="E54" s="94">
        <v>0</v>
      </c>
      <c r="F54" s="41" t="s">
        <v>380</v>
      </c>
      <c r="G54" s="41">
        <f>D54</f>
        <v>0</v>
      </c>
      <c r="H54" s="41" t="s">
        <v>380</v>
      </c>
      <c r="I54" s="44" t="s">
        <v>380</v>
      </c>
    </row>
    <row r="55" spans="1:9" ht="9.75" customHeight="1">
      <c r="A55" s="4">
        <v>33</v>
      </c>
      <c r="B55" s="2" t="s">
        <v>294</v>
      </c>
      <c r="D55" s="54">
        <f>D48+SUM(D51:D54)</f>
        <v>0</v>
      </c>
      <c r="G55" s="54">
        <f>G48+SUM(G51:G54)</f>
        <v>0</v>
      </c>
      <c r="H55" s="52">
        <f>H48+SUM(H51:H54)</f>
        <v>0</v>
      </c>
      <c r="I55" s="52">
        <f>I48+SUM(I51:I54)</f>
        <v>0</v>
      </c>
    </row>
    <row r="56" spans="1:9" ht="9.75" customHeight="1">
      <c r="A56" s="4">
        <v>34</v>
      </c>
      <c r="B56" s="2" t="s">
        <v>295</v>
      </c>
      <c r="G56" s="61">
        <f>E37</f>
        <v>0</v>
      </c>
    </row>
    <row r="57" spans="1:9" ht="9.75" customHeight="1">
      <c r="A57" s="4">
        <v>35</v>
      </c>
      <c r="B57" s="2" t="s">
        <v>296</v>
      </c>
      <c r="G57" s="18">
        <f>IF(G56=0,0,G55/G56)</f>
        <v>0</v>
      </c>
    </row>
    <row r="58" spans="1:9" ht="9.75" customHeight="1">
      <c r="A58" s="4">
        <v>36</v>
      </c>
      <c r="B58" s="2" t="s">
        <v>297</v>
      </c>
      <c r="E58" s="107">
        <v>2.3640999999999999E-2</v>
      </c>
    </row>
    <row r="59" spans="1:9" ht="9.75" customHeight="1">
      <c r="A59" s="4"/>
    </row>
    <row r="60" spans="1:9" ht="9.75" customHeight="1">
      <c r="A60" s="4" t="s">
        <v>21</v>
      </c>
    </row>
    <row r="61" spans="1:9" ht="20.100000000000001" customHeight="1">
      <c r="A61" s="4" t="s">
        <v>432</v>
      </c>
      <c r="B61" s="872" t="s">
        <v>298</v>
      </c>
      <c r="C61" s="872"/>
      <c r="D61" s="872"/>
      <c r="E61" s="872"/>
      <c r="F61" s="872"/>
      <c r="G61" s="872"/>
      <c r="H61" s="872"/>
      <c r="I61" s="872"/>
    </row>
    <row r="62" spans="1:9" ht="9.75" customHeight="1">
      <c r="B62" s="2" t="s">
        <v>299</v>
      </c>
      <c r="C62" s="93">
        <v>3.6410000000000001E-3</v>
      </c>
    </row>
    <row r="63" spans="1:9" ht="9.75" customHeight="1">
      <c r="B63" s="2" t="s">
        <v>300</v>
      </c>
      <c r="C63" s="93">
        <v>0.02</v>
      </c>
    </row>
    <row r="64" spans="1:9" ht="9.75" customHeight="1">
      <c r="B64" s="394" t="s">
        <v>398</v>
      </c>
      <c r="C64" s="420">
        <f>C62+C63</f>
        <v>2.3641000000000002E-2</v>
      </c>
      <c r="D64" s="394"/>
    </row>
    <row r="65" spans="2:4" ht="9.75" customHeight="1">
      <c r="B65" s="394"/>
      <c r="C65" s="421"/>
      <c r="D65" s="394"/>
    </row>
    <row r="66" spans="2:4" ht="9.75" customHeight="1"/>
    <row r="67" spans="2:4" ht="9.75" customHeight="1"/>
    <row r="68" spans="2:4" ht="9.75" customHeight="1"/>
    <row r="69" spans="2:4" ht="9.75" customHeight="1"/>
    <row r="70" spans="2:4" ht="9.75" customHeight="1"/>
    <row r="71" spans="2:4" ht="9.75" customHeight="1"/>
    <row r="72" spans="2:4" ht="9.75" customHeight="1"/>
    <row r="73" spans="2:4" ht="9.75" customHeight="1"/>
    <row r="74" spans="2:4" ht="9.75" customHeight="1"/>
    <row r="75" spans="2:4" ht="9.75" customHeight="1"/>
    <row r="76" spans="2:4" ht="9.75" customHeight="1"/>
    <row r="77" spans="2:4" ht="9.75" customHeight="1"/>
  </sheetData>
  <mergeCells count="10">
    <mergeCell ref="B61:I61"/>
    <mergeCell ref="A3:I3"/>
    <mergeCell ref="B8:I8"/>
    <mergeCell ref="B10:I10"/>
    <mergeCell ref="L11:S11"/>
    <mergeCell ref="A5:I5"/>
    <mergeCell ref="A4:I4"/>
    <mergeCell ref="B7:I7"/>
    <mergeCell ref="B9:I9"/>
    <mergeCell ref="B11:I11"/>
  </mergeCells>
  <phoneticPr fontId="0" type="noConversion"/>
  <printOptions horizontalCentered="1"/>
  <pageMargins left="0.5" right="0.5" top="0.75" bottom="0.75" header="0.3" footer="0.3"/>
  <pageSetup scale="73" orientation="landscape" horizontalDpi="1200" verticalDpi="1200" r:id="rId1"/>
  <rowBreaks count="1" manualBreakCount="1">
    <brk id="64" max="13" man="1"/>
  </rowBreaks>
  <colBreaks count="1" manualBreakCount="1">
    <brk id="9" max="6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view="pageBreakPreview" zoomScaleNormal="110" zoomScaleSheetLayoutView="100" workbookViewId="0">
      <selection activeCell="A3" sqref="A3:G3"/>
    </sheetView>
  </sheetViews>
  <sheetFormatPr defaultRowHeight="12"/>
  <cols>
    <col min="1" max="1" width="6.83203125" style="138" customWidth="1"/>
    <col min="2" max="2" width="29.1640625" style="138" customWidth="1"/>
    <col min="3" max="3" width="18" style="138" customWidth="1"/>
    <col min="4" max="4" width="17" style="138" customWidth="1"/>
    <col min="5" max="5" width="31.1640625" style="138" customWidth="1"/>
    <col min="6" max="6" width="18.33203125" style="138" customWidth="1"/>
    <col min="7" max="7" width="22.83203125" style="138" customWidth="1"/>
    <col min="8" max="16384" width="9.33203125" style="260"/>
  </cols>
  <sheetData>
    <row r="1" spans="1:10">
      <c r="A1" s="263"/>
      <c r="B1" s="263"/>
      <c r="G1" s="176" t="s">
        <v>67</v>
      </c>
      <c r="J1" s="261"/>
    </row>
    <row r="2" spans="1:10">
      <c r="A2" s="263"/>
      <c r="B2" s="263"/>
      <c r="G2" s="262" t="s">
        <v>1003</v>
      </c>
      <c r="J2" s="261"/>
    </row>
    <row r="3" spans="1:10">
      <c r="A3" s="849" t="s">
        <v>312</v>
      </c>
      <c r="B3" s="849"/>
      <c r="C3" s="849"/>
      <c r="D3" s="849"/>
      <c r="E3" s="849"/>
      <c r="F3" s="849"/>
      <c r="G3" s="849"/>
    </row>
    <row r="4" spans="1:10">
      <c r="A4" s="849" t="s">
        <v>313</v>
      </c>
      <c r="B4" s="849"/>
      <c r="C4" s="849"/>
      <c r="D4" s="849"/>
      <c r="E4" s="849"/>
      <c r="F4" s="849"/>
      <c r="G4" s="849"/>
    </row>
    <row r="5" spans="1:10">
      <c r="A5" s="850" t="s">
        <v>752</v>
      </c>
      <c r="B5" s="851"/>
      <c r="C5" s="851"/>
      <c r="D5" s="851"/>
      <c r="E5" s="851"/>
      <c r="F5" s="851"/>
      <c r="G5" s="851"/>
    </row>
    <row r="8" spans="1:10" ht="39" customHeight="1">
      <c r="A8" s="865" t="s">
        <v>478</v>
      </c>
      <c r="B8" s="865"/>
      <c r="C8" s="865"/>
      <c r="D8" s="865"/>
      <c r="E8" s="865"/>
      <c r="F8" s="865"/>
      <c r="G8" s="865"/>
    </row>
    <row r="9" spans="1:10">
      <c r="A9" s="891" t="s">
        <v>314</v>
      </c>
      <c r="B9" s="891"/>
      <c r="C9" s="891"/>
      <c r="D9" s="891"/>
      <c r="E9" s="891"/>
      <c r="F9" s="891"/>
      <c r="G9" s="891"/>
    </row>
    <row r="10" spans="1:10" ht="24" customHeight="1">
      <c r="A10" s="864" t="s">
        <v>241</v>
      </c>
      <c r="B10" s="864"/>
      <c r="C10" s="864"/>
      <c r="D10" s="864"/>
      <c r="E10" s="864"/>
      <c r="F10" s="864"/>
      <c r="G10" s="864"/>
    </row>
    <row r="12" spans="1:10">
      <c r="A12" s="160" t="s">
        <v>407</v>
      </c>
    </row>
    <row r="13" spans="1:10">
      <c r="A13" s="160"/>
      <c r="F13" s="160" t="s">
        <v>431</v>
      </c>
    </row>
    <row r="14" spans="1:10">
      <c r="A14" s="160">
        <v>1</v>
      </c>
      <c r="B14" s="182" t="s">
        <v>1</v>
      </c>
      <c r="D14" s="403"/>
      <c r="F14" s="404">
        <v>0</v>
      </c>
    </row>
    <row r="15" spans="1:10">
      <c r="A15" s="160">
        <v>2</v>
      </c>
      <c r="B15" s="182" t="s">
        <v>308</v>
      </c>
      <c r="F15" s="404">
        <v>0</v>
      </c>
    </row>
    <row r="16" spans="1:10">
      <c r="A16" s="160">
        <v>3</v>
      </c>
      <c r="B16" s="138" t="s">
        <v>309</v>
      </c>
      <c r="F16" s="405">
        <f>F14+F15</f>
        <v>0</v>
      </c>
    </row>
    <row r="17" spans="1:6">
      <c r="A17" s="160"/>
    </row>
    <row r="18" spans="1:6">
      <c r="A18" s="160"/>
    </row>
    <row r="19" spans="1:6">
      <c r="A19" s="160"/>
      <c r="B19" s="138" t="s">
        <v>310</v>
      </c>
    </row>
    <row r="20" spans="1:6">
      <c r="A20" s="160"/>
      <c r="C20" s="138" t="s">
        <v>279</v>
      </c>
      <c r="F20" s="222" t="s">
        <v>54</v>
      </c>
    </row>
    <row r="21" spans="1:6">
      <c r="A21" s="160"/>
      <c r="C21" s="162" t="s">
        <v>122</v>
      </c>
      <c r="F21" s="162" t="s">
        <v>124</v>
      </c>
    </row>
    <row r="22" spans="1:6">
      <c r="A22" s="160">
        <v>4</v>
      </c>
      <c r="B22" s="138" t="s">
        <v>138</v>
      </c>
      <c r="F22" s="406">
        <v>0</v>
      </c>
    </row>
    <row r="23" spans="1:6">
      <c r="A23" s="160">
        <v>5</v>
      </c>
      <c r="B23" s="138" t="s">
        <v>139</v>
      </c>
      <c r="F23" s="406">
        <v>0</v>
      </c>
    </row>
    <row r="24" spans="1:6">
      <c r="A24" s="160">
        <v>6</v>
      </c>
      <c r="B24" s="138" t="s">
        <v>140</v>
      </c>
      <c r="F24" s="406">
        <v>0</v>
      </c>
    </row>
    <row r="25" spans="1:6">
      <c r="A25" s="160">
        <v>7</v>
      </c>
      <c r="B25" s="138" t="s">
        <v>141</v>
      </c>
      <c r="F25" s="406">
        <v>0</v>
      </c>
    </row>
    <row r="26" spans="1:6">
      <c r="A26" s="160">
        <v>8</v>
      </c>
      <c r="B26" s="138" t="s">
        <v>142</v>
      </c>
      <c r="F26" s="406">
        <v>0</v>
      </c>
    </row>
    <row r="27" spans="1:6">
      <c r="A27" s="160">
        <v>9</v>
      </c>
      <c r="B27" s="138" t="s">
        <v>143</v>
      </c>
      <c r="F27" s="406">
        <v>0</v>
      </c>
    </row>
    <row r="28" spans="1:6">
      <c r="A28" s="160">
        <v>10</v>
      </c>
      <c r="B28" s="138" t="s">
        <v>144</v>
      </c>
      <c r="F28" s="406">
        <v>0</v>
      </c>
    </row>
    <row r="29" spans="1:6">
      <c r="A29" s="160">
        <v>11</v>
      </c>
      <c r="B29" s="138" t="s">
        <v>145</v>
      </c>
      <c r="F29" s="406">
        <v>0</v>
      </c>
    </row>
    <row r="30" spans="1:6">
      <c r="A30" s="160">
        <v>12</v>
      </c>
      <c r="B30" s="138" t="s">
        <v>146</v>
      </c>
      <c r="F30" s="406">
        <v>0</v>
      </c>
    </row>
    <row r="31" spans="1:6">
      <c r="A31" s="160">
        <v>13</v>
      </c>
      <c r="B31" s="138" t="s">
        <v>147</v>
      </c>
      <c r="F31" s="406">
        <v>0</v>
      </c>
    </row>
    <row r="32" spans="1:6">
      <c r="A32" s="160">
        <v>14</v>
      </c>
      <c r="B32" s="138" t="s">
        <v>148</v>
      </c>
      <c r="F32" s="406">
        <v>0</v>
      </c>
    </row>
    <row r="33" spans="1:7">
      <c r="A33" s="160">
        <v>15</v>
      </c>
      <c r="B33" s="138" t="s">
        <v>149</v>
      </c>
      <c r="F33" s="406">
        <v>0</v>
      </c>
    </row>
    <row r="34" spans="1:7">
      <c r="A34" s="160">
        <v>16</v>
      </c>
      <c r="B34" s="138" t="s">
        <v>150</v>
      </c>
      <c r="F34" s="406">
        <v>0</v>
      </c>
    </row>
    <row r="35" spans="1:7">
      <c r="A35" s="160">
        <v>17</v>
      </c>
      <c r="D35" s="138" t="s">
        <v>151</v>
      </c>
      <c r="F35" s="407">
        <f>AVERAGE(F22:F34)</f>
        <v>0</v>
      </c>
    </row>
    <row r="36" spans="1:7">
      <c r="A36" s="160"/>
      <c r="F36" s="258"/>
    </row>
    <row r="37" spans="1:7">
      <c r="A37" s="160">
        <v>18</v>
      </c>
      <c r="B37" s="138" t="s">
        <v>311</v>
      </c>
      <c r="F37" s="408">
        <f>IF(F35=0,0,F16/F35)</f>
        <v>0</v>
      </c>
    </row>
    <row r="38" spans="1:7">
      <c r="A38" s="160"/>
      <c r="F38" s="258"/>
    </row>
    <row r="39" spans="1:7">
      <c r="A39" s="222" t="s">
        <v>21</v>
      </c>
      <c r="G39" s="157"/>
    </row>
    <row r="40" spans="1:7" ht="30" customHeight="1">
      <c r="A40" s="160" t="s">
        <v>432</v>
      </c>
      <c r="B40" s="864" t="s">
        <v>560</v>
      </c>
      <c r="C40" s="864"/>
      <c r="D40" s="864"/>
      <c r="E40" s="864"/>
      <c r="F40" s="864"/>
      <c r="G40" s="864"/>
    </row>
  </sheetData>
  <mergeCells count="7">
    <mergeCell ref="A10:G10"/>
    <mergeCell ref="B40:G40"/>
    <mergeCell ref="A9:G9"/>
    <mergeCell ref="A3:G3"/>
    <mergeCell ref="A4:G4"/>
    <mergeCell ref="A5:G5"/>
    <mergeCell ref="A8:G8"/>
  </mergeCells>
  <phoneticPr fontId="0" type="noConversion"/>
  <printOptions horizontalCentered="1"/>
  <pageMargins left="0.5" right="0.5" top="0.75" bottom="0.75" header="0.3" footer="0.3"/>
  <pageSetup scale="9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BreakPreview" zoomScaleNormal="110" zoomScaleSheetLayoutView="100" workbookViewId="0">
      <selection activeCell="B3" sqref="B3:G3"/>
    </sheetView>
  </sheetViews>
  <sheetFormatPr defaultColWidth="9.33203125" defaultRowHeight="9"/>
  <cols>
    <col min="1" max="1" width="6.83203125" style="103" customWidth="1"/>
    <col min="2" max="2" width="5.83203125" style="2" customWidth="1"/>
    <col min="3" max="3" width="35.83203125" style="2" customWidth="1"/>
    <col min="4" max="4" width="11.83203125" style="2" customWidth="1"/>
    <col min="5" max="5" width="16.83203125" style="2" customWidth="1"/>
    <col min="6" max="6" width="14.33203125" style="2" customWidth="1"/>
    <col min="7" max="7" width="25.83203125" style="2" customWidth="1"/>
    <col min="8" max="16384" width="9.33203125" style="2"/>
  </cols>
  <sheetData>
    <row r="1" spans="1:7" ht="9.9499999999999993" customHeight="1">
      <c r="C1" s="15"/>
      <c r="G1" s="5" t="s">
        <v>67</v>
      </c>
    </row>
    <row r="2" spans="1:7" s="103" customFormat="1" ht="9.9499999999999993" customHeight="1">
      <c r="C2" s="101"/>
      <c r="G2" s="111" t="s">
        <v>1003</v>
      </c>
    </row>
    <row r="3" spans="1:7" ht="9.9499999999999993" customHeight="1">
      <c r="B3" s="869" t="s">
        <v>315</v>
      </c>
      <c r="C3" s="869"/>
      <c r="D3" s="869"/>
      <c r="E3" s="869"/>
      <c r="F3" s="869"/>
      <c r="G3" s="869"/>
    </row>
    <row r="4" spans="1:7" ht="9.9499999999999993" customHeight="1">
      <c r="B4" s="869" t="s">
        <v>316</v>
      </c>
      <c r="C4" s="869"/>
      <c r="D4" s="869"/>
      <c r="E4" s="869"/>
      <c r="F4" s="869"/>
      <c r="G4" s="869"/>
    </row>
    <row r="5" spans="1:7" ht="9.9499999999999993" customHeight="1">
      <c r="B5" s="870" t="s">
        <v>752</v>
      </c>
      <c r="C5" s="870"/>
      <c r="D5" s="870"/>
      <c r="E5" s="870"/>
      <c r="F5" s="870"/>
      <c r="G5" s="870"/>
    </row>
    <row r="6" spans="1:7" ht="9.9499999999999993" customHeight="1"/>
    <row r="7" spans="1:7" ht="9.9499999999999993" customHeight="1">
      <c r="F7" s="16"/>
    </row>
    <row r="8" spans="1:7" ht="9.9499999999999993" customHeight="1"/>
    <row r="9" spans="1:7" ht="9.9499999999999993" customHeight="1">
      <c r="B9" s="894" t="s">
        <v>317</v>
      </c>
      <c r="C9" s="894"/>
      <c r="D9" s="894"/>
      <c r="E9" s="894"/>
      <c r="F9" s="894"/>
      <c r="G9" s="894"/>
    </row>
    <row r="10" spans="1:7" ht="9.9499999999999993" customHeight="1">
      <c r="B10" s="12"/>
      <c r="C10" s="12"/>
      <c r="D10" s="12"/>
      <c r="E10" s="12"/>
      <c r="F10" s="12"/>
      <c r="G10" s="12"/>
    </row>
    <row r="11" spans="1:7" ht="9.9499999999999993" customHeight="1">
      <c r="G11" s="25" t="s">
        <v>103</v>
      </c>
    </row>
    <row r="12" spans="1:7" ht="9.9499999999999993" customHeight="1">
      <c r="D12" s="25"/>
      <c r="E12" s="25"/>
      <c r="F12" s="25"/>
      <c r="G12" s="27" t="s">
        <v>104</v>
      </c>
    </row>
    <row r="13" spans="1:7" ht="9.9499999999999993" customHeight="1">
      <c r="A13" s="97" t="s">
        <v>407</v>
      </c>
      <c r="B13" s="2" t="s">
        <v>97</v>
      </c>
      <c r="D13" s="25"/>
      <c r="E13" s="25"/>
      <c r="F13" s="25"/>
      <c r="G13" s="25"/>
    </row>
    <row r="14" spans="1:7" ht="9.9499999999999993" customHeight="1">
      <c r="D14" s="25"/>
      <c r="E14" s="25"/>
      <c r="F14" s="25"/>
      <c r="G14" s="25"/>
    </row>
    <row r="15" spans="1:7" ht="9.9499999999999993" customHeight="1">
      <c r="A15" s="97">
        <v>1</v>
      </c>
      <c r="B15" s="35">
        <v>301</v>
      </c>
      <c r="C15" s="2" t="s">
        <v>98</v>
      </c>
      <c r="D15" s="25"/>
      <c r="E15" s="25"/>
      <c r="F15" s="25"/>
      <c r="G15" s="108" t="s">
        <v>479</v>
      </c>
    </row>
    <row r="16" spans="1:7" ht="9.9499999999999993" customHeight="1">
      <c r="A16" s="97">
        <v>2</v>
      </c>
      <c r="B16" s="35">
        <v>302</v>
      </c>
      <c r="C16" s="2" t="s">
        <v>99</v>
      </c>
      <c r="D16" s="15"/>
      <c r="E16" s="15"/>
      <c r="F16" s="15"/>
      <c r="G16" s="109" t="s">
        <v>479</v>
      </c>
    </row>
    <row r="17" spans="1:7" ht="9.9499999999999993" customHeight="1">
      <c r="A17" s="97">
        <v>3</v>
      </c>
      <c r="B17" s="35">
        <v>303</v>
      </c>
      <c r="C17" s="6" t="s">
        <v>551</v>
      </c>
      <c r="D17" s="15"/>
      <c r="E17" s="15"/>
      <c r="F17" s="15"/>
      <c r="G17" s="109" t="s">
        <v>480</v>
      </c>
    </row>
    <row r="18" spans="1:7" s="137" customFormat="1" ht="9.9499999999999993" customHeight="1">
      <c r="A18" s="436" t="s">
        <v>9</v>
      </c>
      <c r="B18" s="434">
        <v>303.10000000000002</v>
      </c>
      <c r="C18" s="433" t="s">
        <v>773</v>
      </c>
      <c r="D18" s="437"/>
      <c r="E18" s="437"/>
      <c r="F18" s="437"/>
      <c r="G18" s="438" t="s">
        <v>155</v>
      </c>
    </row>
    <row r="19" spans="1:7" s="88" customFormat="1" ht="9.9499999999999993" customHeight="1">
      <c r="A19" s="434"/>
      <c r="B19" s="439"/>
      <c r="C19" s="439"/>
      <c r="D19" s="440"/>
      <c r="E19" s="440"/>
      <c r="F19" s="440"/>
      <c r="G19" s="441"/>
    </row>
    <row r="20" spans="1:7" s="88" customFormat="1" ht="9.9499999999999993" customHeight="1">
      <c r="A20" s="434"/>
      <c r="B20" s="439" t="s">
        <v>553</v>
      </c>
      <c r="C20" s="442"/>
      <c r="D20" s="440"/>
      <c r="E20" s="440"/>
      <c r="F20" s="440"/>
      <c r="G20" s="441"/>
    </row>
    <row r="21" spans="1:7" ht="9.9499999999999993" customHeight="1">
      <c r="A21" s="434"/>
      <c r="B21" s="434"/>
      <c r="C21" s="434"/>
      <c r="D21" s="440"/>
      <c r="E21" s="440"/>
      <c r="F21" s="440"/>
      <c r="G21" s="443"/>
    </row>
    <row r="22" spans="1:7" ht="9.9499999999999993" customHeight="1">
      <c r="A22" s="436">
        <v>4</v>
      </c>
      <c r="B22" s="439">
        <v>350.2</v>
      </c>
      <c r="C22" s="434" t="s">
        <v>550</v>
      </c>
      <c r="D22" s="440"/>
      <c r="E22" s="440"/>
      <c r="F22" s="440"/>
      <c r="G22" s="438" t="s">
        <v>481</v>
      </c>
    </row>
    <row r="23" spans="1:7" ht="9.9499999999999993" customHeight="1">
      <c r="A23" s="436">
        <v>5</v>
      </c>
      <c r="B23" s="439">
        <v>352</v>
      </c>
      <c r="C23" s="434" t="s">
        <v>319</v>
      </c>
      <c r="D23" s="440"/>
      <c r="E23" s="440"/>
      <c r="F23" s="440"/>
      <c r="G23" s="438" t="s">
        <v>482</v>
      </c>
    </row>
    <row r="24" spans="1:7" ht="9.9499999999999993" customHeight="1">
      <c r="A24" s="436">
        <v>6</v>
      </c>
      <c r="B24" s="439">
        <v>353</v>
      </c>
      <c r="C24" s="434" t="s">
        <v>320</v>
      </c>
      <c r="D24" s="440"/>
      <c r="E24" s="440"/>
      <c r="F24" s="440"/>
      <c r="G24" s="438" t="s">
        <v>483</v>
      </c>
    </row>
    <row r="25" spans="1:7" ht="9.9499999999999993" customHeight="1">
      <c r="A25" s="436">
        <v>7</v>
      </c>
      <c r="B25" s="439">
        <v>354</v>
      </c>
      <c r="C25" s="434" t="s">
        <v>321</v>
      </c>
      <c r="D25" s="440"/>
      <c r="E25" s="440"/>
      <c r="F25" s="440"/>
      <c r="G25" s="438" t="s">
        <v>484</v>
      </c>
    </row>
    <row r="26" spans="1:7" ht="9.9499999999999993" customHeight="1">
      <c r="A26" s="436">
        <v>8</v>
      </c>
      <c r="B26" s="439">
        <v>355</v>
      </c>
      <c r="C26" s="434" t="s">
        <v>322</v>
      </c>
      <c r="D26" s="440"/>
      <c r="E26" s="440"/>
      <c r="F26" s="440"/>
      <c r="G26" s="438" t="s">
        <v>485</v>
      </c>
    </row>
    <row r="27" spans="1:7" ht="9.9499999999999993" customHeight="1">
      <c r="A27" s="436">
        <v>9</v>
      </c>
      <c r="B27" s="439">
        <v>356</v>
      </c>
      <c r="C27" s="434" t="s">
        <v>100</v>
      </c>
      <c r="D27" s="440"/>
      <c r="E27" s="440"/>
      <c r="F27" s="440"/>
      <c r="G27" s="438" t="s">
        <v>486</v>
      </c>
    </row>
    <row r="28" spans="1:7" ht="9.9499999999999993" customHeight="1">
      <c r="A28" s="436">
        <v>10</v>
      </c>
      <c r="B28" s="439">
        <v>357</v>
      </c>
      <c r="C28" s="434" t="s">
        <v>323</v>
      </c>
      <c r="D28" s="440"/>
      <c r="E28" s="440"/>
      <c r="F28" s="440"/>
      <c r="G28" s="438" t="s">
        <v>346</v>
      </c>
    </row>
    <row r="29" spans="1:7" ht="9.9499999999999993" customHeight="1">
      <c r="A29" s="436">
        <v>11</v>
      </c>
      <c r="B29" s="439">
        <v>358</v>
      </c>
      <c r="C29" s="434" t="s">
        <v>324</v>
      </c>
      <c r="D29" s="440"/>
      <c r="E29" s="440"/>
      <c r="F29" s="440"/>
      <c r="G29" s="438" t="s">
        <v>486</v>
      </c>
    </row>
    <row r="30" spans="1:7" ht="9.9499999999999993" customHeight="1">
      <c r="A30" s="436">
        <v>12</v>
      </c>
      <c r="B30" s="439">
        <v>359</v>
      </c>
      <c r="C30" s="434" t="s">
        <v>101</v>
      </c>
      <c r="D30" s="440"/>
      <c r="E30" s="440"/>
      <c r="F30" s="440"/>
      <c r="G30" s="438" t="s">
        <v>481</v>
      </c>
    </row>
    <row r="31" spans="1:7" ht="9.9499999999999993" customHeight="1">
      <c r="A31" s="434"/>
      <c r="B31" s="434"/>
      <c r="C31" s="434"/>
      <c r="D31" s="440"/>
      <c r="E31" s="440"/>
      <c r="F31" s="440"/>
      <c r="G31" s="443"/>
    </row>
    <row r="32" spans="1:7" ht="9.9499999999999993" customHeight="1">
      <c r="A32" s="434"/>
      <c r="B32" s="434" t="s">
        <v>318</v>
      </c>
      <c r="C32" s="434"/>
      <c r="D32" s="440"/>
      <c r="E32" s="440"/>
      <c r="F32" s="440"/>
      <c r="G32" s="443"/>
    </row>
    <row r="33" spans="1:7" ht="9.9499999999999993" customHeight="1">
      <c r="A33" s="434"/>
      <c r="B33" s="434"/>
      <c r="C33" s="434"/>
      <c r="D33" s="440"/>
      <c r="E33" s="440"/>
      <c r="F33" s="440"/>
      <c r="G33" s="443"/>
    </row>
    <row r="34" spans="1:7" ht="9.9499999999999993" customHeight="1">
      <c r="A34" s="436">
        <v>13</v>
      </c>
      <c r="B34" s="439">
        <v>391</v>
      </c>
      <c r="C34" s="434" t="s">
        <v>325</v>
      </c>
      <c r="D34" s="440"/>
      <c r="E34" s="440"/>
      <c r="F34" s="440"/>
      <c r="G34" s="438" t="s">
        <v>487</v>
      </c>
    </row>
    <row r="35" spans="1:7" ht="9.9499999999999993" customHeight="1">
      <c r="A35" s="436">
        <v>14</v>
      </c>
      <c r="B35" s="439">
        <v>391.1</v>
      </c>
      <c r="C35" s="434" t="s">
        <v>102</v>
      </c>
      <c r="D35" s="440"/>
      <c r="E35" s="440"/>
      <c r="F35" s="440"/>
      <c r="G35" s="438" t="s">
        <v>487</v>
      </c>
    </row>
    <row r="36" spans="1:7" ht="9.9499999999999993" customHeight="1">
      <c r="A36" s="436">
        <v>15</v>
      </c>
      <c r="B36" s="439">
        <v>392</v>
      </c>
      <c r="C36" s="434" t="s">
        <v>326</v>
      </c>
      <c r="D36" s="440"/>
      <c r="E36" s="440"/>
      <c r="F36" s="440"/>
      <c r="G36" s="438" t="s">
        <v>488</v>
      </c>
    </row>
    <row r="37" spans="1:7" ht="9.9499999999999993" customHeight="1">
      <c r="A37" s="436">
        <v>16</v>
      </c>
      <c r="B37" s="439">
        <v>393</v>
      </c>
      <c r="C37" s="434" t="s">
        <v>327</v>
      </c>
      <c r="D37" s="440"/>
      <c r="E37" s="440"/>
      <c r="F37" s="440"/>
      <c r="G37" s="438" t="s">
        <v>487</v>
      </c>
    </row>
    <row r="38" spans="1:7" ht="9.9499999999999993" customHeight="1">
      <c r="A38" s="436">
        <v>17</v>
      </c>
      <c r="B38" s="439">
        <v>397</v>
      </c>
      <c r="C38" s="434" t="s">
        <v>328</v>
      </c>
      <c r="D38" s="440"/>
      <c r="E38" s="440"/>
      <c r="F38" s="440"/>
      <c r="G38" s="438" t="s">
        <v>489</v>
      </c>
    </row>
    <row r="39" spans="1:7" ht="9.9499999999999993" customHeight="1">
      <c r="A39" s="434"/>
      <c r="B39" s="434"/>
      <c r="C39" s="434"/>
      <c r="D39" s="440"/>
      <c r="E39" s="440"/>
      <c r="F39" s="440"/>
      <c r="G39" s="444"/>
    </row>
    <row r="40" spans="1:7" ht="9.9499999999999993" customHeight="1">
      <c r="A40" s="434"/>
      <c r="B40" s="434"/>
      <c r="C40" s="434"/>
      <c r="D40" s="440"/>
      <c r="E40" s="440"/>
      <c r="F40" s="440"/>
      <c r="G40" s="440"/>
    </row>
    <row r="41" spans="1:7" ht="9.9499999999999993" customHeight="1">
      <c r="A41" s="434"/>
      <c r="B41" s="445" t="s">
        <v>21</v>
      </c>
      <c r="C41" s="434"/>
      <c r="D41" s="440"/>
      <c r="E41" s="440"/>
      <c r="F41" s="440"/>
      <c r="G41" s="440"/>
    </row>
    <row r="42" spans="1:7" ht="30" customHeight="1">
      <c r="A42" s="434"/>
      <c r="B42" s="436" t="s">
        <v>432</v>
      </c>
      <c r="C42" s="892" t="s">
        <v>775</v>
      </c>
      <c r="D42" s="893"/>
      <c r="E42" s="893"/>
      <c r="F42" s="893"/>
      <c r="G42" s="893"/>
    </row>
    <row r="43" spans="1:7" ht="9.9499999999999993" customHeight="1">
      <c r="A43" s="434"/>
      <c r="B43" s="436" t="s">
        <v>444</v>
      </c>
      <c r="C43" s="442" t="s">
        <v>329</v>
      </c>
      <c r="D43" s="434"/>
      <c r="E43" s="434"/>
      <c r="F43" s="434"/>
      <c r="G43" s="434"/>
    </row>
    <row r="44" spans="1:7" ht="9.75" customHeight="1">
      <c r="A44" s="434"/>
      <c r="B44" s="446" t="s">
        <v>447</v>
      </c>
      <c r="C44" s="892" t="s">
        <v>774</v>
      </c>
      <c r="D44" s="892"/>
      <c r="E44" s="892"/>
      <c r="F44" s="892"/>
      <c r="G44" s="892"/>
    </row>
    <row r="45" spans="1:7" ht="27" customHeight="1">
      <c r="A45" s="434"/>
      <c r="B45" s="434"/>
      <c r="C45" s="892"/>
      <c r="D45" s="892"/>
      <c r="E45" s="892"/>
      <c r="F45" s="892"/>
      <c r="G45" s="892"/>
    </row>
    <row r="46" spans="1:7">
      <c r="A46" s="434"/>
      <c r="B46" s="434"/>
      <c r="C46" s="434"/>
      <c r="D46" s="434"/>
      <c r="E46" s="434"/>
      <c r="F46" s="434"/>
      <c r="G46" s="434"/>
    </row>
  </sheetData>
  <mergeCells count="6">
    <mergeCell ref="C44:G45"/>
    <mergeCell ref="B4:G4"/>
    <mergeCell ref="B3:G3"/>
    <mergeCell ref="C42:G42"/>
    <mergeCell ref="B9:G9"/>
    <mergeCell ref="B5:G5"/>
  </mergeCells>
  <phoneticPr fontId="0" type="noConversion"/>
  <printOptions horizontalCentered="1"/>
  <pageMargins left="0.5" right="0.5"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view="pageBreakPreview" zoomScaleNormal="100" zoomScaleSheetLayoutView="100" workbookViewId="0">
      <selection activeCell="A3" sqref="A3:F3"/>
    </sheetView>
  </sheetViews>
  <sheetFormatPr defaultColWidth="9.33203125" defaultRowHeight="12"/>
  <cols>
    <col min="1" max="1" width="7.6640625" style="160" customWidth="1"/>
    <col min="2" max="2" width="34.1640625" style="138" customWidth="1"/>
    <col min="3" max="3" width="20" style="138" customWidth="1"/>
    <col min="4" max="4" width="24.83203125" style="138" customWidth="1"/>
    <col min="5" max="5" width="26.1640625" style="138" customWidth="1"/>
    <col min="6" max="6" width="30.5" style="138" customWidth="1"/>
    <col min="7" max="16384" width="9.33203125" style="138"/>
  </cols>
  <sheetData>
    <row r="1" spans="1:6">
      <c r="B1" s="263"/>
      <c r="C1" s="263"/>
      <c r="F1" s="176" t="s">
        <v>67</v>
      </c>
    </row>
    <row r="2" spans="1:6">
      <c r="B2" s="263"/>
      <c r="C2" s="263"/>
      <c r="F2" s="262" t="s">
        <v>1003</v>
      </c>
    </row>
    <row r="3" spans="1:6">
      <c r="A3" s="849" t="s">
        <v>85</v>
      </c>
      <c r="B3" s="849"/>
      <c r="C3" s="849"/>
      <c r="D3" s="849"/>
      <c r="E3" s="849"/>
      <c r="F3" s="849"/>
    </row>
    <row r="4" spans="1:6">
      <c r="A4" s="849" t="s">
        <v>330</v>
      </c>
      <c r="B4" s="849"/>
      <c r="C4" s="849"/>
      <c r="D4" s="849"/>
      <c r="E4" s="849"/>
      <c r="F4" s="849"/>
    </row>
    <row r="5" spans="1:6">
      <c r="A5" s="850" t="s">
        <v>752</v>
      </c>
      <c r="B5" s="851"/>
      <c r="C5" s="851"/>
      <c r="D5" s="851"/>
      <c r="E5" s="851"/>
      <c r="F5" s="851"/>
    </row>
    <row r="8" spans="1:6">
      <c r="E8" s="162" t="s">
        <v>122</v>
      </c>
      <c r="F8" s="162" t="s">
        <v>123</v>
      </c>
    </row>
    <row r="9" spans="1:6">
      <c r="F9" s="160" t="s">
        <v>331</v>
      </c>
    </row>
    <row r="10" spans="1:6">
      <c r="F10" s="319"/>
    </row>
    <row r="11" spans="1:6" ht="24">
      <c r="A11" s="409" t="s">
        <v>407</v>
      </c>
      <c r="B11" s="410" t="s">
        <v>332</v>
      </c>
      <c r="C11" s="409"/>
      <c r="D11" s="410" t="s">
        <v>392</v>
      </c>
      <c r="E11" s="409" t="s">
        <v>333</v>
      </c>
      <c r="F11" s="409" t="s">
        <v>334</v>
      </c>
    </row>
    <row r="12" spans="1:6">
      <c r="F12" s="160"/>
    </row>
    <row r="13" spans="1:6">
      <c r="A13" s="160">
        <v>1</v>
      </c>
      <c r="B13" s="138" t="s">
        <v>335</v>
      </c>
      <c r="F13" s="411">
        <v>0</v>
      </c>
    </row>
    <row r="14" spans="1:6">
      <c r="A14" s="160">
        <v>2</v>
      </c>
      <c r="B14" s="138" t="s">
        <v>336</v>
      </c>
      <c r="F14" s="168">
        <v>0</v>
      </c>
    </row>
    <row r="15" spans="1:6">
      <c r="A15" s="160">
        <v>3</v>
      </c>
      <c r="F15" s="160"/>
    </row>
    <row r="16" spans="1:6">
      <c r="A16" s="160">
        <v>4</v>
      </c>
      <c r="B16" s="138" t="s">
        <v>337</v>
      </c>
      <c r="F16" s="308">
        <v>0</v>
      </c>
    </row>
    <row r="17" spans="1:6">
      <c r="A17" s="160">
        <v>5</v>
      </c>
      <c r="B17" s="138" t="s">
        <v>338</v>
      </c>
      <c r="F17" s="308">
        <v>0</v>
      </c>
    </row>
    <row r="18" spans="1:6">
      <c r="A18" s="160">
        <v>6</v>
      </c>
      <c r="F18" s="412"/>
    </row>
    <row r="19" spans="1:6">
      <c r="A19" s="160">
        <v>7</v>
      </c>
      <c r="B19" s="138" t="s">
        <v>339</v>
      </c>
      <c r="D19" s="138" t="s">
        <v>348</v>
      </c>
      <c r="F19" s="291">
        <f>F16+F17</f>
        <v>0</v>
      </c>
    </row>
    <row r="20" spans="1:6">
      <c r="A20" s="160">
        <v>8</v>
      </c>
      <c r="F20" s="413"/>
    </row>
    <row r="21" spans="1:6">
      <c r="A21" s="160">
        <v>9</v>
      </c>
      <c r="B21" s="138" t="s">
        <v>340</v>
      </c>
      <c r="D21" s="138" t="s">
        <v>353</v>
      </c>
      <c r="F21" s="291">
        <f>F14+F19</f>
        <v>0</v>
      </c>
    </row>
    <row r="22" spans="1:6">
      <c r="A22" s="160">
        <v>10</v>
      </c>
      <c r="F22" s="160"/>
    </row>
    <row r="23" spans="1:6">
      <c r="A23" s="160">
        <v>11</v>
      </c>
      <c r="F23" s="160"/>
    </row>
    <row r="24" spans="1:6">
      <c r="A24" s="160">
        <v>12</v>
      </c>
      <c r="B24" s="138" t="s">
        <v>339</v>
      </c>
      <c r="D24" s="138" t="s">
        <v>349</v>
      </c>
      <c r="F24" s="291">
        <f>F19</f>
        <v>0</v>
      </c>
    </row>
    <row r="25" spans="1:6">
      <c r="A25" s="160">
        <v>13</v>
      </c>
      <c r="F25" s="160"/>
    </row>
    <row r="26" spans="1:6">
      <c r="A26" s="160">
        <v>14</v>
      </c>
      <c r="B26" s="138" t="s">
        <v>341</v>
      </c>
      <c r="D26" s="182" t="s">
        <v>350</v>
      </c>
      <c r="F26" s="414">
        <v>0</v>
      </c>
    </row>
    <row r="27" spans="1:6">
      <c r="A27" s="160">
        <v>15</v>
      </c>
      <c r="B27" s="138" t="s">
        <v>342</v>
      </c>
      <c r="D27" s="182" t="s">
        <v>351</v>
      </c>
      <c r="F27" s="415">
        <v>30</v>
      </c>
    </row>
    <row r="28" spans="1:6">
      <c r="A28" s="160">
        <v>16</v>
      </c>
      <c r="B28" s="138" t="s">
        <v>343</v>
      </c>
      <c r="D28" s="138" t="s">
        <v>352</v>
      </c>
      <c r="F28" s="291">
        <f>F24*F26*F27</f>
        <v>0</v>
      </c>
    </row>
    <row r="29" spans="1:6">
      <c r="A29" s="160">
        <v>17</v>
      </c>
      <c r="F29" s="160"/>
    </row>
    <row r="30" spans="1:6">
      <c r="A30" s="160">
        <v>18</v>
      </c>
      <c r="B30" s="157" t="s">
        <v>585</v>
      </c>
      <c r="D30" s="138" t="s">
        <v>354</v>
      </c>
      <c r="F30" s="291">
        <f>F24+F28</f>
        <v>0</v>
      </c>
    </row>
    <row r="31" spans="1:6">
      <c r="F31" s="160"/>
    </row>
    <row r="32" spans="1:6">
      <c r="A32" s="222" t="s">
        <v>21</v>
      </c>
    </row>
    <row r="33" spans="1:6" ht="35.25" customHeight="1">
      <c r="A33" s="160" t="s">
        <v>432</v>
      </c>
      <c r="B33" s="864" t="s">
        <v>344</v>
      </c>
      <c r="C33" s="864"/>
      <c r="D33" s="864"/>
      <c r="E33" s="864"/>
      <c r="F33" s="864"/>
    </row>
    <row r="34" spans="1:6" ht="45" customHeight="1">
      <c r="A34" s="160" t="s">
        <v>444</v>
      </c>
      <c r="B34" s="864" t="s">
        <v>347</v>
      </c>
      <c r="C34" s="864"/>
      <c r="D34" s="864"/>
      <c r="E34" s="864"/>
      <c r="F34" s="864"/>
    </row>
  </sheetData>
  <mergeCells count="5">
    <mergeCell ref="B34:F34"/>
    <mergeCell ref="A3:F3"/>
    <mergeCell ref="A4:F4"/>
    <mergeCell ref="A5:F5"/>
    <mergeCell ref="B33:F33"/>
  </mergeCells>
  <phoneticPr fontId="0" type="noConversion"/>
  <printOptions horizontalCentered="1"/>
  <pageMargins left="0.5" right="0.5" top="0.75" bottom="0.75" header="0.3" footer="0.3"/>
  <pageSetup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view="pageBreakPreview" zoomScaleNormal="100" zoomScaleSheetLayoutView="100" workbookViewId="0">
      <selection activeCell="A3" sqref="A3:F3"/>
    </sheetView>
  </sheetViews>
  <sheetFormatPr defaultColWidth="9.33203125" defaultRowHeight="9"/>
  <cols>
    <col min="1" max="1" width="9.5" style="4" customWidth="1"/>
    <col min="2" max="2" width="46.83203125" style="2" customWidth="1"/>
    <col min="3" max="3" width="20" style="2" customWidth="1"/>
    <col min="4" max="4" width="20.83203125" style="2" customWidth="1"/>
    <col min="5" max="5" width="24.33203125" style="2" customWidth="1"/>
    <col min="6" max="6" width="20.83203125" style="2" customWidth="1"/>
    <col min="7" max="16384" width="9.33203125" style="2"/>
  </cols>
  <sheetData>
    <row r="1" spans="1:6" ht="9.75" customHeight="1">
      <c r="B1" s="15"/>
      <c r="C1" s="15"/>
      <c r="F1" s="5" t="s">
        <v>67</v>
      </c>
    </row>
    <row r="2" spans="1:6" s="103" customFormat="1" ht="9.75" customHeight="1">
      <c r="A2" s="97"/>
      <c r="B2" s="101"/>
      <c r="C2" s="101"/>
      <c r="F2" s="111" t="s">
        <v>1003</v>
      </c>
    </row>
    <row r="3" spans="1:6" ht="9.75" customHeight="1">
      <c r="A3" s="869" t="s">
        <v>363</v>
      </c>
      <c r="B3" s="869"/>
      <c r="C3" s="869"/>
      <c r="D3" s="869"/>
      <c r="E3" s="869"/>
      <c r="F3" s="869"/>
    </row>
    <row r="4" spans="1:6" ht="9.75" customHeight="1">
      <c r="A4" s="869" t="s">
        <v>364</v>
      </c>
      <c r="B4" s="869"/>
      <c r="C4" s="869"/>
      <c r="D4" s="869"/>
      <c r="E4" s="869"/>
      <c r="F4" s="869"/>
    </row>
    <row r="5" spans="1:6" ht="9.75" customHeight="1">
      <c r="A5" s="870" t="s">
        <v>752</v>
      </c>
      <c r="B5" s="871"/>
      <c r="C5" s="871"/>
      <c r="D5" s="871"/>
      <c r="E5" s="871"/>
      <c r="F5" s="871"/>
    </row>
    <row r="6" spans="1:6" ht="9.75" customHeight="1"/>
    <row r="7" spans="1:6" ht="9.75" customHeight="1"/>
    <row r="8" spans="1:6" ht="9.75" customHeight="1">
      <c r="D8" s="4" t="s">
        <v>122</v>
      </c>
      <c r="E8" s="4" t="s">
        <v>123</v>
      </c>
      <c r="F8" s="4" t="s">
        <v>161</v>
      </c>
    </row>
    <row r="9" spans="1:6" ht="9.75" customHeight="1">
      <c r="A9" s="9" t="s">
        <v>407</v>
      </c>
      <c r="B9" s="2" t="s">
        <v>137</v>
      </c>
      <c r="C9" s="2" t="s">
        <v>392</v>
      </c>
      <c r="D9" s="4" t="s">
        <v>413</v>
      </c>
      <c r="E9" s="4" t="s">
        <v>365</v>
      </c>
      <c r="F9" s="4" t="s">
        <v>366</v>
      </c>
    </row>
    <row r="10" spans="1:6" ht="9.75" customHeight="1">
      <c r="A10" s="4">
        <v>1</v>
      </c>
      <c r="B10" s="22" t="s">
        <v>367</v>
      </c>
      <c r="C10" s="36"/>
      <c r="D10" s="110"/>
      <c r="E10" s="110"/>
      <c r="F10" s="50"/>
    </row>
    <row r="11" spans="1:6" ht="9.75" customHeight="1">
      <c r="A11" s="4">
        <v>2</v>
      </c>
      <c r="B11" s="2" t="s">
        <v>368</v>
      </c>
      <c r="C11" s="33" t="s">
        <v>355</v>
      </c>
      <c r="D11" s="48">
        <v>0</v>
      </c>
      <c r="E11" s="48">
        <v>0</v>
      </c>
      <c r="F11" s="47">
        <f>D11-E11</f>
        <v>0</v>
      </c>
    </row>
    <row r="12" spans="1:6" ht="9.75" customHeight="1">
      <c r="A12" s="4">
        <v>3</v>
      </c>
      <c r="B12" s="2" t="s">
        <v>369</v>
      </c>
      <c r="C12" s="33" t="s">
        <v>355</v>
      </c>
      <c r="D12" s="48">
        <v>0</v>
      </c>
      <c r="E12" s="48">
        <v>0</v>
      </c>
      <c r="F12" s="47">
        <f t="shared" ref="F12:F27" si="0">D12-E12</f>
        <v>0</v>
      </c>
    </row>
    <row r="13" spans="1:6" ht="9.75" customHeight="1">
      <c r="A13" s="4">
        <v>4</v>
      </c>
      <c r="B13" s="2" t="s">
        <v>370</v>
      </c>
      <c r="C13" s="33" t="s">
        <v>355</v>
      </c>
      <c r="D13" s="48">
        <v>0</v>
      </c>
      <c r="E13" s="48">
        <v>0</v>
      </c>
      <c r="F13" s="47">
        <f t="shared" si="0"/>
        <v>0</v>
      </c>
    </row>
    <row r="14" spans="1:6" ht="9.75" customHeight="1">
      <c r="A14" s="4">
        <v>5</v>
      </c>
      <c r="B14" s="2" t="s">
        <v>371</v>
      </c>
      <c r="C14" s="33" t="s">
        <v>355</v>
      </c>
      <c r="D14" s="48">
        <v>0</v>
      </c>
      <c r="E14" s="48">
        <v>0</v>
      </c>
      <c r="F14" s="47">
        <f t="shared" si="0"/>
        <v>0</v>
      </c>
    </row>
    <row r="15" spans="1:6" ht="9.75" customHeight="1">
      <c r="A15" s="4">
        <v>6</v>
      </c>
      <c r="B15" s="2" t="s">
        <v>372</v>
      </c>
      <c r="C15" s="33" t="s">
        <v>355</v>
      </c>
      <c r="D15" s="48">
        <v>0</v>
      </c>
      <c r="E15" s="48">
        <v>0</v>
      </c>
      <c r="F15" s="47">
        <f t="shared" si="0"/>
        <v>0</v>
      </c>
    </row>
    <row r="16" spans="1:6" ht="9.75" customHeight="1">
      <c r="A16" s="4">
        <v>7</v>
      </c>
      <c r="B16" s="2" t="s">
        <v>372</v>
      </c>
      <c r="C16" s="33" t="s">
        <v>355</v>
      </c>
      <c r="D16" s="49">
        <v>0</v>
      </c>
      <c r="E16" s="49">
        <v>0</v>
      </c>
      <c r="F16" s="58">
        <f t="shared" si="0"/>
        <v>0</v>
      </c>
    </row>
    <row r="17" spans="1:6" ht="9.75" customHeight="1">
      <c r="A17" s="4">
        <v>8</v>
      </c>
      <c r="B17" s="22" t="s">
        <v>373</v>
      </c>
      <c r="C17" s="11" t="s">
        <v>378</v>
      </c>
      <c r="D17" s="47">
        <f>SUM(D11:D16)</f>
        <v>0</v>
      </c>
      <c r="E17" s="47">
        <f>SUM(E11:E16)</f>
        <v>0</v>
      </c>
      <c r="F17" s="47">
        <f t="shared" si="0"/>
        <v>0</v>
      </c>
    </row>
    <row r="18" spans="1:6" ht="9.75" customHeight="1">
      <c r="D18" s="4"/>
      <c r="E18" s="4"/>
      <c r="F18" s="47"/>
    </row>
    <row r="19" spans="1:6" ht="9.75" customHeight="1">
      <c r="A19" s="4">
        <v>9</v>
      </c>
      <c r="B19" s="22" t="s">
        <v>374</v>
      </c>
      <c r="D19" s="4"/>
      <c r="E19" s="4"/>
      <c r="F19" s="47"/>
    </row>
    <row r="20" spans="1:6" ht="9.75" customHeight="1">
      <c r="A20" s="4">
        <v>10</v>
      </c>
      <c r="B20" s="2" t="s">
        <v>375</v>
      </c>
      <c r="C20" s="33" t="s">
        <v>355</v>
      </c>
      <c r="D20" s="48">
        <v>0</v>
      </c>
      <c r="E20" s="48">
        <v>0</v>
      </c>
      <c r="F20" s="47">
        <f t="shared" si="0"/>
        <v>0</v>
      </c>
    </row>
    <row r="21" spans="1:6" ht="9.75" customHeight="1">
      <c r="A21" s="4">
        <v>11</v>
      </c>
      <c r="B21" s="2" t="s">
        <v>376</v>
      </c>
      <c r="C21" s="33" t="s">
        <v>355</v>
      </c>
      <c r="D21" s="69">
        <v>362479.37</v>
      </c>
      <c r="E21" s="48">
        <v>0</v>
      </c>
      <c r="F21" s="806">
        <f t="shared" si="0"/>
        <v>362479.37</v>
      </c>
    </row>
    <row r="22" spans="1:6" ht="9.75" customHeight="1">
      <c r="A22" s="4">
        <v>12</v>
      </c>
      <c r="B22" s="2" t="s">
        <v>377</v>
      </c>
      <c r="C22" s="33" t="s">
        <v>355</v>
      </c>
      <c r="D22" s="48">
        <v>0</v>
      </c>
      <c r="E22" s="48">
        <v>0</v>
      </c>
      <c r="F22" s="47">
        <f t="shared" si="0"/>
        <v>0</v>
      </c>
    </row>
    <row r="23" spans="1:6" ht="9.75" customHeight="1">
      <c r="A23" s="4">
        <v>13</v>
      </c>
      <c r="B23" s="33" t="s">
        <v>356</v>
      </c>
      <c r="C23" s="33" t="s">
        <v>355</v>
      </c>
      <c r="D23" s="48">
        <v>0</v>
      </c>
      <c r="E23" s="48">
        <v>0</v>
      </c>
      <c r="F23" s="47">
        <f t="shared" si="0"/>
        <v>0</v>
      </c>
    </row>
    <row r="24" spans="1:6" ht="9.75" customHeight="1">
      <c r="A24" s="4">
        <v>14</v>
      </c>
      <c r="B24" s="33" t="s">
        <v>402</v>
      </c>
      <c r="C24" s="33" t="s">
        <v>355</v>
      </c>
      <c r="D24" s="49">
        <v>0</v>
      </c>
      <c r="E24" s="49">
        <v>0</v>
      </c>
      <c r="F24" s="58">
        <f t="shared" si="0"/>
        <v>0</v>
      </c>
    </row>
    <row r="25" spans="1:6" ht="9.75" customHeight="1">
      <c r="A25" s="4">
        <v>15</v>
      </c>
      <c r="B25" s="33" t="s">
        <v>357</v>
      </c>
      <c r="C25" s="33" t="s">
        <v>358</v>
      </c>
      <c r="D25" s="806">
        <f>SUM(D20:D24)</f>
        <v>362479.37</v>
      </c>
      <c r="E25" s="47">
        <f>SUM(E20:E24)</f>
        <v>0</v>
      </c>
      <c r="F25" s="806">
        <f t="shared" si="0"/>
        <v>362479.37</v>
      </c>
    </row>
    <row r="26" spans="1:6" ht="9.75" customHeight="1">
      <c r="A26" s="4">
        <v>16</v>
      </c>
      <c r="B26" s="33" t="s">
        <v>359</v>
      </c>
      <c r="C26" s="33"/>
      <c r="D26" s="48">
        <v>0</v>
      </c>
      <c r="E26" s="48">
        <v>0</v>
      </c>
      <c r="F26" s="47">
        <f>D26-E26</f>
        <v>0</v>
      </c>
    </row>
    <row r="27" spans="1:6" ht="9.75" customHeight="1">
      <c r="A27" s="4">
        <v>17</v>
      </c>
      <c r="B27" s="33" t="s">
        <v>360</v>
      </c>
      <c r="C27" s="33"/>
      <c r="D27" s="49">
        <v>0</v>
      </c>
      <c r="E27" s="49">
        <v>0</v>
      </c>
      <c r="F27" s="58">
        <f t="shared" si="0"/>
        <v>0</v>
      </c>
    </row>
    <row r="28" spans="1:6" ht="9.75" customHeight="1">
      <c r="A28" s="4">
        <v>18</v>
      </c>
      <c r="B28" s="33" t="s">
        <v>361</v>
      </c>
      <c r="C28" s="447" t="s">
        <v>814</v>
      </c>
      <c r="D28" s="807">
        <f>D25-D26-D27</f>
        <v>362479.37</v>
      </c>
      <c r="E28" s="397">
        <f>E25-E26-E27</f>
        <v>0</v>
      </c>
      <c r="F28" s="808">
        <f>D28-E28</f>
        <v>362479.37</v>
      </c>
    </row>
    <row r="29" spans="1:6" ht="9.75" customHeight="1">
      <c r="D29" s="399"/>
      <c r="E29" s="399"/>
      <c r="F29" s="398"/>
    </row>
    <row r="30" spans="1:6" ht="9.75" customHeight="1">
      <c r="A30" s="4">
        <v>19</v>
      </c>
      <c r="B30" s="33" t="s">
        <v>362</v>
      </c>
      <c r="C30" s="33" t="s">
        <v>379</v>
      </c>
      <c r="D30" s="807">
        <f>D17+D28</f>
        <v>362479.37</v>
      </c>
      <c r="E30" s="397">
        <f>E17+E28</f>
        <v>0</v>
      </c>
      <c r="F30" s="808">
        <f>D30-E30</f>
        <v>362479.37</v>
      </c>
    </row>
    <row r="31" spans="1:6" ht="9.75" customHeight="1">
      <c r="D31" s="4"/>
      <c r="E31" s="4"/>
      <c r="F31" s="4"/>
    </row>
    <row r="32" spans="1:6" ht="9.75" customHeight="1"/>
    <row r="33" spans="1:7" ht="9.75" customHeight="1">
      <c r="A33" s="4" t="s">
        <v>350</v>
      </c>
      <c r="B33" s="872" t="s">
        <v>609</v>
      </c>
      <c r="C33" s="872"/>
      <c r="D33" s="872"/>
      <c r="E33" s="872"/>
      <c r="F33" s="872"/>
      <c r="G33" s="872"/>
    </row>
    <row r="34" spans="1:7" ht="9.75" customHeight="1">
      <c r="B34" s="872"/>
      <c r="C34" s="872"/>
      <c r="D34" s="872"/>
      <c r="E34" s="872"/>
      <c r="F34" s="872"/>
      <c r="G34" s="872"/>
    </row>
    <row r="35" spans="1:7" ht="9.75" customHeight="1">
      <c r="F35"/>
    </row>
    <row r="36" spans="1:7" ht="9.75" customHeight="1">
      <c r="F36"/>
    </row>
    <row r="37" spans="1:7" ht="9.75" customHeight="1"/>
    <row r="38" spans="1:7" ht="9.75" customHeight="1"/>
    <row r="39" spans="1:7" ht="9.75" customHeight="1"/>
    <row r="40" spans="1:7" ht="9.75" customHeight="1"/>
    <row r="41" spans="1:7" ht="9.75" customHeight="1"/>
    <row r="42" spans="1:7" ht="9.75" customHeight="1"/>
    <row r="43" spans="1:7" ht="9.75" customHeight="1"/>
    <row r="44" spans="1:7" ht="9.75" customHeight="1"/>
    <row r="45" spans="1:7" ht="9.75" customHeight="1"/>
    <row r="46" spans="1:7" ht="9.75" customHeight="1"/>
    <row r="47" spans="1:7" ht="9.75" customHeight="1"/>
    <row r="48" spans="1:7" ht="9.75" customHeight="1"/>
    <row r="49" ht="9.75" customHeight="1"/>
    <row r="50" ht="9.75" customHeight="1"/>
    <row r="51" ht="9.75" customHeight="1"/>
    <row r="52" ht="9.75" customHeight="1"/>
    <row r="53" ht="9.75" customHeight="1"/>
    <row r="54" ht="9.75" customHeight="1"/>
    <row r="55" ht="9.75" customHeight="1"/>
    <row r="56" ht="9.75" customHeight="1"/>
    <row r="57" ht="9.75" customHeight="1"/>
    <row r="58" ht="9.75" customHeight="1"/>
    <row r="59" ht="9.75" customHeight="1"/>
    <row r="60" ht="9.75" customHeight="1"/>
  </sheetData>
  <mergeCells count="4">
    <mergeCell ref="A3:F3"/>
    <mergeCell ref="A4:F4"/>
    <mergeCell ref="A5:F5"/>
    <mergeCell ref="B33:G34"/>
  </mergeCells>
  <phoneticPr fontId="0" type="noConversion"/>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view="pageBreakPreview" zoomScale="90" zoomScaleNormal="100" zoomScaleSheetLayoutView="90" workbookViewId="0">
      <selection activeCell="N1" sqref="N1"/>
    </sheetView>
  </sheetViews>
  <sheetFormatPr defaultRowHeight="12.75"/>
  <cols>
    <col min="2" max="2" width="29.83203125" customWidth="1"/>
    <col min="3" max="3" width="19.5" customWidth="1"/>
    <col min="4" max="9" width="16.1640625" customWidth="1"/>
    <col min="10" max="10" width="16.83203125" customWidth="1"/>
    <col min="11" max="14" width="16.1640625" customWidth="1"/>
  </cols>
  <sheetData>
    <row r="1" spans="1:14" ht="15">
      <c r="A1" s="451" t="str">
        <f>'Attachment H-27A'!$A$4</f>
        <v>Silver Run Electric, LLC</v>
      </c>
      <c r="B1" s="452"/>
      <c r="C1" s="453"/>
      <c r="D1" s="453"/>
      <c r="E1" s="453"/>
      <c r="F1" s="453"/>
      <c r="G1" s="453"/>
      <c r="H1" s="453"/>
      <c r="I1" s="453"/>
      <c r="J1" s="453"/>
      <c r="K1" s="453"/>
      <c r="L1" s="453"/>
      <c r="M1" s="452"/>
      <c r="N1" s="846" t="s">
        <v>1121</v>
      </c>
    </row>
    <row r="2" spans="1:14" ht="15">
      <c r="A2" s="451" t="s">
        <v>974</v>
      </c>
      <c r="B2" s="454"/>
      <c r="C2" s="454"/>
      <c r="D2" s="454"/>
      <c r="E2" s="455"/>
      <c r="F2" s="455"/>
      <c r="G2" s="454"/>
      <c r="H2" s="454"/>
      <c r="I2" s="454"/>
      <c r="J2" s="454"/>
      <c r="K2" s="454"/>
      <c r="L2" s="454"/>
      <c r="M2" s="454"/>
      <c r="N2" s="454"/>
    </row>
    <row r="3" spans="1:14" ht="15">
      <c r="A3" s="456">
        <v>2022</v>
      </c>
      <c r="B3" s="456" t="s">
        <v>1061</v>
      </c>
      <c r="C3" s="453"/>
      <c r="D3" s="453"/>
      <c r="E3" s="453"/>
      <c r="F3" s="453"/>
      <c r="G3" s="453"/>
      <c r="H3" s="453"/>
      <c r="I3" s="453"/>
      <c r="J3" s="453"/>
      <c r="K3" s="453"/>
      <c r="L3" s="453"/>
      <c r="M3" s="452"/>
      <c r="N3" s="452"/>
    </row>
    <row r="4" spans="1:14" ht="15">
      <c r="A4" s="457"/>
      <c r="B4" s="452"/>
      <c r="C4" s="451"/>
      <c r="D4" s="451"/>
      <c r="E4" s="451"/>
      <c r="F4" s="451"/>
      <c r="G4" s="458"/>
      <c r="H4" s="458"/>
      <c r="I4" s="451"/>
      <c r="J4" s="451"/>
      <c r="K4" s="451"/>
      <c r="L4" s="451"/>
      <c r="M4" s="452"/>
      <c r="N4" s="452"/>
    </row>
    <row r="5" spans="1:14" ht="15">
      <c r="A5" s="459" t="s">
        <v>816</v>
      </c>
      <c r="B5" s="460"/>
      <c r="C5" s="461"/>
      <c r="D5" s="462"/>
      <c r="E5" s="463"/>
      <c r="F5" s="461"/>
      <c r="G5" s="461"/>
      <c r="H5" s="462"/>
      <c r="I5" s="461"/>
      <c r="J5" s="464"/>
      <c r="K5" s="460"/>
      <c r="L5" s="465"/>
      <c r="M5" s="460"/>
      <c r="N5" s="460"/>
    </row>
    <row r="6" spans="1:14" ht="168" customHeight="1">
      <c r="A6" s="466">
        <v>1</v>
      </c>
      <c r="B6" s="904" t="s">
        <v>980</v>
      </c>
      <c r="C6" s="904"/>
      <c r="D6" s="904"/>
      <c r="E6" s="904"/>
      <c r="F6" s="904"/>
      <c r="G6" s="904"/>
      <c r="H6" s="904"/>
      <c r="I6" s="904"/>
      <c r="J6" s="904"/>
      <c r="K6" s="904"/>
      <c r="L6" s="904"/>
      <c r="M6" s="904"/>
      <c r="N6" s="904"/>
    </row>
    <row r="7" spans="1:14" ht="72.75" customHeight="1">
      <c r="A7" s="466">
        <f>A6+1</f>
        <v>2</v>
      </c>
      <c r="B7" s="905" t="s">
        <v>1060</v>
      </c>
      <c r="C7" s="905"/>
      <c r="D7" s="905"/>
      <c r="E7" s="905"/>
      <c r="F7" s="905"/>
      <c r="G7" s="905"/>
      <c r="H7" s="905"/>
      <c r="I7" s="905"/>
      <c r="J7" s="905"/>
      <c r="K7" s="905"/>
      <c r="L7" s="905"/>
      <c r="M7" s="905"/>
      <c r="N7" s="905"/>
    </row>
    <row r="8" spans="1:14" ht="15.75" thickBot="1">
      <c r="A8" s="466"/>
      <c r="B8" s="467"/>
      <c r="C8" s="468"/>
      <c r="D8" s="468"/>
      <c r="E8" s="468"/>
      <c r="F8" s="468"/>
      <c r="G8" s="468"/>
      <c r="H8" s="468"/>
      <c r="I8" s="468"/>
      <c r="J8" s="468"/>
      <c r="K8" s="468"/>
      <c r="L8" s="468"/>
      <c r="M8" s="468"/>
      <c r="N8" s="468"/>
    </row>
    <row r="9" spans="1:14" ht="15">
      <c r="A9" s="466">
        <f>A7+1</f>
        <v>3</v>
      </c>
      <c r="B9" s="469" t="s">
        <v>817</v>
      </c>
      <c r="C9" s="452"/>
      <c r="D9" s="452"/>
      <c r="E9" s="452"/>
      <c r="F9" s="452"/>
      <c r="G9" s="452"/>
      <c r="H9" s="452"/>
      <c r="I9" s="452"/>
      <c r="J9" s="452"/>
      <c r="K9" s="452"/>
      <c r="L9" s="452"/>
      <c r="M9" s="452"/>
      <c r="N9" s="452"/>
    </row>
    <row r="10" spans="1:14" ht="15">
      <c r="A10" s="466"/>
      <c r="B10" s="469"/>
      <c r="C10" s="452"/>
      <c r="D10" s="452"/>
      <c r="E10" s="452"/>
      <c r="F10" s="452"/>
      <c r="G10" s="452"/>
      <c r="H10" s="460"/>
      <c r="I10" s="460"/>
      <c r="J10" s="460"/>
      <c r="K10" s="460"/>
      <c r="L10" s="452"/>
      <c r="M10" s="452"/>
      <c r="N10" s="452"/>
    </row>
    <row r="11" spans="1:14" ht="14.25">
      <c r="A11" s="466">
        <f>A9+1</f>
        <v>4</v>
      </c>
      <c r="B11" s="465" t="s">
        <v>818</v>
      </c>
      <c r="C11" s="465"/>
      <c r="D11" s="460"/>
      <c r="E11" s="465" t="s">
        <v>170</v>
      </c>
      <c r="F11" s="470" t="s">
        <v>841</v>
      </c>
      <c r="G11" s="465"/>
      <c r="H11" s="460"/>
      <c r="I11" s="460"/>
      <c r="J11" s="460"/>
      <c r="K11" s="460"/>
      <c r="L11" s="465"/>
      <c r="M11" s="460"/>
      <c r="N11" s="460"/>
    </row>
    <row r="12" spans="1:14" ht="15">
      <c r="A12" s="466">
        <f>+A11+1</f>
        <v>5</v>
      </c>
      <c r="B12" s="463" t="s">
        <v>819</v>
      </c>
      <c r="C12" s="461"/>
      <c r="D12" s="460"/>
      <c r="E12" s="471">
        <v>0</v>
      </c>
      <c r="F12" s="472"/>
      <c r="G12" s="473"/>
      <c r="H12" s="474"/>
      <c r="I12" s="460"/>
      <c r="J12" s="460"/>
      <c r="K12" s="460"/>
      <c r="L12" s="465"/>
      <c r="M12" s="460"/>
      <c r="N12" s="460"/>
    </row>
    <row r="13" spans="1:14" ht="15">
      <c r="A13" s="466">
        <f>+A12+1</f>
        <v>6</v>
      </c>
      <c r="B13" s="463" t="s">
        <v>820</v>
      </c>
      <c r="C13" s="461"/>
      <c r="D13" s="460"/>
      <c r="E13" s="471">
        <v>0</v>
      </c>
      <c r="F13" s="472"/>
      <c r="G13" s="473"/>
      <c r="H13" s="474"/>
      <c r="I13" s="460"/>
      <c r="J13" s="460"/>
      <c r="K13" s="460"/>
      <c r="L13" s="465"/>
      <c r="M13" s="460"/>
      <c r="N13" s="460"/>
    </row>
    <row r="14" spans="1:14" ht="15.75" thickBot="1">
      <c r="A14" s="466">
        <f>+A13+1</f>
        <v>7</v>
      </c>
      <c r="B14" s="464" t="s">
        <v>842</v>
      </c>
      <c r="C14" s="461"/>
      <c r="D14" s="460"/>
      <c r="E14" s="475">
        <f>SUM(E12:E13)</f>
        <v>0</v>
      </c>
      <c r="F14" s="463" t="s">
        <v>975</v>
      </c>
      <c r="G14" s="461"/>
      <c r="H14" s="460"/>
      <c r="I14" s="460"/>
      <c r="J14" s="460"/>
      <c r="K14" s="460"/>
      <c r="L14" s="465"/>
      <c r="M14" s="460"/>
      <c r="N14" s="460"/>
    </row>
    <row r="15" spans="1:14" ht="15.75" thickTop="1">
      <c r="A15" s="466"/>
      <c r="B15" s="464"/>
      <c r="C15" s="461"/>
      <c r="D15" s="462"/>
      <c r="E15" s="463"/>
      <c r="F15" s="461"/>
      <c r="G15" s="461"/>
      <c r="H15" s="462"/>
      <c r="I15" s="463"/>
      <c r="J15" s="461"/>
      <c r="K15" s="464"/>
      <c r="L15" s="465"/>
      <c r="M15" s="460"/>
      <c r="N15" s="460"/>
    </row>
    <row r="16" spans="1:14" ht="30" customHeight="1">
      <c r="A16" s="466">
        <f>A14+1</f>
        <v>8</v>
      </c>
      <c r="B16" s="899" t="s">
        <v>984</v>
      </c>
      <c r="C16" s="899"/>
      <c r="D16" s="899"/>
      <c r="E16" s="899"/>
      <c r="F16" s="899"/>
      <c r="G16" s="899"/>
      <c r="H16" s="899"/>
      <c r="I16" s="899"/>
      <c r="J16" s="899"/>
      <c r="K16" s="899"/>
      <c r="L16" s="899"/>
      <c r="M16" s="899"/>
      <c r="N16" s="899"/>
    </row>
    <row r="17" spans="1:14" ht="15.75" thickBot="1">
      <c r="A17" s="466"/>
      <c r="B17" s="476"/>
      <c r="C17" s="476"/>
      <c r="D17" s="476"/>
      <c r="E17" s="476"/>
      <c r="F17" s="476"/>
      <c r="G17" s="476"/>
      <c r="H17" s="476"/>
      <c r="I17" s="476"/>
      <c r="J17" s="476"/>
      <c r="K17" s="476"/>
      <c r="L17" s="476"/>
      <c r="M17" s="476"/>
      <c r="N17" s="476"/>
    </row>
    <row r="18" spans="1:14" ht="15">
      <c r="A18" s="466">
        <f>A16+1</f>
        <v>9</v>
      </c>
      <c r="B18" s="469" t="s">
        <v>821</v>
      </c>
      <c r="C18" s="454"/>
      <c r="D18" s="454"/>
      <c r="E18" s="477"/>
      <c r="F18" s="477"/>
      <c r="G18" s="477"/>
      <c r="H18" s="477"/>
      <c r="I18" s="477"/>
      <c r="J18" s="477"/>
      <c r="K18" s="477"/>
      <c r="L18" s="478"/>
      <c r="M18" s="454"/>
      <c r="N18" s="454"/>
    </row>
    <row r="19" spans="1:14" ht="15">
      <c r="A19" s="466"/>
      <c r="B19" s="469"/>
      <c r="C19" s="454"/>
      <c r="D19" s="454"/>
      <c r="E19" s="477"/>
      <c r="F19" s="477"/>
      <c r="G19" s="477"/>
      <c r="H19" s="477"/>
      <c r="I19" s="477"/>
      <c r="J19" s="477"/>
      <c r="K19" s="477"/>
      <c r="L19" s="478"/>
      <c r="M19" s="454"/>
      <c r="N19" s="454"/>
    </row>
    <row r="20" spans="1:14" ht="15">
      <c r="A20" s="466"/>
      <c r="B20" s="479" t="s">
        <v>122</v>
      </c>
      <c r="C20" s="480" t="s">
        <v>123</v>
      </c>
      <c r="D20" s="481" t="s">
        <v>280</v>
      </c>
      <c r="E20" s="481" t="s">
        <v>124</v>
      </c>
      <c r="F20" s="481" t="s">
        <v>281</v>
      </c>
      <c r="G20" s="481" t="s">
        <v>127</v>
      </c>
      <c r="H20" s="477"/>
      <c r="I20" s="477"/>
      <c r="J20" s="477"/>
      <c r="K20" s="477"/>
      <c r="L20" s="478"/>
      <c r="M20" s="454"/>
      <c r="N20" s="454"/>
    </row>
    <row r="21" spans="1:14" ht="72">
      <c r="A21" s="466">
        <f>+A18+1</f>
        <v>10</v>
      </c>
      <c r="B21" s="482"/>
      <c r="C21" s="482"/>
      <c r="D21" s="482"/>
      <c r="E21" s="483" t="s">
        <v>843</v>
      </c>
      <c r="F21" s="483" t="s">
        <v>822</v>
      </c>
      <c r="G21" s="483" t="s">
        <v>844</v>
      </c>
      <c r="H21" s="484"/>
      <c r="I21" s="454"/>
      <c r="J21" s="454"/>
      <c r="K21" s="454"/>
      <c r="L21" s="478"/>
      <c r="M21" s="454"/>
      <c r="N21" s="454"/>
    </row>
    <row r="22" spans="1:14" ht="15">
      <c r="A22" s="485">
        <f t="shared" ref="A22:A26" si="0">+A21+1</f>
        <v>11</v>
      </c>
      <c r="B22" s="486" t="s">
        <v>845</v>
      </c>
      <c r="C22" s="486"/>
      <c r="D22" s="486"/>
      <c r="E22" s="487">
        <f>H68</f>
        <v>0</v>
      </c>
      <c r="F22" s="488"/>
      <c r="G22" s="487">
        <f>E22*F22</f>
        <v>0</v>
      </c>
      <c r="H22" s="477"/>
      <c r="I22" s="454"/>
      <c r="J22" s="454"/>
      <c r="K22" s="454"/>
      <c r="L22" s="478"/>
      <c r="M22" s="454"/>
      <c r="N22" s="454"/>
    </row>
    <row r="23" spans="1:14" ht="15">
      <c r="A23" s="489" t="str">
        <f>A22&amp;"a"</f>
        <v>11a</v>
      </c>
      <c r="B23" s="486" t="s">
        <v>845</v>
      </c>
      <c r="C23" s="486"/>
      <c r="D23" s="486"/>
      <c r="E23" s="487">
        <f>K75</f>
        <v>0</v>
      </c>
      <c r="F23" s="488"/>
      <c r="G23" s="487">
        <f>E23*F23</f>
        <v>0</v>
      </c>
      <c r="H23" s="477"/>
      <c r="I23" s="454"/>
      <c r="J23" s="454"/>
      <c r="K23" s="454"/>
      <c r="L23" s="478"/>
      <c r="M23" s="454"/>
      <c r="N23" s="454"/>
    </row>
    <row r="24" spans="1:14" ht="15">
      <c r="A24" s="489" t="str">
        <f>A22&amp;"…"</f>
        <v>11…</v>
      </c>
      <c r="B24" s="490" t="s">
        <v>845</v>
      </c>
      <c r="C24" s="490"/>
      <c r="D24" s="490"/>
      <c r="E24" s="487">
        <v>0</v>
      </c>
      <c r="F24" s="491"/>
      <c r="G24" s="487">
        <v>0</v>
      </c>
      <c r="H24" s="477"/>
      <c r="I24" s="454"/>
      <c r="J24" s="454"/>
      <c r="K24" s="454"/>
      <c r="L24" s="478"/>
      <c r="M24" s="454"/>
      <c r="N24" s="454"/>
    </row>
    <row r="25" spans="1:14" ht="15.75" thickBot="1">
      <c r="A25" s="485">
        <f>+A22+1</f>
        <v>12</v>
      </c>
      <c r="B25" s="455" t="s">
        <v>398</v>
      </c>
      <c r="C25" s="492" t="str">
        <f>"(sum of lines "&amp;A22&amp;"_)"</f>
        <v>(sum of lines 11_)</v>
      </c>
      <c r="D25" s="455"/>
      <c r="E25" s="493">
        <f>SUM(E22:E24)</f>
        <v>0</v>
      </c>
      <c r="F25" s="463"/>
      <c r="G25" s="493">
        <f>SUM(G22:G24)</f>
        <v>0</v>
      </c>
      <c r="H25" s="477"/>
      <c r="I25" s="454"/>
      <c r="J25" s="454"/>
      <c r="K25" s="454"/>
      <c r="L25" s="494"/>
      <c r="M25" s="454"/>
      <c r="N25" s="454"/>
    </row>
    <row r="26" spans="1:14" ht="60.75" thickTop="1">
      <c r="A26" s="485">
        <f t="shared" si="0"/>
        <v>13</v>
      </c>
      <c r="B26" s="454"/>
      <c r="C26" s="454"/>
      <c r="D26" s="454"/>
      <c r="E26" s="495" t="s">
        <v>979</v>
      </c>
      <c r="F26" s="463"/>
      <c r="G26" s="495" t="s">
        <v>978</v>
      </c>
      <c r="H26" s="477"/>
      <c r="I26" s="454"/>
      <c r="J26" s="454"/>
      <c r="K26" s="454"/>
      <c r="L26" s="494"/>
      <c r="M26" s="454"/>
      <c r="N26" s="454"/>
    </row>
    <row r="27" spans="1:14" ht="15">
      <c r="A27" s="485"/>
      <c r="B27" s="461"/>
      <c r="C27" s="461"/>
      <c r="D27" s="461"/>
      <c r="E27" s="461"/>
      <c r="F27" s="461"/>
      <c r="G27" s="461"/>
      <c r="H27" s="461"/>
      <c r="I27" s="461"/>
      <c r="J27" s="461"/>
      <c r="K27" s="464"/>
      <c r="L27" s="464"/>
      <c r="M27" s="464"/>
      <c r="N27" s="464"/>
    </row>
    <row r="28" spans="1:14" ht="15">
      <c r="A28" s="489">
        <f>A26+1</f>
        <v>14</v>
      </c>
      <c r="B28" s="496" t="s">
        <v>846</v>
      </c>
      <c r="C28" s="496"/>
      <c r="D28" s="496"/>
      <c r="E28" s="496"/>
      <c r="F28" s="496"/>
      <c r="G28" s="496"/>
      <c r="H28" s="496"/>
      <c r="I28" s="496"/>
      <c r="J28" s="496"/>
      <c r="K28" s="496"/>
      <c r="L28" s="496"/>
      <c r="M28" s="464"/>
      <c r="N28" s="464"/>
    </row>
    <row r="29" spans="1:14" ht="15.75" thickBot="1">
      <c r="A29" s="485"/>
      <c r="B29" s="468"/>
      <c r="C29" s="468"/>
      <c r="D29" s="468"/>
      <c r="E29" s="468"/>
      <c r="F29" s="468"/>
      <c r="G29" s="468"/>
      <c r="H29" s="468"/>
      <c r="I29" s="468"/>
      <c r="J29" s="468"/>
      <c r="K29" s="497"/>
      <c r="L29" s="497"/>
      <c r="M29" s="497"/>
      <c r="N29" s="497"/>
    </row>
    <row r="30" spans="1:14" ht="15">
      <c r="A30" s="485">
        <f>A28+1</f>
        <v>15</v>
      </c>
      <c r="B30" s="469" t="s">
        <v>847</v>
      </c>
      <c r="C30" s="461"/>
      <c r="D30" s="461"/>
      <c r="E30" s="461"/>
      <c r="F30" s="461"/>
      <c r="G30" s="461"/>
      <c r="H30" s="461"/>
      <c r="I30" s="461"/>
      <c r="J30" s="461"/>
      <c r="K30" s="464"/>
      <c r="L30" s="464"/>
      <c r="M30" s="464"/>
      <c r="N30" s="846" t="s">
        <v>1124</v>
      </c>
    </row>
    <row r="31" spans="1:14" ht="15">
      <c r="A31" s="485"/>
      <c r="B31" s="469"/>
      <c r="C31" s="461"/>
      <c r="D31" s="461"/>
      <c r="E31" s="461"/>
      <c r="F31" s="461"/>
      <c r="G31" s="461"/>
      <c r="H31" s="461"/>
      <c r="I31" s="461"/>
      <c r="J31" s="461"/>
      <c r="K31" s="464"/>
      <c r="L31" s="464"/>
      <c r="M31" s="464"/>
      <c r="N31" s="464"/>
    </row>
    <row r="32" spans="1:14" ht="14.25">
      <c r="A32" s="485"/>
      <c r="B32" s="479" t="s">
        <v>122</v>
      </c>
      <c r="C32" s="480" t="s">
        <v>123</v>
      </c>
      <c r="D32" s="481" t="s">
        <v>280</v>
      </c>
      <c r="E32" s="481" t="s">
        <v>124</v>
      </c>
      <c r="F32" s="481" t="s">
        <v>281</v>
      </c>
      <c r="G32" s="481" t="s">
        <v>127</v>
      </c>
      <c r="H32" s="481" t="s">
        <v>128</v>
      </c>
      <c r="I32" s="481" t="s">
        <v>129</v>
      </c>
      <c r="J32" s="481" t="s">
        <v>130</v>
      </c>
      <c r="K32" s="498" t="s">
        <v>823</v>
      </c>
      <c r="L32" s="498"/>
      <c r="M32" s="498"/>
      <c r="N32" s="498"/>
    </row>
    <row r="33" spans="1:14" ht="72">
      <c r="A33" s="485">
        <f>+A30+1</f>
        <v>16</v>
      </c>
      <c r="B33" s="499" t="s">
        <v>824</v>
      </c>
      <c r="C33" s="500"/>
      <c r="D33" s="501"/>
      <c r="E33" s="502" t="s">
        <v>848</v>
      </c>
      <c r="F33" s="502" t="s">
        <v>849</v>
      </c>
      <c r="G33" s="502" t="s">
        <v>850</v>
      </c>
      <c r="H33" s="502" t="s">
        <v>851</v>
      </c>
      <c r="I33" s="502" t="s">
        <v>852</v>
      </c>
      <c r="J33" s="502" t="s">
        <v>825</v>
      </c>
      <c r="K33" s="503" t="s">
        <v>826</v>
      </c>
      <c r="L33" s="499"/>
      <c r="M33" s="499"/>
      <c r="N33" s="501"/>
    </row>
    <row r="34" spans="1:14" ht="15">
      <c r="A34" s="485">
        <f t="shared" ref="A34:A39" si="1">+A33+1</f>
        <v>17</v>
      </c>
      <c r="B34" s="486" t="s">
        <v>845</v>
      </c>
      <c r="C34" s="486"/>
      <c r="D34" s="487"/>
      <c r="E34" s="487">
        <v>0</v>
      </c>
      <c r="F34" s="487">
        <v>0</v>
      </c>
      <c r="G34" s="487">
        <v>0</v>
      </c>
      <c r="H34" s="487">
        <v>0</v>
      </c>
      <c r="I34" s="504">
        <f>SUM(E34:H34)</f>
        <v>0</v>
      </c>
      <c r="J34" s="505"/>
      <c r="K34" s="506"/>
      <c r="L34" s="506"/>
      <c r="M34" s="506"/>
      <c r="N34" s="506"/>
    </row>
    <row r="35" spans="1:14" ht="15">
      <c r="A35" s="489" t="str">
        <f>A34&amp;"a"</f>
        <v>17a</v>
      </c>
      <c r="B35" s="505" t="s">
        <v>845</v>
      </c>
      <c r="C35" s="505"/>
      <c r="D35" s="471"/>
      <c r="E35" s="471">
        <v>0</v>
      </c>
      <c r="F35" s="487">
        <v>0</v>
      </c>
      <c r="G35" s="471">
        <v>0</v>
      </c>
      <c r="H35" s="471">
        <v>0</v>
      </c>
      <c r="I35" s="504">
        <f t="shared" ref="I35:I37" si="2">SUM(E35:H35)</f>
        <v>0</v>
      </c>
      <c r="J35" s="505"/>
      <c r="K35" s="507"/>
      <c r="L35" s="507"/>
      <c r="M35" s="507"/>
      <c r="N35" s="507"/>
    </row>
    <row r="36" spans="1:14" ht="15">
      <c r="A36" s="489" t="str">
        <f>A34&amp;"b"</f>
        <v>17b</v>
      </c>
      <c r="B36" s="486" t="s">
        <v>845</v>
      </c>
      <c r="C36" s="486"/>
      <c r="D36" s="487"/>
      <c r="E36" s="487">
        <v>0</v>
      </c>
      <c r="F36" s="487">
        <v>0</v>
      </c>
      <c r="G36" s="487">
        <v>0</v>
      </c>
      <c r="H36" s="487">
        <v>0</v>
      </c>
      <c r="I36" s="504">
        <f t="shared" si="2"/>
        <v>0</v>
      </c>
      <c r="J36" s="505"/>
      <c r="K36" s="508"/>
      <c r="L36" s="507"/>
      <c r="M36" s="507"/>
      <c r="N36" s="507"/>
    </row>
    <row r="37" spans="1:14" ht="15">
      <c r="A37" s="489" t="str">
        <f>A34&amp;"..."</f>
        <v>17...</v>
      </c>
      <c r="B37" s="509" t="s">
        <v>845</v>
      </c>
      <c r="C37" s="509"/>
      <c r="D37" s="510"/>
      <c r="E37" s="471">
        <v>0</v>
      </c>
      <c r="F37" s="471">
        <v>0</v>
      </c>
      <c r="G37" s="471">
        <v>0</v>
      </c>
      <c r="H37" s="471">
        <v>0</v>
      </c>
      <c r="I37" s="487">
        <f t="shared" si="2"/>
        <v>0</v>
      </c>
      <c r="J37" s="508"/>
      <c r="K37" s="508"/>
      <c r="L37" s="508"/>
      <c r="M37" s="508"/>
      <c r="N37" s="508"/>
    </row>
    <row r="38" spans="1:14" ht="15.75" thickBot="1">
      <c r="A38" s="485">
        <f>+A34+1</f>
        <v>18</v>
      </c>
      <c r="B38" s="511" t="s">
        <v>853</v>
      </c>
      <c r="C38" s="492" t="str">
        <f>"(sum of lines "&amp;A34&amp;"_)"</f>
        <v>(sum of lines 17_)</v>
      </c>
      <c r="D38" s="455"/>
      <c r="E38" s="512">
        <f>SUM(E34:E37)</f>
        <v>0</v>
      </c>
      <c r="F38" s="512">
        <f>SUM(F34:F37)</f>
        <v>0</v>
      </c>
      <c r="G38" s="512">
        <f>SUM(G34:G37)</f>
        <v>0</v>
      </c>
      <c r="H38" s="512">
        <f>SUM(H34:H37)</f>
        <v>0</v>
      </c>
      <c r="I38" s="512">
        <f>SUM(I34:I37)</f>
        <v>0</v>
      </c>
      <c r="J38" s="454"/>
      <c r="K38" s="454"/>
      <c r="L38" s="454"/>
      <c r="M38" s="454"/>
      <c r="N38" s="454"/>
    </row>
    <row r="39" spans="1:14" ht="15.75" thickTop="1">
      <c r="A39" s="485">
        <f t="shared" si="1"/>
        <v>19</v>
      </c>
      <c r="B39" s="513"/>
      <c r="C39" s="513"/>
      <c r="D39" s="454"/>
      <c r="E39" s="514" t="s">
        <v>854</v>
      </c>
      <c r="F39" s="494"/>
      <c r="G39" s="494"/>
      <c r="H39" s="494"/>
      <c r="I39" s="514" t="s">
        <v>854</v>
      </c>
      <c r="J39" s="454"/>
      <c r="K39" s="454"/>
      <c r="L39" s="454"/>
      <c r="M39" s="454"/>
      <c r="N39" s="454"/>
    </row>
    <row r="40" spans="1:14" ht="15">
      <c r="A40" s="485"/>
      <c r="B40" s="513"/>
      <c r="C40" s="513"/>
      <c r="D40" s="454"/>
      <c r="E40" s="494"/>
      <c r="F40" s="494"/>
      <c r="G40" s="494"/>
      <c r="H40" s="454"/>
      <c r="I40" s="454"/>
      <c r="J40" s="454"/>
      <c r="K40" s="454"/>
      <c r="L40" s="454"/>
      <c r="M40" s="454"/>
      <c r="N40" s="454"/>
    </row>
    <row r="41" spans="1:14" ht="15">
      <c r="A41" s="485">
        <f>A39+1</f>
        <v>20</v>
      </c>
      <c r="B41" s="486" t="s">
        <v>845</v>
      </c>
      <c r="C41" s="486"/>
      <c r="D41" s="487"/>
      <c r="E41" s="487">
        <v>0</v>
      </c>
      <c r="F41" s="487">
        <v>0</v>
      </c>
      <c r="G41" s="487">
        <v>0</v>
      </c>
      <c r="H41" s="487">
        <v>0</v>
      </c>
      <c r="I41" s="504">
        <f t="shared" ref="I41:I44" si="3">SUM(E41:H41)</f>
        <v>0</v>
      </c>
      <c r="J41" s="505"/>
      <c r="K41" s="507"/>
      <c r="L41" s="507"/>
      <c r="M41" s="507"/>
      <c r="N41" s="507"/>
    </row>
    <row r="42" spans="1:14" ht="15">
      <c r="A42" s="489" t="str">
        <f>A41&amp;"a"</f>
        <v>20a</v>
      </c>
      <c r="B42" s="505" t="s">
        <v>845</v>
      </c>
      <c r="C42" s="505"/>
      <c r="D42" s="471"/>
      <c r="E42" s="471">
        <v>0</v>
      </c>
      <c r="F42" s="487">
        <v>0</v>
      </c>
      <c r="G42" s="487">
        <v>0</v>
      </c>
      <c r="H42" s="471">
        <v>0</v>
      </c>
      <c r="I42" s="504">
        <f t="shared" si="3"/>
        <v>0</v>
      </c>
      <c r="J42" s="505"/>
      <c r="K42" s="507"/>
      <c r="L42" s="507"/>
      <c r="M42" s="507"/>
      <c r="N42" s="507"/>
    </row>
    <row r="43" spans="1:14" ht="15">
      <c r="A43" s="489" t="str">
        <f>A41&amp;"b"</f>
        <v>20b</v>
      </c>
      <c r="B43" s="486" t="s">
        <v>845</v>
      </c>
      <c r="C43" s="486"/>
      <c r="D43" s="487"/>
      <c r="E43" s="487">
        <v>0</v>
      </c>
      <c r="F43" s="487">
        <v>0</v>
      </c>
      <c r="G43" s="487">
        <v>0</v>
      </c>
      <c r="H43" s="487">
        <v>0</v>
      </c>
      <c r="I43" s="504">
        <f t="shared" si="3"/>
        <v>0</v>
      </c>
      <c r="J43" s="505"/>
      <c r="K43" s="508"/>
      <c r="L43" s="507"/>
      <c r="M43" s="507"/>
      <c r="N43" s="507"/>
    </row>
    <row r="44" spans="1:14" ht="15">
      <c r="A44" s="489" t="str">
        <f>A41&amp;"..."</f>
        <v>20...</v>
      </c>
      <c r="B44" s="486" t="s">
        <v>845</v>
      </c>
      <c r="C44" s="486"/>
      <c r="D44" s="487"/>
      <c r="E44" s="487">
        <v>0</v>
      </c>
      <c r="F44" s="487">
        <v>0</v>
      </c>
      <c r="G44" s="487">
        <v>0</v>
      </c>
      <c r="H44" s="487">
        <v>0</v>
      </c>
      <c r="I44" s="487">
        <f t="shared" si="3"/>
        <v>0</v>
      </c>
      <c r="J44" s="505"/>
      <c r="K44" s="508"/>
      <c r="L44" s="508"/>
      <c r="M44" s="508"/>
      <c r="N44" s="508"/>
    </row>
    <row r="45" spans="1:14" ht="15.75" thickBot="1">
      <c r="A45" s="485">
        <f>A41+1</f>
        <v>21</v>
      </c>
      <c r="B45" s="511" t="s">
        <v>855</v>
      </c>
      <c r="C45" s="515" t="str">
        <f>"(sum of lines "&amp;A41&amp;"_)"</f>
        <v>(sum of lines 20_)</v>
      </c>
      <c r="D45" s="516"/>
      <c r="E45" s="512">
        <f>SUM(E41:E44)</f>
        <v>0</v>
      </c>
      <c r="F45" s="512">
        <f>SUM(F41:F44)</f>
        <v>0</v>
      </c>
      <c r="G45" s="512">
        <f>SUM(G41:G44)</f>
        <v>0</v>
      </c>
      <c r="H45" s="512">
        <f>SUM(H41:H44)</f>
        <v>0</v>
      </c>
      <c r="I45" s="512">
        <f>SUM(I41:I44)</f>
        <v>0</v>
      </c>
      <c r="J45" s="454"/>
      <c r="K45" s="454"/>
      <c r="L45" s="454"/>
      <c r="M45" s="454"/>
      <c r="N45" s="454"/>
    </row>
    <row r="46" spans="1:14" ht="15.75" thickTop="1">
      <c r="A46" s="485">
        <f t="shared" ref="A46" si="4">+A45+1</f>
        <v>22</v>
      </c>
      <c r="B46" s="513"/>
      <c r="C46" s="513"/>
      <c r="D46" s="454"/>
      <c r="E46" s="514" t="s">
        <v>856</v>
      </c>
      <c r="F46" s="494"/>
      <c r="G46" s="494"/>
      <c r="H46" s="494"/>
      <c r="I46" s="514" t="s">
        <v>856</v>
      </c>
      <c r="J46" s="454"/>
      <c r="K46" s="454"/>
      <c r="L46" s="454"/>
      <c r="M46" s="454"/>
      <c r="N46" s="454"/>
    </row>
    <row r="47" spans="1:14" ht="15">
      <c r="A47" s="485"/>
      <c r="B47" s="517"/>
      <c r="C47" s="517"/>
      <c r="D47" s="517"/>
      <c r="E47" s="517"/>
      <c r="F47" s="517"/>
      <c r="G47" s="517"/>
      <c r="H47" s="517"/>
      <c r="I47" s="517"/>
      <c r="J47" s="517"/>
      <c r="K47" s="517"/>
      <c r="L47" s="517"/>
      <c r="M47" s="517"/>
      <c r="N47" s="517"/>
    </row>
    <row r="48" spans="1:14" ht="45.75" customHeight="1">
      <c r="A48" s="485">
        <f>+A46+1</f>
        <v>23</v>
      </c>
      <c r="B48" s="906" t="s">
        <v>990</v>
      </c>
      <c r="C48" s="906"/>
      <c r="D48" s="906"/>
      <c r="E48" s="906"/>
      <c r="F48" s="906"/>
      <c r="G48" s="906"/>
      <c r="H48" s="906"/>
      <c r="I48" s="906"/>
      <c r="J48" s="906"/>
      <c r="K48" s="906"/>
      <c r="L48" s="906"/>
      <c r="M48" s="906"/>
      <c r="N48" s="906"/>
    </row>
    <row r="49" spans="1:14" ht="15.75" thickBot="1">
      <c r="A49" s="485"/>
      <c r="B49" s="476"/>
      <c r="C49" s="476"/>
      <c r="D49" s="476"/>
      <c r="E49" s="476"/>
      <c r="F49" s="476"/>
      <c r="G49" s="476"/>
      <c r="H49" s="476"/>
      <c r="I49" s="476"/>
      <c r="J49" s="476"/>
      <c r="K49" s="476"/>
      <c r="L49" s="476"/>
      <c r="M49" s="476"/>
      <c r="N49" s="476"/>
    </row>
    <row r="50" spans="1:14" ht="15">
      <c r="A50" s="485">
        <f>A48+1</f>
        <v>24</v>
      </c>
      <c r="B50" s="469" t="s">
        <v>857</v>
      </c>
      <c r="C50" s="461"/>
      <c r="D50" s="461"/>
      <c r="E50" s="461"/>
      <c r="F50" s="461"/>
      <c r="G50" s="461"/>
      <c r="H50" s="477"/>
      <c r="I50" s="477"/>
      <c r="J50" s="454"/>
      <c r="K50" s="454"/>
      <c r="L50" s="454"/>
      <c r="M50" s="454"/>
      <c r="N50" s="454"/>
    </row>
    <row r="51" spans="1:14" ht="66.75" customHeight="1">
      <c r="A51" s="485">
        <f>+A50+1</f>
        <v>25</v>
      </c>
      <c r="B51" s="907" t="s">
        <v>858</v>
      </c>
      <c r="C51" s="907"/>
      <c r="D51" s="907"/>
      <c r="E51" s="907"/>
      <c r="F51" s="907"/>
      <c r="G51" s="907"/>
      <c r="H51" s="907"/>
      <c r="I51" s="907"/>
      <c r="J51" s="907"/>
      <c r="K51" s="907"/>
      <c r="L51" s="907"/>
      <c r="M51" s="907"/>
      <c r="N51" s="907"/>
    </row>
    <row r="52" spans="1:14" ht="15">
      <c r="A52" s="485"/>
      <c r="B52" s="518"/>
      <c r="C52" s="518"/>
      <c r="D52" s="518"/>
      <c r="E52" s="518"/>
      <c r="F52" s="518"/>
      <c r="G52" s="518"/>
      <c r="H52" s="518"/>
      <c r="I52" s="518"/>
      <c r="J52" s="518"/>
      <c r="K52" s="518"/>
      <c r="L52" s="518"/>
      <c r="M52" s="454"/>
      <c r="N52" s="454"/>
    </row>
    <row r="53" spans="1:14" ht="15">
      <c r="A53" s="485">
        <f>A51+1</f>
        <v>26</v>
      </c>
      <c r="B53" s="469" t="s">
        <v>859</v>
      </c>
      <c r="C53" s="461"/>
      <c r="D53" s="461"/>
      <c r="E53" s="461"/>
      <c r="F53" s="461"/>
      <c r="G53" s="461"/>
      <c r="H53" s="477"/>
      <c r="I53" s="477"/>
      <c r="J53" s="454"/>
      <c r="K53" s="454"/>
      <c r="L53" s="454"/>
      <c r="M53" s="454"/>
      <c r="N53" s="454"/>
    </row>
    <row r="54" spans="1:14" ht="15">
      <c r="A54" s="485"/>
      <c r="B54" s="479" t="s">
        <v>122</v>
      </c>
      <c r="C54" s="480" t="s">
        <v>123</v>
      </c>
      <c r="D54" s="481" t="s">
        <v>280</v>
      </c>
      <c r="E54" s="481" t="s">
        <v>124</v>
      </c>
      <c r="F54" s="481" t="s">
        <v>281</v>
      </c>
      <c r="G54" s="481" t="s">
        <v>127</v>
      </c>
      <c r="H54" s="481" t="s">
        <v>128</v>
      </c>
      <c r="I54" s="481" t="s">
        <v>129</v>
      </c>
      <c r="J54" s="481" t="s">
        <v>130</v>
      </c>
      <c r="K54" s="481" t="s">
        <v>823</v>
      </c>
      <c r="L54" s="481"/>
      <c r="M54" s="454"/>
      <c r="N54" s="454"/>
    </row>
    <row r="55" spans="1:14" ht="72">
      <c r="A55" s="485">
        <f>+A53+1</f>
        <v>27</v>
      </c>
      <c r="B55" s="499" t="s">
        <v>824</v>
      </c>
      <c r="C55" s="500"/>
      <c r="D55" s="501"/>
      <c r="E55" s="501"/>
      <c r="F55" s="502" t="s">
        <v>860</v>
      </c>
      <c r="G55" s="519" t="s">
        <v>827</v>
      </c>
      <c r="H55" s="519" t="s">
        <v>828</v>
      </c>
      <c r="I55" s="519" t="s">
        <v>829</v>
      </c>
      <c r="J55" s="519" t="s">
        <v>830</v>
      </c>
      <c r="K55" s="499" t="s">
        <v>861</v>
      </c>
      <c r="L55" s="501"/>
      <c r="M55" s="501"/>
      <c r="N55" s="501"/>
    </row>
    <row r="56" spans="1:14" ht="15">
      <c r="A56" s="485">
        <f t="shared" ref="A56" si="5">+A55+1</f>
        <v>28</v>
      </c>
      <c r="B56" s="486" t="s">
        <v>845</v>
      </c>
      <c r="C56" s="486"/>
      <c r="D56" s="487"/>
      <c r="E56" s="487"/>
      <c r="F56" s="504">
        <f>G34</f>
        <v>0</v>
      </c>
      <c r="G56" s="487">
        <v>0</v>
      </c>
      <c r="H56" s="487">
        <v>0</v>
      </c>
      <c r="I56" s="487">
        <v>0</v>
      </c>
      <c r="J56" s="487">
        <v>0</v>
      </c>
      <c r="K56" s="506"/>
      <c r="L56" s="507"/>
      <c r="M56" s="507"/>
      <c r="N56" s="507"/>
    </row>
    <row r="57" spans="1:14" ht="15">
      <c r="A57" s="489" t="str">
        <f>A56&amp;"a"</f>
        <v>28a</v>
      </c>
      <c r="B57" s="505" t="s">
        <v>845</v>
      </c>
      <c r="C57" s="505"/>
      <c r="D57" s="471"/>
      <c r="E57" s="487"/>
      <c r="F57" s="520">
        <f>G35</f>
        <v>0</v>
      </c>
      <c r="G57" s="487">
        <v>0</v>
      </c>
      <c r="H57" s="487">
        <v>0</v>
      </c>
      <c r="I57" s="487">
        <v>0</v>
      </c>
      <c r="J57" s="487">
        <v>0</v>
      </c>
      <c r="K57" s="507"/>
      <c r="L57" s="507"/>
      <c r="M57" s="507"/>
      <c r="N57" s="507"/>
    </row>
    <row r="58" spans="1:14" ht="15">
      <c r="A58" s="489" t="str">
        <f>A56&amp;"b"</f>
        <v>28b</v>
      </c>
      <c r="B58" s="486" t="s">
        <v>845</v>
      </c>
      <c r="C58" s="486"/>
      <c r="D58" s="487"/>
      <c r="E58" s="487"/>
      <c r="F58" s="504">
        <f>G36</f>
        <v>0</v>
      </c>
      <c r="G58" s="487">
        <v>0</v>
      </c>
      <c r="H58" s="487">
        <v>0</v>
      </c>
      <c r="I58" s="487">
        <v>0</v>
      </c>
      <c r="J58" s="487">
        <v>0</v>
      </c>
      <c r="K58" s="507"/>
      <c r="L58" s="507"/>
      <c r="M58" s="507"/>
      <c r="N58" s="507"/>
    </row>
    <row r="59" spans="1:14" ht="15">
      <c r="A59" s="489" t="str">
        <f>A56&amp;"..."</f>
        <v>28...</v>
      </c>
      <c r="B59" s="486" t="s">
        <v>845</v>
      </c>
      <c r="C59" s="486"/>
      <c r="D59" s="487"/>
      <c r="E59" s="487"/>
      <c r="F59" s="487">
        <f>G37</f>
        <v>0</v>
      </c>
      <c r="G59" s="487">
        <v>0</v>
      </c>
      <c r="H59" s="487">
        <v>0</v>
      </c>
      <c r="I59" s="487">
        <v>0</v>
      </c>
      <c r="J59" s="487">
        <v>0</v>
      </c>
      <c r="K59" s="507"/>
      <c r="L59" s="507"/>
      <c r="M59" s="507"/>
      <c r="N59" s="507"/>
    </row>
    <row r="60" spans="1:14" ht="15">
      <c r="A60" s="485">
        <f>A56+1</f>
        <v>29</v>
      </c>
      <c r="B60" s="511" t="s">
        <v>853</v>
      </c>
      <c r="C60" s="515" t="str">
        <f>"(sum of lines "&amp;A56&amp;"_)"</f>
        <v>(sum of lines 28_)</v>
      </c>
      <c r="D60" s="516"/>
      <c r="E60" s="521"/>
      <c r="F60" s="522">
        <f>SUM(F56:F59)</f>
        <v>0</v>
      </c>
      <c r="G60" s="522">
        <f>SUM(G56:G59)</f>
        <v>0</v>
      </c>
      <c r="H60" s="522">
        <f>SUM(H56:H59)</f>
        <v>0</v>
      </c>
      <c r="I60" s="522">
        <f>SUM(I56:I59)</f>
        <v>0</v>
      </c>
      <c r="J60" s="522">
        <f>SUM(J56:J59)</f>
        <v>0</v>
      </c>
      <c r="K60" s="454"/>
      <c r="L60" s="454"/>
      <c r="M60" s="454"/>
      <c r="N60" s="454"/>
    </row>
    <row r="61" spans="1:14" ht="15">
      <c r="A61" s="485"/>
      <c r="B61" s="513"/>
      <c r="C61" s="513"/>
      <c r="D61" s="454"/>
      <c r="E61" s="454"/>
      <c r="F61" s="494"/>
      <c r="G61" s="494"/>
      <c r="H61" s="494"/>
      <c r="I61" s="454"/>
      <c r="J61" s="454"/>
      <c r="K61" s="454"/>
      <c r="L61" s="454"/>
      <c r="M61" s="454"/>
      <c r="N61" s="454"/>
    </row>
    <row r="62" spans="1:14" ht="15">
      <c r="A62" s="485">
        <f>+A60+1</f>
        <v>30</v>
      </c>
      <c r="B62" s="486" t="s">
        <v>845</v>
      </c>
      <c r="C62" s="486"/>
      <c r="D62" s="487"/>
      <c r="E62" s="487"/>
      <c r="F62" s="504">
        <f>G41</f>
        <v>0</v>
      </c>
      <c r="G62" s="487">
        <v>0</v>
      </c>
      <c r="H62" s="487">
        <v>0</v>
      </c>
      <c r="I62" s="487">
        <v>0</v>
      </c>
      <c r="J62" s="487">
        <v>0</v>
      </c>
      <c r="K62" s="507"/>
      <c r="L62" s="507"/>
      <c r="M62" s="507"/>
      <c r="N62" s="507"/>
    </row>
    <row r="63" spans="1:14" ht="15">
      <c r="A63" s="489" t="str">
        <f>A62&amp;"a"</f>
        <v>30a</v>
      </c>
      <c r="B63" s="505" t="s">
        <v>845</v>
      </c>
      <c r="C63" s="505"/>
      <c r="D63" s="471"/>
      <c r="E63" s="487"/>
      <c r="F63" s="520">
        <f>G42</f>
        <v>0</v>
      </c>
      <c r="G63" s="487">
        <v>0</v>
      </c>
      <c r="H63" s="487">
        <v>0</v>
      </c>
      <c r="I63" s="487">
        <v>0</v>
      </c>
      <c r="J63" s="487">
        <v>0</v>
      </c>
      <c r="K63" s="507"/>
      <c r="L63" s="507"/>
      <c r="M63" s="507"/>
      <c r="N63" s="507"/>
    </row>
    <row r="64" spans="1:14" ht="15">
      <c r="A64" s="489" t="str">
        <f>A62&amp;"b"</f>
        <v>30b</v>
      </c>
      <c r="B64" s="486" t="s">
        <v>845</v>
      </c>
      <c r="C64" s="486"/>
      <c r="D64" s="487"/>
      <c r="E64" s="487"/>
      <c r="F64" s="504">
        <f>G43</f>
        <v>0</v>
      </c>
      <c r="G64" s="487">
        <v>0</v>
      </c>
      <c r="H64" s="487">
        <v>0</v>
      </c>
      <c r="I64" s="487">
        <v>0</v>
      </c>
      <c r="J64" s="487">
        <v>0</v>
      </c>
      <c r="K64" s="507"/>
      <c r="L64" s="507"/>
      <c r="M64" s="507"/>
      <c r="N64" s="507"/>
    </row>
    <row r="65" spans="1:14" ht="15">
      <c r="A65" s="489" t="str">
        <f>A62&amp;"..."</f>
        <v>30...</v>
      </c>
      <c r="B65" s="509" t="s">
        <v>845</v>
      </c>
      <c r="C65" s="509"/>
      <c r="D65" s="510"/>
      <c r="E65" s="491"/>
      <c r="F65" s="471">
        <v>0</v>
      </c>
      <c r="G65" s="471">
        <v>0</v>
      </c>
      <c r="H65" s="471">
        <v>0</v>
      </c>
      <c r="I65" s="487">
        <v>0</v>
      </c>
      <c r="J65" s="487">
        <v>0</v>
      </c>
      <c r="K65" s="507"/>
      <c r="L65" s="507"/>
      <c r="M65" s="507"/>
      <c r="N65" s="507"/>
    </row>
    <row r="66" spans="1:14" ht="15">
      <c r="A66" s="485">
        <f>A62+1</f>
        <v>31</v>
      </c>
      <c r="B66" s="511" t="s">
        <v>862</v>
      </c>
      <c r="C66" s="515" t="str">
        <f>"(sum of lines "&amp;A62&amp;"_)"</f>
        <v>(sum of lines 30_)</v>
      </c>
      <c r="D66" s="455"/>
      <c r="E66" s="455"/>
      <c r="F66" s="522">
        <f>SUM(F62:F65)</f>
        <v>0</v>
      </c>
      <c r="G66" s="522">
        <f>SUM(G62:G65)</f>
        <v>0</v>
      </c>
      <c r="H66" s="522">
        <f>SUM(H62:H65)</f>
        <v>0</v>
      </c>
      <c r="I66" s="522">
        <f>SUM(I62:I65)</f>
        <v>0</v>
      </c>
      <c r="J66" s="522">
        <f>SUM(J62:J65)</f>
        <v>0</v>
      </c>
      <c r="K66" s="454"/>
      <c r="L66" s="454"/>
      <c r="M66" s="454"/>
      <c r="N66" s="454"/>
    </row>
    <row r="67" spans="1:14" ht="15.75" thickBot="1">
      <c r="A67" s="485">
        <f t="shared" ref="A67:A68" si="6">+A66+1</f>
        <v>32</v>
      </c>
      <c r="B67" s="455" t="s">
        <v>863</v>
      </c>
      <c r="C67" s="455"/>
      <c r="D67" s="454"/>
      <c r="E67" s="515" t="str">
        <f>"(sum of lines "&amp;A60&amp;" &amp; "&amp;A66&amp;")"</f>
        <v>(sum of lines 29 &amp; 31)</v>
      </c>
      <c r="F67" s="493">
        <f>F60+F66</f>
        <v>0</v>
      </c>
      <c r="G67" s="493">
        <f>G60+G66</f>
        <v>0</v>
      </c>
      <c r="H67" s="493">
        <f>H60+H66</f>
        <v>0</v>
      </c>
      <c r="I67" s="493">
        <f>I60+I66</f>
        <v>0</v>
      </c>
      <c r="J67" s="493">
        <f>J60+J66</f>
        <v>0</v>
      </c>
      <c r="K67" s="454"/>
      <c r="L67" s="454"/>
      <c r="M67" s="454"/>
      <c r="N67" s="454"/>
    </row>
    <row r="68" spans="1:14" ht="15.75" thickTop="1">
      <c r="A68" s="485">
        <f t="shared" si="6"/>
        <v>33</v>
      </c>
      <c r="B68" s="455" t="s">
        <v>864</v>
      </c>
      <c r="C68" s="455"/>
      <c r="D68" s="492"/>
      <c r="E68" s="515" t="str">
        <f>"(sum of lines "&amp;A67&amp;G54&amp;" &amp; "&amp;A67&amp;H54&amp;")"</f>
        <v>(sum of lines 32(f) &amp; 32(g))</v>
      </c>
      <c r="F68" s="477"/>
      <c r="G68" s="477"/>
      <c r="H68" s="477">
        <f>G67+H67</f>
        <v>0</v>
      </c>
      <c r="I68" s="477"/>
      <c r="J68" s="477"/>
      <c r="K68" s="523" t="str">
        <f>"To line "&amp;$A$22</f>
        <v>To line 11</v>
      </c>
      <c r="L68" s="455"/>
      <c r="M68" s="454"/>
      <c r="N68" s="454"/>
    </row>
    <row r="69" spans="1:14" ht="15">
      <c r="A69" s="485"/>
      <c r="B69" s="454"/>
      <c r="C69" s="454"/>
      <c r="D69" s="454"/>
      <c r="E69" s="477"/>
      <c r="F69" s="477"/>
      <c r="G69" s="477"/>
      <c r="H69" s="477"/>
      <c r="I69" s="477"/>
      <c r="J69" s="477"/>
      <c r="K69" s="477"/>
      <c r="L69" s="478"/>
      <c r="M69" s="454"/>
      <c r="N69" s="454"/>
    </row>
    <row r="70" spans="1:14" ht="15">
      <c r="A70" s="485">
        <f>A68+1</f>
        <v>34</v>
      </c>
      <c r="B70" s="469" t="s">
        <v>865</v>
      </c>
      <c r="C70" s="454"/>
      <c r="D70" s="454"/>
      <c r="E70" s="477"/>
      <c r="F70" s="477"/>
      <c r="G70" s="477"/>
      <c r="H70" s="477"/>
      <c r="I70" s="477"/>
      <c r="J70" s="477"/>
      <c r="K70" s="477"/>
      <c r="L70" s="478"/>
      <c r="M70" s="454"/>
      <c r="N70" s="846" t="s">
        <v>1123</v>
      </c>
    </row>
    <row r="71" spans="1:14" ht="105" customHeight="1">
      <c r="A71" s="485">
        <f t="shared" ref="A71:A75" si="7">A70+1</f>
        <v>35</v>
      </c>
      <c r="B71" s="903" t="s">
        <v>866</v>
      </c>
      <c r="C71" s="903"/>
      <c r="D71" s="903"/>
      <c r="E71" s="903"/>
      <c r="F71" s="903"/>
      <c r="G71" s="903"/>
      <c r="H71" s="903"/>
      <c r="I71" s="903"/>
      <c r="J71" s="903"/>
      <c r="K71" s="903"/>
      <c r="L71" s="903"/>
      <c r="M71" s="454"/>
      <c r="N71" s="454"/>
    </row>
    <row r="72" spans="1:14" ht="15">
      <c r="A72" s="485"/>
      <c r="B72" s="479" t="s">
        <v>122</v>
      </c>
      <c r="C72" s="480" t="s">
        <v>123</v>
      </c>
      <c r="D72" s="481" t="s">
        <v>280</v>
      </c>
      <c r="E72" s="481" t="s">
        <v>124</v>
      </c>
      <c r="F72" s="481" t="s">
        <v>281</v>
      </c>
      <c r="G72" s="481" t="s">
        <v>127</v>
      </c>
      <c r="H72" s="481" t="s">
        <v>128</v>
      </c>
      <c r="I72" s="481" t="s">
        <v>129</v>
      </c>
      <c r="J72" s="481" t="s">
        <v>130</v>
      </c>
      <c r="K72" s="481" t="s">
        <v>823</v>
      </c>
      <c r="L72" s="481" t="s">
        <v>867</v>
      </c>
      <c r="M72" s="454"/>
      <c r="N72" s="454"/>
    </row>
    <row r="73" spans="1:14" ht="86.25">
      <c r="A73" s="485">
        <f>A71+1</f>
        <v>36</v>
      </c>
      <c r="B73" s="483"/>
      <c r="C73" s="483"/>
      <c r="D73" s="483" t="s">
        <v>868</v>
      </c>
      <c r="E73" s="483" t="s">
        <v>869</v>
      </c>
      <c r="F73" s="483" t="s">
        <v>870</v>
      </c>
      <c r="G73" s="483" t="s">
        <v>871</v>
      </c>
      <c r="H73" s="483" t="s">
        <v>872</v>
      </c>
      <c r="I73" s="483" t="s">
        <v>873</v>
      </c>
      <c r="J73" s="483" t="s">
        <v>874</v>
      </c>
      <c r="K73" s="483" t="s">
        <v>875</v>
      </c>
      <c r="L73" s="483" t="s">
        <v>876</v>
      </c>
      <c r="M73" s="477"/>
      <c r="N73" s="477"/>
    </row>
    <row r="74" spans="1:14" ht="15">
      <c r="A74" s="485">
        <f t="shared" si="7"/>
        <v>37</v>
      </c>
      <c r="B74" s="452"/>
      <c r="C74" s="452"/>
      <c r="D74" s="524"/>
      <c r="E74" s="525"/>
      <c r="F74" s="526" t="s">
        <v>877</v>
      </c>
      <c r="G74" s="527" t="s">
        <v>878</v>
      </c>
      <c r="H74" s="526" t="s">
        <v>879</v>
      </c>
      <c r="I74" s="525"/>
      <c r="J74" s="528" t="s">
        <v>880</v>
      </c>
      <c r="K74" s="526" t="s">
        <v>881</v>
      </c>
      <c r="L74" s="526" t="s">
        <v>882</v>
      </c>
      <c r="M74" s="477"/>
      <c r="N74" s="477"/>
    </row>
    <row r="75" spans="1:14" ht="15">
      <c r="A75" s="485">
        <f t="shared" si="7"/>
        <v>38</v>
      </c>
      <c r="B75" s="505" t="s">
        <v>845</v>
      </c>
      <c r="C75" s="529"/>
      <c r="D75" s="530"/>
      <c r="E75" s="531"/>
      <c r="F75" s="524">
        <f>D75*E75</f>
        <v>0</v>
      </c>
      <c r="G75" s="531"/>
      <c r="H75" s="524">
        <f>F75*G75</f>
        <v>0</v>
      </c>
      <c r="I75" s="531"/>
      <c r="J75" s="524">
        <f>-D75*I75</f>
        <v>0</v>
      </c>
      <c r="K75" s="524">
        <f>F75+J75</f>
        <v>0</v>
      </c>
      <c r="L75" s="524">
        <f>K75*G75</f>
        <v>0</v>
      </c>
      <c r="M75" s="523" t="str">
        <f>"To line "&amp;$A$22</f>
        <v>To line 11</v>
      </c>
      <c r="N75" s="494"/>
    </row>
    <row r="76" spans="1:14" ht="15">
      <c r="A76" s="489" t="str">
        <f>A75&amp;"…"</f>
        <v>38…</v>
      </c>
      <c r="B76" s="505" t="s">
        <v>845</v>
      </c>
      <c r="C76" s="529"/>
      <c r="D76" s="530"/>
      <c r="E76" s="531"/>
      <c r="F76" s="524">
        <f>D76*E76</f>
        <v>0</v>
      </c>
      <c r="G76" s="531"/>
      <c r="H76" s="524">
        <f>F76*G76</f>
        <v>0</v>
      </c>
      <c r="I76" s="531"/>
      <c r="J76" s="524">
        <f>-D76*I76</f>
        <v>0</v>
      </c>
      <c r="K76" s="524">
        <f>F76+J76</f>
        <v>0</v>
      </c>
      <c r="L76" s="524">
        <f>K76*G76</f>
        <v>0</v>
      </c>
      <c r="M76" s="523" t="str">
        <f>"To line "&amp;$A$22</f>
        <v>To line 11</v>
      </c>
      <c r="N76" s="494"/>
    </row>
    <row r="77" spans="1:14" ht="15.75" thickBot="1">
      <c r="A77" s="485"/>
      <c r="B77" s="476"/>
      <c r="C77" s="476"/>
      <c r="D77" s="476"/>
      <c r="E77" s="476"/>
      <c r="F77" s="476"/>
      <c r="G77" s="476"/>
      <c r="H77" s="476"/>
      <c r="I77" s="476"/>
      <c r="J77" s="476"/>
      <c r="K77" s="476"/>
      <c r="L77" s="476"/>
      <c r="M77" s="476"/>
      <c r="N77" s="476"/>
    </row>
    <row r="78" spans="1:14" ht="15">
      <c r="A78" s="485">
        <f>A75+1</f>
        <v>39</v>
      </c>
      <c r="B78" s="460" t="s">
        <v>883</v>
      </c>
      <c r="C78" s="461"/>
      <c r="D78" s="462"/>
      <c r="E78" s="463"/>
      <c r="F78" s="461"/>
      <c r="G78" s="461"/>
      <c r="H78" s="462"/>
      <c r="I78" s="461"/>
      <c r="J78" s="464"/>
      <c r="K78" s="465"/>
      <c r="L78" s="460"/>
      <c r="M78" s="460"/>
      <c r="N78" s="460"/>
    </row>
    <row r="79" spans="1:14" ht="109.5" customHeight="1">
      <c r="A79" s="485">
        <f>A78+1</f>
        <v>40</v>
      </c>
      <c r="B79" s="899" t="s">
        <v>884</v>
      </c>
      <c r="C79" s="899"/>
      <c r="D79" s="899"/>
      <c r="E79" s="899"/>
      <c r="F79" s="899"/>
      <c r="G79" s="899"/>
      <c r="H79" s="899"/>
      <c r="I79" s="899"/>
      <c r="J79" s="899"/>
      <c r="K79" s="899"/>
      <c r="L79" s="899"/>
      <c r="M79" s="460"/>
      <c r="N79" s="460"/>
    </row>
    <row r="80" spans="1:14" ht="15">
      <c r="A80" s="485"/>
      <c r="B80" s="460"/>
      <c r="C80" s="461"/>
      <c r="D80" s="462"/>
      <c r="E80" s="463"/>
      <c r="F80" s="461"/>
      <c r="G80" s="461"/>
      <c r="H80" s="462"/>
      <c r="I80" s="461"/>
      <c r="J80" s="464"/>
      <c r="K80" s="465"/>
      <c r="L80" s="460"/>
      <c r="M80" s="460"/>
      <c r="N80" s="460"/>
    </row>
    <row r="81" spans="1:14" ht="15">
      <c r="A81" s="485">
        <f>A79+1</f>
        <v>41</v>
      </c>
      <c r="B81" s="460" t="s">
        <v>885</v>
      </c>
      <c r="C81" s="462"/>
      <c r="D81" s="462"/>
      <c r="E81" s="460"/>
      <c r="F81" s="472" t="s">
        <v>1076</v>
      </c>
      <c r="G81" s="473"/>
      <c r="H81" s="463"/>
      <c r="I81" s="462"/>
      <c r="J81" s="532" t="s">
        <v>887</v>
      </c>
      <c r="K81" s="533"/>
      <c r="L81" s="460"/>
      <c r="M81" s="460"/>
      <c r="N81" s="460"/>
    </row>
    <row r="82" spans="1:14" ht="15">
      <c r="A82" s="485"/>
      <c r="B82" s="463"/>
      <c r="C82" s="462"/>
      <c r="D82" s="462"/>
      <c r="E82" s="462"/>
      <c r="F82" s="462"/>
      <c r="G82" s="462"/>
      <c r="H82" s="462"/>
      <c r="I82" s="462"/>
      <c r="J82" s="462"/>
      <c r="K82" s="460"/>
      <c r="L82" s="460"/>
      <c r="M82" s="460"/>
      <c r="N82" s="460"/>
    </row>
    <row r="83" spans="1:14" ht="15">
      <c r="A83" s="534">
        <f>A81+1</f>
        <v>42</v>
      </c>
      <c r="B83" s="900" t="s">
        <v>888</v>
      </c>
      <c r="C83" s="901"/>
      <c r="D83" s="901"/>
      <c r="E83" s="901"/>
      <c r="F83" s="901"/>
      <c r="G83" s="901"/>
      <c r="H83" s="901"/>
      <c r="I83" s="901"/>
      <c r="J83" s="901"/>
      <c r="K83" s="901"/>
      <c r="L83" s="901"/>
      <c r="M83" s="460"/>
      <c r="N83" s="460"/>
    </row>
    <row r="84" spans="1:14" ht="15">
      <c r="A84" s="485"/>
      <c r="B84" s="479" t="s">
        <v>122</v>
      </c>
      <c r="C84" s="460"/>
      <c r="D84" s="460"/>
      <c r="E84" s="480" t="s">
        <v>123</v>
      </c>
      <c r="F84" s="481" t="s">
        <v>125</v>
      </c>
      <c r="G84" s="481"/>
      <c r="H84" s="481"/>
      <c r="I84" s="481"/>
      <c r="J84" s="481"/>
      <c r="K84" s="481"/>
      <c r="L84" s="481"/>
      <c r="M84" s="454"/>
      <c r="N84" s="454"/>
    </row>
    <row r="85" spans="1:14" ht="28.5">
      <c r="A85" s="485">
        <f>A83+1</f>
        <v>43</v>
      </c>
      <c r="B85" s="535" t="s">
        <v>818</v>
      </c>
      <c r="C85" s="460"/>
      <c r="D85" s="460"/>
      <c r="E85" s="535" t="s">
        <v>831</v>
      </c>
      <c r="F85" s="536" t="s">
        <v>889</v>
      </c>
      <c r="G85" s="536"/>
      <c r="H85" s="536"/>
      <c r="I85" s="536"/>
      <c r="J85" s="536"/>
      <c r="K85" s="536"/>
      <c r="L85" s="536"/>
      <c r="M85" s="460"/>
      <c r="N85" s="460"/>
    </row>
    <row r="86" spans="1:14" ht="15">
      <c r="A86" s="485">
        <f t="shared" ref="A86:A100" si="8">A85+1</f>
        <v>44</v>
      </c>
      <c r="B86" s="463">
        <v>190</v>
      </c>
      <c r="C86" s="460"/>
      <c r="D86" s="460"/>
      <c r="E86" s="537">
        <f>'Att 13.2 -Excess-Deficient ADIT'!H37</f>
        <v>-90687.682707999949</v>
      </c>
      <c r="F86" s="533" t="s">
        <v>1062</v>
      </c>
      <c r="G86" s="474"/>
      <c r="H86" s="474"/>
      <c r="I86" s="474"/>
      <c r="J86" s="474"/>
      <c r="K86" s="474"/>
      <c r="L86" s="474"/>
      <c r="M86" s="460"/>
      <c r="N86" s="460"/>
    </row>
    <row r="87" spans="1:14" ht="15">
      <c r="A87" s="485">
        <f t="shared" si="8"/>
        <v>45</v>
      </c>
      <c r="B87" s="463">
        <v>281</v>
      </c>
      <c r="C87" s="460"/>
      <c r="D87" s="460"/>
      <c r="E87" s="538"/>
      <c r="F87" s="533"/>
      <c r="G87" s="474"/>
      <c r="H87" s="474"/>
      <c r="I87" s="474"/>
      <c r="J87" s="474"/>
      <c r="K87" s="474"/>
      <c r="L87" s="474"/>
      <c r="M87" s="454"/>
      <c r="N87" s="454"/>
    </row>
    <row r="88" spans="1:14" ht="15">
      <c r="A88" s="485">
        <f t="shared" si="8"/>
        <v>46</v>
      </c>
      <c r="B88" s="463">
        <v>282</v>
      </c>
      <c r="C88" s="460"/>
      <c r="D88" s="460"/>
      <c r="E88" s="538">
        <f>'Att 13.2 -Excess-Deficient ADIT'!I37</f>
        <v>88842.133877323358</v>
      </c>
      <c r="F88" s="533" t="s">
        <v>1062</v>
      </c>
      <c r="G88" s="474"/>
      <c r="H88" s="474"/>
      <c r="I88" s="474"/>
      <c r="J88" s="474"/>
      <c r="K88" s="474"/>
      <c r="L88" s="474"/>
      <c r="M88" s="454"/>
      <c r="N88" s="454"/>
    </row>
    <row r="89" spans="1:14" ht="15">
      <c r="A89" s="485">
        <f t="shared" si="8"/>
        <v>47</v>
      </c>
      <c r="B89" s="463">
        <v>283</v>
      </c>
      <c r="C89" s="460"/>
      <c r="D89" s="460"/>
      <c r="E89" s="538">
        <f>'Att 13.2 -Excess-Deficient ADIT'!J37</f>
        <v>24201.406092359983</v>
      </c>
      <c r="F89" s="533" t="s">
        <v>1062</v>
      </c>
      <c r="G89" s="474"/>
      <c r="H89" s="474"/>
      <c r="I89" s="474"/>
      <c r="J89" s="474"/>
      <c r="K89" s="474"/>
      <c r="L89" s="474"/>
      <c r="M89" s="454"/>
      <c r="N89" s="454"/>
    </row>
    <row r="90" spans="1:14" ht="15">
      <c r="A90" s="485">
        <f t="shared" si="8"/>
        <v>48</v>
      </c>
      <c r="B90" s="463" t="s">
        <v>890</v>
      </c>
      <c r="C90" s="460"/>
      <c r="D90" s="460"/>
      <c r="E90" s="538"/>
      <c r="F90" s="533"/>
      <c r="G90" s="474"/>
      <c r="H90" s="474"/>
      <c r="I90" s="474"/>
      <c r="J90" s="474"/>
      <c r="K90" s="474"/>
      <c r="L90" s="474"/>
      <c r="M90" s="454"/>
      <c r="N90" s="454"/>
    </row>
    <row r="91" spans="1:14" ht="15">
      <c r="A91" s="485">
        <f t="shared" si="8"/>
        <v>49</v>
      </c>
      <c r="B91" s="463" t="s">
        <v>891</v>
      </c>
      <c r="C91" s="460"/>
      <c r="D91" s="460"/>
      <c r="E91" s="538"/>
      <c r="F91" s="533"/>
      <c r="G91" s="474"/>
      <c r="H91" s="474"/>
      <c r="I91" s="474"/>
      <c r="J91" s="474"/>
      <c r="K91" s="474"/>
      <c r="L91" s="474"/>
      <c r="M91" s="454"/>
      <c r="N91" s="454"/>
    </row>
    <row r="92" spans="1:14" ht="15">
      <c r="A92" s="485">
        <f t="shared" si="8"/>
        <v>50</v>
      </c>
      <c r="B92" s="463" t="s">
        <v>892</v>
      </c>
      <c r="C92" s="460"/>
      <c r="D92" s="460"/>
      <c r="E92" s="538">
        <f>'Att 13.2 -Excess-Deficient ADIT'!K37</f>
        <v>-216309.52759891318</v>
      </c>
      <c r="F92" s="533" t="s">
        <v>1063</v>
      </c>
      <c r="G92" s="474"/>
      <c r="H92" s="474"/>
      <c r="I92" s="474"/>
      <c r="J92" s="474"/>
      <c r="K92" s="474"/>
      <c r="L92" s="474"/>
      <c r="M92" s="454"/>
      <c r="N92" s="454"/>
    </row>
    <row r="93" spans="1:14" ht="15">
      <c r="A93" s="485">
        <f t="shared" si="8"/>
        <v>51</v>
      </c>
      <c r="B93" s="463" t="s">
        <v>893</v>
      </c>
      <c r="C93" s="460"/>
      <c r="D93" s="460"/>
      <c r="E93" s="538"/>
      <c r="F93" s="533"/>
      <c r="G93" s="474"/>
      <c r="H93" s="474"/>
      <c r="I93" s="474"/>
      <c r="J93" s="474"/>
      <c r="K93" s="474"/>
      <c r="L93" s="474"/>
      <c r="M93" s="454"/>
      <c r="N93" s="454"/>
    </row>
    <row r="94" spans="1:14" ht="15">
      <c r="A94" s="485">
        <f t="shared" si="8"/>
        <v>52</v>
      </c>
      <c r="B94" s="463" t="s">
        <v>894</v>
      </c>
      <c r="C94" s="460"/>
      <c r="D94" s="460"/>
      <c r="E94" s="538"/>
      <c r="F94" s="533"/>
      <c r="G94" s="474"/>
      <c r="H94" s="474"/>
      <c r="I94" s="474"/>
      <c r="J94" s="474"/>
      <c r="K94" s="474"/>
      <c r="L94" s="474"/>
      <c r="M94" s="454"/>
      <c r="N94" s="454"/>
    </row>
    <row r="95" spans="1:14" ht="15">
      <c r="A95" s="485">
        <f t="shared" si="8"/>
        <v>53</v>
      </c>
      <c r="B95" s="463" t="s">
        <v>895</v>
      </c>
      <c r="C95" s="460"/>
      <c r="D95" s="460"/>
      <c r="E95" s="538"/>
      <c r="F95" s="533"/>
      <c r="G95" s="474"/>
      <c r="H95" s="474"/>
      <c r="I95" s="474"/>
      <c r="J95" s="474"/>
      <c r="K95" s="474"/>
      <c r="L95" s="474"/>
      <c r="M95" s="454"/>
      <c r="N95" s="454"/>
    </row>
    <row r="96" spans="1:14" ht="15">
      <c r="A96" s="485">
        <f t="shared" si="8"/>
        <v>54</v>
      </c>
      <c r="B96" s="463" t="s">
        <v>896</v>
      </c>
      <c r="C96" s="460"/>
      <c r="D96" s="460"/>
      <c r="E96" s="538"/>
      <c r="F96" s="533"/>
      <c r="G96" s="474"/>
      <c r="H96" s="474"/>
      <c r="I96" s="474"/>
      <c r="J96" s="474"/>
      <c r="K96" s="474"/>
      <c r="L96" s="474"/>
      <c r="M96" s="454"/>
      <c r="N96" s="454"/>
    </row>
    <row r="97" spans="1:14" ht="15">
      <c r="A97" s="485">
        <f t="shared" si="8"/>
        <v>55</v>
      </c>
      <c r="B97" s="463" t="s">
        <v>897</v>
      </c>
      <c r="C97" s="460"/>
      <c r="D97" s="460"/>
      <c r="E97" s="538">
        <f>'Att 13.2 -Excess-Deficient ADIT'!L37</f>
        <v>123964.12638503221</v>
      </c>
      <c r="F97" s="533" t="s">
        <v>1062</v>
      </c>
      <c r="G97" s="474"/>
      <c r="H97" s="474"/>
      <c r="I97" s="474"/>
      <c r="J97" s="474"/>
      <c r="K97" s="474"/>
      <c r="L97" s="474"/>
      <c r="M97" s="454"/>
      <c r="N97" s="454"/>
    </row>
    <row r="98" spans="1:14" ht="15">
      <c r="A98" s="485">
        <f t="shared" si="8"/>
        <v>56</v>
      </c>
      <c r="B98" s="463" t="s">
        <v>832</v>
      </c>
      <c r="C98" s="460"/>
      <c r="D98" s="460"/>
      <c r="E98" s="538"/>
      <c r="F98" s="533"/>
      <c r="G98" s="474"/>
      <c r="H98" s="474"/>
      <c r="I98" s="474"/>
      <c r="J98" s="474"/>
      <c r="K98" s="474"/>
      <c r="L98" s="474"/>
      <c r="M98" s="454"/>
      <c r="N98" s="454"/>
    </row>
    <row r="99" spans="1:14" ht="15">
      <c r="A99" s="485">
        <f t="shared" si="8"/>
        <v>57</v>
      </c>
      <c r="B99" s="463" t="s">
        <v>833</v>
      </c>
      <c r="C99" s="460"/>
      <c r="D99" s="460"/>
      <c r="E99" s="538"/>
      <c r="F99" s="533"/>
      <c r="G99" s="474"/>
      <c r="H99" s="474"/>
      <c r="I99" s="474"/>
      <c r="J99" s="474"/>
      <c r="K99" s="474"/>
      <c r="L99" s="474"/>
      <c r="M99" s="454"/>
      <c r="N99" s="454"/>
    </row>
    <row r="100" spans="1:14" ht="15">
      <c r="A100" s="485">
        <f t="shared" si="8"/>
        <v>58</v>
      </c>
      <c r="B100" s="463" t="s">
        <v>834</v>
      </c>
      <c r="C100" s="460"/>
      <c r="D100" s="460"/>
      <c r="E100" s="537">
        <f>'Att 13.2 -Excess-Deficient ADIT'!N37</f>
        <v>90687.682707999949</v>
      </c>
      <c r="F100" s="533" t="s">
        <v>1064</v>
      </c>
      <c r="G100" s="474"/>
      <c r="H100" s="474"/>
      <c r="I100" s="474"/>
      <c r="J100" s="474"/>
      <c r="K100" s="474"/>
      <c r="L100" s="474"/>
      <c r="M100" s="460"/>
      <c r="N100" s="460"/>
    </row>
    <row r="101" spans="1:14" ht="15">
      <c r="A101" s="485">
        <f t="shared" ref="A101:A102" si="9">+A100+1</f>
        <v>59</v>
      </c>
      <c r="B101" s="463" t="s">
        <v>835</v>
      </c>
      <c r="C101" s="460"/>
      <c r="D101" s="460"/>
      <c r="E101" s="537">
        <f>'Att 13.2 -Excess-Deficient ADIT'!O37</f>
        <v>-20698.138755802371</v>
      </c>
      <c r="F101" s="533" t="s">
        <v>1064</v>
      </c>
      <c r="G101" s="474"/>
      <c r="H101" s="474"/>
      <c r="I101" s="474"/>
      <c r="J101" s="474"/>
      <c r="K101" s="474"/>
      <c r="L101" s="474"/>
      <c r="M101" s="460"/>
      <c r="N101" s="460"/>
    </row>
    <row r="102" spans="1:14" ht="15.75" thickBot="1">
      <c r="A102" s="485">
        <f t="shared" si="9"/>
        <v>60</v>
      </c>
      <c r="B102" s="455" t="s">
        <v>398</v>
      </c>
      <c r="C102" s="492" t="s">
        <v>898</v>
      </c>
      <c r="D102" s="505"/>
      <c r="E102" s="475">
        <f>SUM(E86:E101)</f>
        <v>0</v>
      </c>
      <c r="F102" s="460"/>
      <c r="G102" s="460"/>
      <c r="H102" s="460"/>
      <c r="I102" s="460"/>
      <c r="J102" s="460"/>
      <c r="K102" s="460"/>
      <c r="L102" s="460"/>
      <c r="M102" s="460"/>
      <c r="N102" s="460"/>
    </row>
    <row r="103" spans="1:14" ht="15.75" thickTop="1">
      <c r="A103" s="485"/>
      <c r="B103" s="460"/>
      <c r="C103" s="460"/>
      <c r="D103" s="460"/>
      <c r="E103" s="460"/>
      <c r="F103" s="460"/>
      <c r="G103" s="462"/>
      <c r="H103" s="462"/>
      <c r="I103" s="462"/>
      <c r="J103" s="462"/>
      <c r="K103" s="460"/>
      <c r="L103" s="454"/>
      <c r="M103" s="454"/>
      <c r="N103" s="454"/>
    </row>
    <row r="104" spans="1:14" ht="84" customHeight="1">
      <c r="A104" s="485">
        <f>A102+1</f>
        <v>61</v>
      </c>
      <c r="B104" s="902" t="s">
        <v>1065</v>
      </c>
      <c r="C104" s="902"/>
      <c r="D104" s="902"/>
      <c r="E104" s="902"/>
      <c r="F104" s="902"/>
      <c r="G104" s="902"/>
      <c r="H104" s="902"/>
      <c r="I104" s="902"/>
      <c r="J104" s="902"/>
      <c r="K104" s="902"/>
      <c r="L104" s="902"/>
      <c r="M104" s="462"/>
      <c r="N104" s="462"/>
    </row>
    <row r="105" spans="1:14" ht="15.75" thickBot="1">
      <c r="A105" s="485"/>
      <c r="B105" s="539"/>
      <c r="C105" s="539"/>
      <c r="D105" s="539"/>
      <c r="E105" s="539"/>
      <c r="F105" s="539"/>
      <c r="G105" s="539"/>
      <c r="H105" s="539"/>
      <c r="I105" s="539"/>
      <c r="J105" s="539"/>
      <c r="K105" s="539"/>
      <c r="L105" s="539"/>
      <c r="M105" s="539"/>
      <c r="N105" s="539"/>
    </row>
    <row r="106" spans="1:14" ht="15">
      <c r="A106" s="485">
        <f>A104+1</f>
        <v>62</v>
      </c>
      <c r="B106" s="460" t="s">
        <v>900</v>
      </c>
      <c r="C106" s="472" t="s">
        <v>886</v>
      </c>
      <c r="D106" s="473"/>
      <c r="E106" s="463"/>
      <c r="F106" s="462"/>
      <c r="G106" s="452"/>
      <c r="H106" s="452"/>
      <c r="I106" s="452"/>
      <c r="J106" s="452"/>
      <c r="K106" s="532" t="s">
        <v>887</v>
      </c>
      <c r="L106" s="533"/>
      <c r="M106" s="452"/>
      <c r="N106" s="846" t="s">
        <v>1122</v>
      </c>
    </row>
    <row r="107" spans="1:14" ht="15">
      <c r="A107" s="485"/>
      <c r="B107" s="452"/>
      <c r="C107" s="452"/>
      <c r="D107" s="452"/>
      <c r="E107" s="452"/>
      <c r="F107" s="452"/>
      <c r="G107" s="452"/>
      <c r="H107" s="452"/>
      <c r="I107" s="452"/>
      <c r="J107" s="452"/>
      <c r="K107" s="452"/>
      <c r="L107" s="452"/>
      <c r="M107" s="452"/>
      <c r="N107" s="452"/>
    </row>
    <row r="108" spans="1:14" ht="29.25" customHeight="1">
      <c r="A108" s="485">
        <f>A106+1</f>
        <v>63</v>
      </c>
      <c r="B108" s="902" t="s">
        <v>899</v>
      </c>
      <c r="C108" s="902"/>
      <c r="D108" s="902"/>
      <c r="E108" s="902"/>
      <c r="F108" s="902"/>
      <c r="G108" s="902"/>
      <c r="H108" s="902"/>
      <c r="I108" s="902"/>
      <c r="J108" s="902"/>
      <c r="K108" s="902"/>
      <c r="L108" s="902"/>
      <c r="M108" s="452"/>
      <c r="N108" s="452"/>
    </row>
    <row r="109" spans="1:14" ht="15">
      <c r="A109" s="461"/>
      <c r="B109" s="461"/>
      <c r="C109" s="461"/>
      <c r="D109" s="461"/>
      <c r="E109" s="461"/>
      <c r="F109" s="461"/>
      <c r="G109" s="461"/>
      <c r="H109" s="461"/>
      <c r="I109" s="461"/>
      <c r="J109" s="461"/>
      <c r="K109" s="461"/>
      <c r="L109" s="461"/>
      <c r="M109" s="461"/>
      <c r="N109" s="460"/>
    </row>
    <row r="110" spans="1:14" ht="15">
      <c r="A110" s="485">
        <f>A108+1</f>
        <v>64</v>
      </c>
      <c r="B110" s="474" t="s">
        <v>903</v>
      </c>
      <c r="C110" s="472" t="s">
        <v>886</v>
      </c>
      <c r="D110" s="473"/>
      <c r="E110" s="463"/>
      <c r="F110" s="462"/>
      <c r="G110" s="452"/>
      <c r="H110" s="452"/>
      <c r="I110" s="452"/>
      <c r="J110" s="452"/>
      <c r="K110" s="532" t="s">
        <v>887</v>
      </c>
      <c r="L110" s="533"/>
      <c r="M110" s="460"/>
      <c r="N110" s="460"/>
    </row>
    <row r="111" spans="1:14" ht="15">
      <c r="A111" s="485"/>
      <c r="B111" s="452"/>
      <c r="C111" s="452"/>
      <c r="D111" s="452"/>
      <c r="E111" s="452"/>
      <c r="F111" s="452"/>
      <c r="G111" s="452"/>
      <c r="H111" s="452"/>
      <c r="I111" s="452"/>
      <c r="J111" s="452"/>
      <c r="K111" s="452"/>
      <c r="L111" s="452"/>
      <c r="M111" s="460"/>
      <c r="N111" s="460"/>
    </row>
    <row r="112" spans="1:14" ht="137.25" customHeight="1">
      <c r="A112" s="485">
        <f>A110+1</f>
        <v>65</v>
      </c>
      <c r="B112" s="899" t="s">
        <v>991</v>
      </c>
      <c r="C112" s="899"/>
      <c r="D112" s="899"/>
      <c r="E112" s="899"/>
      <c r="F112" s="899"/>
      <c r="G112" s="899"/>
      <c r="H112" s="899"/>
      <c r="I112" s="899"/>
      <c r="J112" s="899"/>
      <c r="K112" s="899"/>
      <c r="L112" s="899"/>
      <c r="M112" s="460"/>
      <c r="N112" s="460"/>
    </row>
    <row r="113" spans="1:14" ht="15">
      <c r="A113" s="485"/>
      <c r="B113" s="452"/>
      <c r="C113" s="452"/>
      <c r="D113" s="452"/>
      <c r="E113" s="452"/>
      <c r="F113" s="452"/>
      <c r="G113" s="452"/>
      <c r="H113" s="452"/>
      <c r="I113" s="452"/>
      <c r="J113" s="452"/>
      <c r="K113" s="452"/>
      <c r="L113" s="452"/>
      <c r="M113" s="452"/>
      <c r="N113" s="452"/>
    </row>
    <row r="114" spans="1:14" ht="30" customHeight="1">
      <c r="A114" s="485">
        <f>A112+1</f>
        <v>66</v>
      </c>
      <c r="B114" s="898" t="s">
        <v>992</v>
      </c>
      <c r="C114" s="898"/>
      <c r="D114" s="898"/>
      <c r="E114" s="898"/>
      <c r="F114" s="898"/>
      <c r="G114" s="898"/>
      <c r="H114" s="898"/>
      <c r="I114" s="898"/>
      <c r="J114" s="898"/>
      <c r="K114" s="898"/>
      <c r="L114" s="898"/>
      <c r="M114" s="452"/>
      <c r="N114" s="452"/>
    </row>
    <row r="115" spans="1:14" ht="15">
      <c r="A115" s="485"/>
      <c r="B115" s="452"/>
      <c r="C115" s="452"/>
      <c r="D115" s="452"/>
      <c r="E115" s="452"/>
      <c r="F115" s="452"/>
      <c r="G115" s="452"/>
      <c r="H115" s="452"/>
      <c r="I115" s="452"/>
      <c r="J115" s="452"/>
      <c r="K115" s="452"/>
      <c r="L115" s="452"/>
      <c r="M115" s="452"/>
      <c r="N115" s="452"/>
    </row>
    <row r="116" spans="1:14" ht="96" customHeight="1">
      <c r="A116" s="485">
        <f>+A114+1</f>
        <v>67</v>
      </c>
      <c r="B116" s="899" t="s">
        <v>993</v>
      </c>
      <c r="C116" s="899"/>
      <c r="D116" s="899"/>
      <c r="E116" s="899"/>
      <c r="F116" s="899"/>
      <c r="G116" s="899"/>
      <c r="H116" s="899"/>
      <c r="I116" s="899"/>
      <c r="J116" s="899"/>
      <c r="K116" s="899"/>
      <c r="L116" s="899"/>
      <c r="M116" s="452"/>
      <c r="N116" s="452"/>
    </row>
    <row r="117" spans="1:14" ht="15">
      <c r="A117" s="485"/>
      <c r="B117" s="452"/>
      <c r="C117" s="452"/>
      <c r="D117" s="452"/>
      <c r="E117" s="452"/>
      <c r="F117" s="452"/>
      <c r="G117" s="452"/>
      <c r="H117" s="452"/>
      <c r="I117" s="452"/>
      <c r="J117" s="452"/>
      <c r="K117" s="452"/>
      <c r="L117" s="452"/>
      <c r="M117" s="452"/>
      <c r="N117" s="452"/>
    </row>
    <row r="118" spans="1:14" ht="29.25" customHeight="1">
      <c r="A118" s="485">
        <f>+A116+1</f>
        <v>68</v>
      </c>
      <c r="B118" s="898" t="s">
        <v>994</v>
      </c>
      <c r="C118" s="898"/>
      <c r="D118" s="898"/>
      <c r="E118" s="898"/>
      <c r="F118" s="898"/>
      <c r="G118" s="898"/>
      <c r="H118" s="898"/>
      <c r="I118" s="898"/>
      <c r="J118" s="898"/>
      <c r="K118" s="898"/>
      <c r="L118" s="898"/>
      <c r="M118" s="452"/>
      <c r="N118" s="452"/>
    </row>
    <row r="119" spans="1:14" ht="15">
      <c r="A119" s="485"/>
      <c r="B119" s="452"/>
      <c r="C119" s="452"/>
      <c r="D119" s="452"/>
      <c r="E119" s="452"/>
      <c r="F119" s="452"/>
      <c r="G119" s="452"/>
      <c r="H119" s="452"/>
      <c r="I119" s="452"/>
      <c r="J119" s="452"/>
      <c r="K119" s="452"/>
      <c r="L119" s="452"/>
      <c r="M119" s="452"/>
      <c r="N119" s="452"/>
    </row>
    <row r="120" spans="1:14" ht="45" customHeight="1">
      <c r="A120" s="895">
        <f>+A118+1</f>
        <v>69</v>
      </c>
      <c r="B120" s="896" t="s">
        <v>995</v>
      </c>
      <c r="C120" s="896"/>
      <c r="D120" s="896"/>
      <c r="E120" s="896"/>
      <c r="F120" s="896"/>
      <c r="G120" s="896"/>
      <c r="H120" s="896"/>
      <c r="I120" s="896"/>
      <c r="J120" s="896"/>
      <c r="K120" s="896"/>
      <c r="L120" s="896"/>
      <c r="M120" s="452"/>
      <c r="N120" s="452"/>
    </row>
    <row r="121" spans="1:14" ht="19.5" customHeight="1">
      <c r="A121" s="895"/>
      <c r="B121" s="897" t="s">
        <v>901</v>
      </c>
      <c r="C121" s="897"/>
      <c r="D121" s="897"/>
      <c r="E121" s="897"/>
      <c r="F121" s="897"/>
      <c r="G121" s="897"/>
      <c r="H121" s="897"/>
      <c r="I121" s="897"/>
      <c r="J121" s="897"/>
      <c r="K121" s="897"/>
      <c r="L121" s="897"/>
      <c r="M121" s="452"/>
      <c r="N121" s="452"/>
    </row>
    <row r="122" spans="1:14" ht="15">
      <c r="A122" s="485"/>
      <c r="B122" s="452"/>
      <c r="C122" s="452"/>
      <c r="D122" s="452"/>
      <c r="E122" s="452"/>
      <c r="F122" s="452"/>
      <c r="G122" s="452"/>
      <c r="H122" s="452"/>
      <c r="I122" s="452"/>
      <c r="J122" s="452"/>
      <c r="K122" s="452"/>
      <c r="L122" s="452"/>
      <c r="M122" s="452"/>
      <c r="N122" s="452"/>
    </row>
    <row r="123" spans="1:14" ht="15">
      <c r="A123" s="489">
        <f>+A120+1</f>
        <v>70</v>
      </c>
      <c r="B123" s="898" t="s">
        <v>902</v>
      </c>
      <c r="C123" s="898"/>
      <c r="D123" s="898"/>
      <c r="E123" s="898"/>
      <c r="F123" s="898"/>
      <c r="G123" s="898"/>
      <c r="H123" s="898"/>
      <c r="I123" s="898"/>
      <c r="J123" s="898"/>
      <c r="K123" s="898"/>
      <c r="L123" s="898"/>
      <c r="M123" s="452"/>
      <c r="N123" s="452"/>
    </row>
  </sheetData>
  <mergeCells count="18">
    <mergeCell ref="B71:L71"/>
    <mergeCell ref="B6:N6"/>
    <mergeCell ref="B7:N7"/>
    <mergeCell ref="B16:N16"/>
    <mergeCell ref="B48:N48"/>
    <mergeCell ref="B51:N51"/>
    <mergeCell ref="A120:A121"/>
    <mergeCell ref="B120:L120"/>
    <mergeCell ref="B121:L121"/>
    <mergeCell ref="B123:L123"/>
    <mergeCell ref="B79:L79"/>
    <mergeCell ref="B83:L83"/>
    <mergeCell ref="B104:L104"/>
    <mergeCell ref="B108:L108"/>
    <mergeCell ref="B112:L112"/>
    <mergeCell ref="B114:L114"/>
    <mergeCell ref="B116:L116"/>
    <mergeCell ref="B118:L118"/>
  </mergeCells>
  <pageMargins left="0.7" right="0.7" top="0.75" bottom="0.75" header="0.3" footer="0.3"/>
  <pageSetup scale="55" fitToHeight="4" orientation="landscape" r:id="rId1"/>
  <rowBreaks count="3" manualBreakCount="3">
    <brk id="29" max="16383" man="1"/>
    <brk id="69" max="16383" man="1"/>
    <brk id="10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view="pageBreakPreview" zoomScaleNormal="100" zoomScaleSheetLayoutView="100" workbookViewId="0">
      <selection activeCell="P77" sqref="P77"/>
    </sheetView>
  </sheetViews>
  <sheetFormatPr defaultRowHeight="12.75"/>
  <cols>
    <col min="1" max="1" width="10.6640625" customWidth="1"/>
    <col min="2" max="2" width="19.33203125" customWidth="1"/>
    <col min="3" max="3" width="9.5" customWidth="1"/>
    <col min="4" max="5" width="19.33203125" customWidth="1"/>
    <col min="6" max="6" width="13.1640625" customWidth="1"/>
    <col min="7" max="7" width="16.33203125" customWidth="1"/>
    <col min="8" max="9" width="19.33203125" customWidth="1"/>
    <col min="10" max="10" width="3.6640625" customWidth="1"/>
    <col min="11" max="12" width="18.83203125" customWidth="1"/>
    <col min="13" max="15" width="20.33203125" customWidth="1"/>
    <col min="16" max="16" width="18.83203125" customWidth="1"/>
    <col min="17" max="17" width="5.1640625" customWidth="1"/>
  </cols>
  <sheetData>
    <row r="1" spans="1:17" ht="15">
      <c r="A1" s="451" t="str">
        <f>'Attachment H-27A'!$A$4</f>
        <v>Silver Run Electric, LLC</v>
      </c>
      <c r="B1" s="540"/>
      <c r="C1" s="540"/>
      <c r="D1" s="540"/>
      <c r="E1" s="540"/>
      <c r="F1" s="540"/>
      <c r="G1" s="540"/>
      <c r="H1" s="540"/>
      <c r="I1" s="540"/>
      <c r="J1" s="540"/>
      <c r="K1" s="540"/>
      <c r="L1" s="541"/>
      <c r="M1" s="541"/>
      <c r="N1" s="541"/>
      <c r="O1" s="541"/>
      <c r="P1" s="846" t="s">
        <v>516</v>
      </c>
      <c r="Q1" s="542"/>
    </row>
    <row r="2" spans="1:17" ht="15">
      <c r="A2" s="543" t="s">
        <v>973</v>
      </c>
      <c r="B2" s="544"/>
      <c r="C2" s="451"/>
      <c r="D2" s="451"/>
      <c r="E2" s="451"/>
      <c r="F2" s="451"/>
      <c r="G2" s="451"/>
      <c r="H2" s="451"/>
      <c r="I2" s="451"/>
      <c r="J2" s="451"/>
      <c r="K2" s="451"/>
      <c r="L2" s="460"/>
      <c r="M2" s="460"/>
      <c r="N2" s="460"/>
      <c r="O2" s="460"/>
      <c r="P2" s="460"/>
      <c r="Q2" s="542"/>
    </row>
    <row r="3" spans="1:17" ht="14.25">
      <c r="A3" s="451" t="s">
        <v>981</v>
      </c>
      <c r="B3" s="545"/>
      <c r="C3" s="545"/>
      <c r="D3" s="545"/>
      <c r="E3" s="545"/>
      <c r="F3" s="545"/>
      <c r="G3" s="545"/>
      <c r="H3" s="545"/>
      <c r="I3" s="546"/>
      <c r="J3" s="546"/>
      <c r="K3" s="460"/>
      <c r="L3" s="465"/>
      <c r="M3" s="460"/>
      <c r="N3" s="460"/>
      <c r="O3" s="460"/>
      <c r="P3" s="460"/>
      <c r="Q3" s="546"/>
    </row>
    <row r="4" spans="1:17" ht="15">
      <c r="A4" s="456">
        <v>2022</v>
      </c>
      <c r="B4" s="456" t="s">
        <v>1061</v>
      </c>
      <c r="C4" s="547"/>
      <c r="D4" s="545"/>
      <c r="E4" s="545"/>
      <c r="F4" s="545"/>
      <c r="G4" s="545"/>
      <c r="H4" s="545"/>
      <c r="I4" s="546"/>
      <c r="J4" s="546"/>
      <c r="K4" s="464"/>
      <c r="L4" s="465"/>
      <c r="M4" s="460"/>
      <c r="N4" s="460"/>
      <c r="O4" s="460"/>
      <c r="P4" s="460"/>
      <c r="Q4" s="546"/>
    </row>
    <row r="5" spans="1:17">
      <c r="A5" s="548"/>
      <c r="B5" s="548"/>
      <c r="C5" s="548"/>
      <c r="D5" s="548"/>
      <c r="E5" s="548"/>
      <c r="F5" s="548"/>
      <c r="G5" s="548"/>
      <c r="H5" s="548"/>
      <c r="I5" s="548"/>
      <c r="J5" s="548"/>
      <c r="K5" s="548"/>
      <c r="L5" s="548"/>
      <c r="M5" s="548"/>
      <c r="N5" s="548"/>
      <c r="O5" s="548"/>
      <c r="P5" s="548"/>
      <c r="Q5" s="548"/>
    </row>
    <row r="6" spans="1:17" ht="15">
      <c r="A6" s="549" t="s">
        <v>407</v>
      </c>
      <c r="B6" s="550"/>
      <c r="C6" s="550"/>
      <c r="D6" s="550"/>
      <c r="E6" s="550"/>
      <c r="F6" s="550"/>
      <c r="G6" s="550"/>
      <c r="H6" s="550"/>
      <c r="I6" s="550"/>
      <c r="J6" s="550"/>
      <c r="K6" s="464"/>
      <c r="L6" s="465"/>
      <c r="M6" s="460"/>
      <c r="N6" s="460"/>
      <c r="O6" s="460"/>
      <c r="P6" s="460"/>
      <c r="Q6" s="546"/>
    </row>
    <row r="7" spans="1:17" ht="15">
      <c r="A7" s="550">
        <v>1</v>
      </c>
      <c r="B7" s="551" t="s">
        <v>904</v>
      </c>
      <c r="C7" s="546"/>
      <c r="D7" s="550"/>
      <c r="E7" s="546"/>
      <c r="F7" s="552">
        <v>2022</v>
      </c>
      <c r="G7" s="550"/>
      <c r="H7" s="550"/>
      <c r="I7" s="550"/>
      <c r="J7" s="550"/>
      <c r="K7" s="464"/>
      <c r="L7" s="465"/>
      <c r="M7" s="460"/>
      <c r="N7" s="460"/>
      <c r="O7" s="460"/>
      <c r="P7" s="460"/>
      <c r="Q7" s="546"/>
    </row>
    <row r="8" spans="1:17" ht="15">
      <c r="A8" s="550">
        <f>+A7+1</f>
        <v>2</v>
      </c>
      <c r="B8" s="553" t="s">
        <v>905</v>
      </c>
      <c r="C8" s="553"/>
      <c r="D8" s="553"/>
      <c r="E8" s="553"/>
      <c r="F8" s="554">
        <v>365</v>
      </c>
      <c r="G8" s="553"/>
      <c r="H8" s="553"/>
      <c r="I8" s="553"/>
      <c r="J8" s="553"/>
      <c r="K8" s="464"/>
      <c r="L8" s="465"/>
      <c r="M8" s="460"/>
      <c r="N8" s="460"/>
      <c r="O8" s="460"/>
      <c r="P8" s="460"/>
      <c r="Q8" s="553"/>
    </row>
    <row r="9" spans="1:17" ht="15">
      <c r="A9" s="550"/>
      <c r="B9" s="553"/>
      <c r="C9" s="553"/>
      <c r="D9" s="553"/>
      <c r="E9" s="553"/>
      <c r="F9" s="553"/>
      <c r="G9" s="553"/>
      <c r="H9" s="553"/>
      <c r="I9" s="553"/>
      <c r="J9" s="553"/>
      <c r="K9" s="464"/>
      <c r="L9" s="465"/>
      <c r="M9" s="460"/>
      <c r="N9" s="460"/>
      <c r="O9" s="460"/>
      <c r="P9" s="460"/>
      <c r="Q9" s="553"/>
    </row>
    <row r="10" spans="1:17" ht="31.5" customHeight="1">
      <c r="A10" s="550"/>
      <c r="B10" s="909" t="s">
        <v>906</v>
      </c>
      <c r="C10" s="909"/>
      <c r="D10" s="909"/>
      <c r="E10" s="909"/>
      <c r="F10" s="909"/>
      <c r="G10" s="909"/>
      <c r="H10" s="909"/>
      <c r="I10" s="909"/>
      <c r="J10" s="909"/>
      <c r="K10" s="909"/>
      <c r="L10" s="909"/>
      <c r="M10" s="909"/>
      <c r="N10" s="909"/>
      <c r="O10" s="909"/>
      <c r="P10" s="909"/>
      <c r="Q10" s="553"/>
    </row>
    <row r="11" spans="1:17" ht="15">
      <c r="A11" s="555"/>
      <c r="B11" s="548"/>
      <c r="C11" s="548"/>
      <c r="D11" s="548"/>
      <c r="E11" s="548"/>
      <c r="F11" s="548"/>
      <c r="G11" s="548"/>
      <c r="H11" s="548"/>
      <c r="I11" s="548"/>
      <c r="J11" s="548"/>
      <c r="K11" s="548"/>
      <c r="L11" s="548"/>
      <c r="M11" s="548"/>
      <c r="N11" s="548"/>
      <c r="O11" s="548"/>
      <c r="P11" s="548"/>
      <c r="Q11" s="548"/>
    </row>
    <row r="12" spans="1:17" ht="66" customHeight="1">
      <c r="A12" s="556">
        <f>+A8+1</f>
        <v>3</v>
      </c>
      <c r="B12" s="910" t="s">
        <v>996</v>
      </c>
      <c r="C12" s="910"/>
      <c r="D12" s="910"/>
      <c r="E12" s="910"/>
      <c r="F12" s="910"/>
      <c r="G12" s="910"/>
      <c r="H12" s="910"/>
      <c r="I12" s="910"/>
      <c r="J12" s="910"/>
      <c r="K12" s="910"/>
      <c r="L12" s="910"/>
      <c r="M12" s="910"/>
      <c r="N12" s="910"/>
      <c r="O12" s="910"/>
      <c r="P12" s="910"/>
      <c r="Q12" s="553"/>
    </row>
    <row r="13" spans="1:17" ht="15">
      <c r="A13" s="550"/>
      <c r="B13" s="546"/>
      <c r="C13" s="553"/>
      <c r="D13" s="553"/>
      <c r="E13" s="553"/>
      <c r="F13" s="553"/>
      <c r="G13" s="553"/>
      <c r="H13" s="553"/>
      <c r="I13" s="557"/>
      <c r="J13" s="553"/>
      <c r="K13" s="464"/>
      <c r="L13" s="465"/>
      <c r="M13" s="460"/>
      <c r="N13" s="460"/>
      <c r="O13" s="460"/>
      <c r="P13" s="460"/>
      <c r="Q13" s="553"/>
    </row>
    <row r="14" spans="1:17" ht="15">
      <c r="A14" s="550">
        <f>A12+1</f>
        <v>4</v>
      </c>
      <c r="B14" s="558" t="s">
        <v>907</v>
      </c>
      <c r="C14" s="558"/>
      <c r="D14" s="558"/>
      <c r="E14" s="558"/>
      <c r="F14" s="553"/>
      <c r="G14" s="553"/>
      <c r="H14" s="553"/>
      <c r="I14" s="553"/>
      <c r="J14" s="553"/>
      <c r="K14" s="464"/>
      <c r="L14" s="465"/>
      <c r="M14" s="460"/>
      <c r="N14" s="460"/>
      <c r="O14" s="460"/>
      <c r="P14" s="460"/>
      <c r="Q14" s="553"/>
    </row>
    <row r="15" spans="1:17" ht="15">
      <c r="A15" s="550"/>
      <c r="B15" s="558"/>
      <c r="C15" s="558"/>
      <c r="D15" s="558"/>
      <c r="E15" s="558"/>
      <c r="F15" s="553"/>
      <c r="G15" s="553"/>
      <c r="H15" s="553"/>
      <c r="I15" s="553"/>
      <c r="J15" s="553"/>
      <c r="K15" s="464"/>
      <c r="L15" s="464"/>
      <c r="M15" s="464"/>
      <c r="N15" s="464"/>
      <c r="O15" s="464"/>
      <c r="P15" s="464"/>
      <c r="Q15" s="553"/>
    </row>
    <row r="16" spans="1:17" ht="30">
      <c r="A16" s="550">
        <f>A14+1</f>
        <v>5</v>
      </c>
      <c r="B16" s="558"/>
      <c r="C16" s="558"/>
      <c r="D16" s="558"/>
      <c r="E16" s="553"/>
      <c r="F16" s="553"/>
      <c r="G16" s="559" t="s">
        <v>908</v>
      </c>
      <c r="H16" s="553"/>
      <c r="I16" s="553"/>
      <c r="J16" s="553"/>
      <c r="K16" s="464"/>
      <c r="L16" s="464"/>
      <c r="M16" s="464"/>
      <c r="N16" s="464"/>
      <c r="O16" s="464"/>
      <c r="P16" s="464"/>
      <c r="Q16" s="553"/>
    </row>
    <row r="17" spans="1:17" ht="15">
      <c r="A17" s="550">
        <f t="shared" ref="A17:A22" si="0">+A16+1</f>
        <v>6</v>
      </c>
      <c r="B17" s="551" t="s">
        <v>909</v>
      </c>
      <c r="C17" s="551"/>
      <c r="D17" s="551"/>
      <c r="E17" s="553"/>
      <c r="F17" s="553"/>
      <c r="G17" s="560">
        <v>0</v>
      </c>
      <c r="H17" s="561"/>
      <c r="I17" s="553"/>
      <c r="J17" s="553"/>
      <c r="K17" s="464"/>
      <c r="L17" s="464"/>
      <c r="M17" s="464"/>
      <c r="N17" s="464"/>
      <c r="O17" s="464"/>
      <c r="P17" s="464"/>
      <c r="Q17" s="553"/>
    </row>
    <row r="18" spans="1:17" ht="15">
      <c r="A18" s="550">
        <f t="shared" si="0"/>
        <v>7</v>
      </c>
      <c r="B18" s="551" t="s">
        <v>910</v>
      </c>
      <c r="C18" s="551"/>
      <c r="D18" s="551"/>
      <c r="E18" s="553"/>
      <c r="F18" s="553"/>
      <c r="G18" s="560">
        <v>0</v>
      </c>
      <c r="H18" s="561"/>
      <c r="I18" s="553"/>
      <c r="J18" s="553"/>
      <c r="K18" s="464"/>
      <c r="L18" s="464"/>
      <c r="M18" s="464"/>
      <c r="N18" s="464"/>
      <c r="O18" s="464"/>
      <c r="P18" s="464"/>
      <c r="Q18" s="553"/>
    </row>
    <row r="19" spans="1:17" ht="15">
      <c r="A19" s="550">
        <f t="shared" si="0"/>
        <v>8</v>
      </c>
      <c r="B19" s="551" t="s">
        <v>911</v>
      </c>
      <c r="C19" s="551"/>
      <c r="D19" s="551"/>
      <c r="E19" s="553"/>
      <c r="F19" s="553"/>
      <c r="G19" s="562">
        <v>0</v>
      </c>
      <c r="H19" s="561"/>
      <c r="I19" s="553"/>
      <c r="J19" s="553"/>
      <c r="K19" s="464"/>
      <c r="L19" s="464"/>
      <c r="M19" s="464"/>
      <c r="N19" s="464"/>
      <c r="O19" s="464"/>
      <c r="P19" s="464"/>
      <c r="Q19" s="553"/>
    </row>
    <row r="20" spans="1:17" ht="15">
      <c r="A20" s="550">
        <f t="shared" si="0"/>
        <v>9</v>
      </c>
      <c r="B20" s="551" t="s">
        <v>912</v>
      </c>
      <c r="C20" s="551"/>
      <c r="D20" s="551"/>
      <c r="E20" s="553"/>
      <c r="F20" s="553"/>
      <c r="G20" s="563">
        <f>+G17-G19-G18</f>
        <v>0</v>
      </c>
      <c r="H20" s="561"/>
      <c r="I20" s="553"/>
      <c r="J20" s="553"/>
      <c r="K20" s="464"/>
      <c r="L20" s="464"/>
      <c r="M20" s="464"/>
      <c r="N20" s="464"/>
      <c r="O20" s="464"/>
      <c r="P20" s="464"/>
      <c r="Q20" s="553"/>
    </row>
    <row r="21" spans="1:17" ht="15">
      <c r="A21" s="550">
        <f t="shared" si="0"/>
        <v>10</v>
      </c>
      <c r="B21" s="551" t="s">
        <v>913</v>
      </c>
      <c r="C21" s="551"/>
      <c r="D21" s="551"/>
      <c r="E21" s="553"/>
      <c r="F21" s="553"/>
      <c r="G21" s="562">
        <v>0</v>
      </c>
      <c r="H21" s="561"/>
      <c r="I21" s="563"/>
      <c r="J21" s="553"/>
      <c r="K21" s="464"/>
      <c r="L21" s="464"/>
      <c r="M21" s="464"/>
      <c r="N21" s="464"/>
      <c r="O21" s="464"/>
      <c r="P21" s="464"/>
      <c r="Q21" s="553"/>
    </row>
    <row r="22" spans="1:17" ht="15.75" thickBot="1">
      <c r="A22" s="550">
        <f t="shared" si="0"/>
        <v>11</v>
      </c>
      <c r="B22" s="551" t="s">
        <v>914</v>
      </c>
      <c r="C22" s="551"/>
      <c r="D22" s="551"/>
      <c r="E22" s="553"/>
      <c r="F22" s="553"/>
      <c r="G22" s="564">
        <f>+G20-G21</f>
        <v>0</v>
      </c>
      <c r="H22" s="561"/>
      <c r="I22" s="563"/>
      <c r="J22" s="553"/>
      <c r="K22" s="464"/>
      <c r="L22" s="464"/>
      <c r="M22" s="464"/>
      <c r="N22" s="464"/>
      <c r="O22" s="464"/>
      <c r="P22" s="464"/>
      <c r="Q22" s="553"/>
    </row>
    <row r="23" spans="1:17" ht="15.75" thickTop="1">
      <c r="A23" s="550"/>
      <c r="B23" s="551"/>
      <c r="C23" s="551"/>
      <c r="D23" s="551"/>
      <c r="E23" s="553"/>
      <c r="F23" s="553"/>
      <c r="G23" s="563"/>
      <c r="H23" s="561"/>
      <c r="I23" s="553"/>
      <c r="J23" s="553"/>
      <c r="K23" s="464"/>
      <c r="L23" s="464"/>
      <c r="M23" s="464"/>
      <c r="N23" s="464"/>
      <c r="O23" s="464"/>
      <c r="P23" s="464"/>
      <c r="Q23" s="553"/>
    </row>
    <row r="24" spans="1:17" ht="15">
      <c r="A24" s="550">
        <f>+A22+1</f>
        <v>12</v>
      </c>
      <c r="B24" s="551" t="s">
        <v>915</v>
      </c>
      <c r="C24" s="551"/>
      <c r="D24" s="551"/>
      <c r="E24" s="553"/>
      <c r="F24" s="553"/>
      <c r="G24" s="560">
        <v>0</v>
      </c>
      <c r="H24" s="561"/>
      <c r="I24" s="553"/>
      <c r="J24" s="553"/>
      <c r="K24" s="464"/>
      <c r="L24" s="464"/>
      <c r="M24" s="464"/>
      <c r="N24" s="464"/>
      <c r="O24" s="464"/>
      <c r="P24" s="464"/>
      <c r="Q24" s="553"/>
    </row>
    <row r="25" spans="1:17" ht="15">
      <c r="A25" s="550">
        <f>+A24+1</f>
        <v>13</v>
      </c>
      <c r="B25" s="551" t="s">
        <v>910</v>
      </c>
      <c r="C25" s="551"/>
      <c r="D25" s="551"/>
      <c r="E25" s="553"/>
      <c r="F25" s="553"/>
      <c r="G25" s="560">
        <v>0</v>
      </c>
      <c r="H25" s="561"/>
      <c r="I25" s="553"/>
      <c r="J25" s="553"/>
      <c r="K25" s="464"/>
      <c r="L25" s="464"/>
      <c r="M25" s="464"/>
      <c r="N25" s="464"/>
      <c r="O25" s="464"/>
      <c r="P25" s="464"/>
      <c r="Q25" s="553"/>
    </row>
    <row r="26" spans="1:17" ht="15">
      <c r="A26" s="550">
        <f>+A25+1</f>
        <v>14</v>
      </c>
      <c r="B26" s="551" t="s">
        <v>911</v>
      </c>
      <c r="C26" s="551"/>
      <c r="D26" s="551"/>
      <c r="E26" s="553"/>
      <c r="F26" s="553"/>
      <c r="G26" s="562">
        <v>0</v>
      </c>
      <c r="H26" s="561"/>
      <c r="I26" s="553"/>
      <c r="J26" s="553"/>
      <c r="K26" s="464"/>
      <c r="L26" s="464"/>
      <c r="M26" s="464"/>
      <c r="N26" s="464"/>
      <c r="O26" s="464"/>
      <c r="P26" s="464"/>
      <c r="Q26" s="553"/>
    </row>
    <row r="27" spans="1:17" ht="15">
      <c r="A27" s="550">
        <f>+A26+1</f>
        <v>15</v>
      </c>
      <c r="B27" s="551" t="s">
        <v>912</v>
      </c>
      <c r="C27" s="551"/>
      <c r="D27" s="551"/>
      <c r="E27" s="553"/>
      <c r="F27" s="553"/>
      <c r="G27" s="563">
        <f>+G24-G26</f>
        <v>0</v>
      </c>
      <c r="H27" s="561"/>
      <c r="I27" s="553"/>
      <c r="J27" s="553"/>
      <c r="K27" s="464"/>
      <c r="L27" s="464"/>
      <c r="M27" s="464"/>
      <c r="N27" s="464"/>
      <c r="O27" s="464"/>
      <c r="P27" s="464"/>
      <c r="Q27" s="553"/>
    </row>
    <row r="28" spans="1:17" ht="15">
      <c r="A28" s="550">
        <f>+A27+1</f>
        <v>16</v>
      </c>
      <c r="B28" s="551" t="s">
        <v>916</v>
      </c>
      <c r="C28" s="551"/>
      <c r="D28" s="551"/>
      <c r="E28" s="553"/>
      <c r="F28" s="553"/>
      <c r="G28" s="562">
        <v>0</v>
      </c>
      <c r="H28" s="561"/>
      <c r="I28" s="553"/>
      <c r="J28" s="553"/>
      <c r="K28" s="464"/>
      <c r="L28" s="464"/>
      <c r="M28" s="464"/>
      <c r="N28" s="464"/>
      <c r="O28" s="464"/>
      <c r="P28" s="464"/>
      <c r="Q28" s="553"/>
    </row>
    <row r="29" spans="1:17" ht="15.75" thickBot="1">
      <c r="A29" s="550">
        <f>+A28+1</f>
        <v>17</v>
      </c>
      <c r="B29" s="551" t="s">
        <v>917</v>
      </c>
      <c r="C29" s="551"/>
      <c r="D29" s="551"/>
      <c r="E29" s="553"/>
      <c r="F29" s="553"/>
      <c r="G29" s="564">
        <f>+G27-G28</f>
        <v>0</v>
      </c>
      <c r="H29" s="561"/>
      <c r="I29" s="553"/>
      <c r="J29" s="553"/>
      <c r="K29" s="464"/>
      <c r="L29" s="464"/>
      <c r="M29" s="464"/>
      <c r="N29" s="464"/>
      <c r="O29" s="464"/>
      <c r="P29" s="464"/>
      <c r="Q29" s="553"/>
    </row>
    <row r="30" spans="1:17" ht="15.75" thickTop="1">
      <c r="A30" s="550"/>
      <c r="B30" s="551"/>
      <c r="C30" s="551"/>
      <c r="D30" s="551"/>
      <c r="E30" s="553"/>
      <c r="F30" s="553"/>
      <c r="G30" s="563"/>
      <c r="H30" s="561"/>
      <c r="I30" s="553"/>
      <c r="J30" s="553"/>
      <c r="K30" s="464"/>
      <c r="L30" s="464"/>
      <c r="M30" s="464"/>
      <c r="N30" s="464"/>
      <c r="O30" s="464"/>
      <c r="P30" s="464"/>
      <c r="Q30" s="553"/>
    </row>
    <row r="31" spans="1:17" ht="15">
      <c r="A31" s="550">
        <f>+A29+1</f>
        <v>18</v>
      </c>
      <c r="B31" s="551" t="s">
        <v>918</v>
      </c>
      <c r="C31" s="551"/>
      <c r="D31" s="551"/>
      <c r="E31" s="553"/>
      <c r="F31" s="553"/>
      <c r="G31" s="563">
        <f>P51</f>
        <v>0</v>
      </c>
      <c r="H31" s="546" t="str">
        <f>"From Line "&amp;A51&amp;P36</f>
        <v>From Line 36(n)</v>
      </c>
      <c r="I31" s="553"/>
      <c r="J31" s="553"/>
      <c r="K31" s="464"/>
      <c r="L31" s="464"/>
      <c r="M31" s="464"/>
      <c r="N31" s="464"/>
      <c r="O31" s="464"/>
      <c r="P31" s="464"/>
      <c r="Q31" s="553"/>
    </row>
    <row r="32" spans="1:17" ht="15">
      <c r="A32" s="550">
        <f>+A31+1</f>
        <v>19</v>
      </c>
      <c r="B32" s="551" t="s">
        <v>919</v>
      </c>
      <c r="C32" s="551"/>
      <c r="D32" s="551"/>
      <c r="E32" s="553"/>
      <c r="F32" s="553"/>
      <c r="G32" s="563">
        <f>+(G22+G29)/2</f>
        <v>0</v>
      </c>
      <c r="H32" s="561"/>
      <c r="I32" s="553"/>
      <c r="J32" s="553"/>
      <c r="K32" s="464"/>
      <c r="L32" s="464"/>
      <c r="M32" s="464"/>
      <c r="N32" s="464"/>
      <c r="O32" s="464"/>
      <c r="P32" s="464"/>
      <c r="Q32" s="553"/>
    </row>
    <row r="33" spans="1:17" ht="15.75" thickBot="1">
      <c r="A33" s="550">
        <f>+A32+1</f>
        <v>20</v>
      </c>
      <c r="B33" s="551" t="s">
        <v>920</v>
      </c>
      <c r="C33" s="551"/>
      <c r="D33" s="551"/>
      <c r="E33" s="553"/>
      <c r="F33" s="553"/>
      <c r="G33" s="564">
        <f>+G31+G32</f>
        <v>0</v>
      </c>
      <c r="H33" s="546" t="s">
        <v>921</v>
      </c>
      <c r="I33" s="553"/>
      <c r="J33" s="553"/>
      <c r="K33" s="464"/>
      <c r="L33" s="464"/>
      <c r="M33" s="464"/>
      <c r="N33" s="464"/>
      <c r="O33" s="464"/>
      <c r="P33" s="464"/>
      <c r="Q33" s="553"/>
    </row>
    <row r="34" spans="1:17" ht="15.75" thickTop="1">
      <c r="A34" s="550"/>
      <c r="B34" s="558"/>
      <c r="C34" s="558"/>
      <c r="D34" s="558"/>
      <c r="E34" s="553"/>
      <c r="F34" s="565"/>
      <c r="G34" s="553"/>
      <c r="H34" s="553"/>
      <c r="I34" s="557"/>
      <c r="J34" s="561"/>
      <c r="K34" s="464"/>
      <c r="L34" s="464"/>
      <c r="M34" s="464"/>
      <c r="N34" s="464"/>
      <c r="O34" s="464"/>
      <c r="P34" s="846" t="s">
        <v>6</v>
      </c>
      <c r="Q34" s="553"/>
    </row>
    <row r="35" spans="1:17" ht="15">
      <c r="A35" s="550">
        <f>A33+1</f>
        <v>21</v>
      </c>
      <c r="B35" s="558" t="s">
        <v>907</v>
      </c>
      <c r="C35" s="566"/>
      <c r="D35" s="542"/>
      <c r="E35" s="542"/>
      <c r="F35" s="542"/>
      <c r="G35" s="542"/>
      <c r="H35" s="542"/>
      <c r="I35" s="542"/>
      <c r="J35" s="541"/>
      <c r="K35" s="567" t="s">
        <v>922</v>
      </c>
      <c r="L35" s="567"/>
      <c r="M35" s="567"/>
      <c r="N35" s="567"/>
      <c r="O35" s="567"/>
      <c r="P35" s="846"/>
      <c r="Q35" s="541"/>
    </row>
    <row r="36" spans="1:17" ht="15">
      <c r="A36" s="550"/>
      <c r="B36" s="479" t="s">
        <v>122</v>
      </c>
      <c r="C36" s="480" t="s">
        <v>123</v>
      </c>
      <c r="D36" s="568" t="s">
        <v>280</v>
      </c>
      <c r="E36" s="568" t="s">
        <v>124</v>
      </c>
      <c r="F36" s="568" t="s">
        <v>281</v>
      </c>
      <c r="G36" s="568" t="s">
        <v>127</v>
      </c>
      <c r="H36" s="568" t="s">
        <v>128</v>
      </c>
      <c r="I36" s="568" t="s">
        <v>129</v>
      </c>
      <c r="J36" s="541"/>
      <c r="K36" s="568" t="s">
        <v>130</v>
      </c>
      <c r="L36" s="568" t="s">
        <v>823</v>
      </c>
      <c r="M36" s="568" t="s">
        <v>867</v>
      </c>
      <c r="N36" s="568" t="s">
        <v>923</v>
      </c>
      <c r="O36" s="568" t="s">
        <v>924</v>
      </c>
      <c r="P36" s="568" t="s">
        <v>925</v>
      </c>
      <c r="Q36" s="541"/>
    </row>
    <row r="37" spans="1:17" ht="165">
      <c r="A37" s="556">
        <f>+A35+1</f>
        <v>22</v>
      </c>
      <c r="B37" s="569" t="s">
        <v>111</v>
      </c>
      <c r="C37" s="569" t="s">
        <v>926</v>
      </c>
      <c r="D37" s="570" t="s">
        <v>927</v>
      </c>
      <c r="E37" s="570" t="s">
        <v>928</v>
      </c>
      <c r="F37" s="570" t="s">
        <v>929</v>
      </c>
      <c r="G37" s="570" t="s">
        <v>930</v>
      </c>
      <c r="H37" s="570" t="s">
        <v>931</v>
      </c>
      <c r="I37" s="570" t="s">
        <v>932</v>
      </c>
      <c r="J37" s="541"/>
      <c r="K37" s="570" t="s">
        <v>933</v>
      </c>
      <c r="L37" s="570" t="s">
        <v>934</v>
      </c>
      <c r="M37" s="570" t="s">
        <v>935</v>
      </c>
      <c r="N37" s="570" t="s">
        <v>936</v>
      </c>
      <c r="O37" s="570" t="s">
        <v>937</v>
      </c>
      <c r="P37" s="570" t="s">
        <v>938</v>
      </c>
      <c r="Q37" s="541"/>
    </row>
    <row r="38" spans="1:17" ht="30">
      <c r="A38" s="571">
        <f t="shared" ref="A38:A52" si="1">+A37+1</f>
        <v>23</v>
      </c>
      <c r="B38" s="572"/>
      <c r="C38" s="572"/>
      <c r="D38" s="573" t="s">
        <v>939</v>
      </c>
      <c r="E38" s="573" t="s">
        <v>940</v>
      </c>
      <c r="F38" s="573"/>
      <c r="G38" s="573" t="s">
        <v>941</v>
      </c>
      <c r="H38" s="573" t="s">
        <v>942</v>
      </c>
      <c r="I38" s="573" t="s">
        <v>943</v>
      </c>
      <c r="J38" s="574"/>
      <c r="K38" s="573"/>
      <c r="L38" s="573" t="s">
        <v>944</v>
      </c>
      <c r="M38" s="573" t="s">
        <v>945</v>
      </c>
      <c r="N38" s="573" t="s">
        <v>946</v>
      </c>
      <c r="O38" s="573" t="s">
        <v>947</v>
      </c>
      <c r="P38" s="573" t="s">
        <v>948</v>
      </c>
      <c r="Q38" s="541"/>
    </row>
    <row r="39" spans="1:17" ht="15">
      <c r="A39" s="556">
        <f t="shared" si="1"/>
        <v>24</v>
      </c>
      <c r="B39" s="575" t="s">
        <v>949</v>
      </c>
      <c r="C39" s="576" t="s">
        <v>554</v>
      </c>
      <c r="D39" s="577" t="s">
        <v>950</v>
      </c>
      <c r="E39" s="578">
        <v>0</v>
      </c>
      <c r="F39" s="579" t="s">
        <v>950</v>
      </c>
      <c r="G39" s="580">
        <f>F8</f>
        <v>365</v>
      </c>
      <c r="H39" s="581" t="s">
        <v>950</v>
      </c>
      <c r="I39" s="582">
        <f>E39</f>
        <v>0</v>
      </c>
      <c r="J39" s="541"/>
      <c r="K39" s="577" t="s">
        <v>950</v>
      </c>
      <c r="L39" s="577" t="s">
        <v>950</v>
      </c>
      <c r="M39" s="577" t="s">
        <v>950</v>
      </c>
      <c r="N39" s="577" t="s">
        <v>950</v>
      </c>
      <c r="O39" s="577" t="s">
        <v>950</v>
      </c>
      <c r="P39" s="560">
        <f>G21</f>
        <v>0</v>
      </c>
      <c r="Q39" s="541"/>
    </row>
    <row r="40" spans="1:17" ht="15">
      <c r="A40" s="550">
        <f t="shared" si="1"/>
        <v>25</v>
      </c>
      <c r="B40" s="575" t="s">
        <v>951</v>
      </c>
      <c r="C40" s="576" t="s">
        <v>554</v>
      </c>
      <c r="D40" s="577">
        <v>0</v>
      </c>
      <c r="E40" s="582">
        <f>E39+D40</f>
        <v>0</v>
      </c>
      <c r="F40" s="583"/>
      <c r="G40" s="580">
        <f t="shared" ref="G40:G51" si="2">G39</f>
        <v>365</v>
      </c>
      <c r="H40" s="582">
        <f>IFERROR(D40*F40/G40,0)</f>
        <v>0</v>
      </c>
      <c r="I40" s="582">
        <f>+I39+H40</f>
        <v>0</v>
      </c>
      <c r="J40" s="541"/>
      <c r="K40" s="560">
        <v>0</v>
      </c>
      <c r="L40" s="582">
        <f>K40-D40</f>
        <v>0</v>
      </c>
      <c r="M40" s="582">
        <f t="shared" ref="M40:M51" si="3">IF(AND( D40&gt;=0, K40&gt;=0), IF( L40&gt;=0, H40, K40/ D40* H40), IF(AND( D40&lt;0, K40&lt;0), IF( L40&lt;0,H40, K40/ D40* H40),0))</f>
        <v>0</v>
      </c>
      <c r="N40" s="582">
        <f t="shared" ref="N40:N51" si="4">IF(AND( D40&gt;=0, K40&gt;=0), IF( L40&gt;=0, L40*50%,0), IF(AND( D40&lt;0, K40&lt;0),IF( L40&lt;0, L40*50%,0),0))</f>
        <v>0</v>
      </c>
      <c r="O40" s="582">
        <f t="shared" ref="O40:O51" si="5">IF(AND( D40&gt;=0, K40&lt;=0), K40*50%, IF(AND( D40&lt;0, K40&gt;=0), K40*50%,0))</f>
        <v>0</v>
      </c>
      <c r="P40" s="582">
        <f>P39+M40+N40+O40</f>
        <v>0</v>
      </c>
      <c r="Q40" s="541"/>
    </row>
    <row r="41" spans="1:17" ht="15">
      <c r="A41" s="550">
        <f t="shared" si="1"/>
        <v>26</v>
      </c>
      <c r="B41" s="575" t="s">
        <v>140</v>
      </c>
      <c r="C41" s="576" t="s">
        <v>554</v>
      </c>
      <c r="D41" s="577">
        <v>0</v>
      </c>
      <c r="E41" s="582">
        <f t="shared" ref="E41:E51" si="6">E40+D41</f>
        <v>0</v>
      </c>
      <c r="F41" s="579">
        <v>307</v>
      </c>
      <c r="G41" s="580">
        <f t="shared" si="2"/>
        <v>365</v>
      </c>
      <c r="H41" s="582">
        <f t="shared" ref="H41:H51" si="7">IFERROR(D41*F41/G41,0)</f>
        <v>0</v>
      </c>
      <c r="I41" s="582">
        <f t="shared" ref="I41:I51" si="8">+I40+H41</f>
        <v>0</v>
      </c>
      <c r="J41" s="541"/>
      <c r="K41" s="560">
        <v>0</v>
      </c>
      <c r="L41" s="582">
        <f t="shared" ref="L41:L51" si="9">K41-D41</f>
        <v>0</v>
      </c>
      <c r="M41" s="582">
        <f t="shared" si="3"/>
        <v>0</v>
      </c>
      <c r="N41" s="582">
        <f t="shared" si="4"/>
        <v>0</v>
      </c>
      <c r="O41" s="582">
        <f t="shared" si="5"/>
        <v>0</v>
      </c>
      <c r="P41" s="582">
        <f t="shared" ref="P41:P51" si="10">P40+M41+N41+O41</f>
        <v>0</v>
      </c>
      <c r="Q41" s="541"/>
    </row>
    <row r="42" spans="1:17" ht="15">
      <c r="A42" s="550">
        <f t="shared" si="1"/>
        <v>27</v>
      </c>
      <c r="B42" s="575" t="s">
        <v>952</v>
      </c>
      <c r="C42" s="576" t="s">
        <v>554</v>
      </c>
      <c r="D42" s="577">
        <v>0</v>
      </c>
      <c r="E42" s="582">
        <f t="shared" si="6"/>
        <v>0</v>
      </c>
      <c r="F42" s="579">
        <v>276</v>
      </c>
      <c r="G42" s="580">
        <f t="shared" si="2"/>
        <v>365</v>
      </c>
      <c r="H42" s="582">
        <f t="shared" si="7"/>
        <v>0</v>
      </c>
      <c r="I42" s="582">
        <f t="shared" si="8"/>
        <v>0</v>
      </c>
      <c r="J42" s="541"/>
      <c r="K42" s="560">
        <v>0</v>
      </c>
      <c r="L42" s="582">
        <f t="shared" si="9"/>
        <v>0</v>
      </c>
      <c r="M42" s="582">
        <f t="shared" si="3"/>
        <v>0</v>
      </c>
      <c r="N42" s="582">
        <f t="shared" si="4"/>
        <v>0</v>
      </c>
      <c r="O42" s="582">
        <f t="shared" si="5"/>
        <v>0</v>
      </c>
      <c r="P42" s="582">
        <f t="shared" si="10"/>
        <v>0</v>
      </c>
      <c r="Q42" s="541"/>
    </row>
    <row r="43" spans="1:17" ht="15">
      <c r="A43" s="550">
        <f t="shared" si="1"/>
        <v>28</v>
      </c>
      <c r="B43" s="575" t="s">
        <v>142</v>
      </c>
      <c r="C43" s="576" t="s">
        <v>554</v>
      </c>
      <c r="D43" s="577">
        <v>0</v>
      </c>
      <c r="E43" s="582">
        <f t="shared" si="6"/>
        <v>0</v>
      </c>
      <c r="F43" s="579">
        <v>246</v>
      </c>
      <c r="G43" s="580">
        <f t="shared" si="2"/>
        <v>365</v>
      </c>
      <c r="H43" s="582">
        <f t="shared" si="7"/>
        <v>0</v>
      </c>
      <c r="I43" s="582">
        <f t="shared" si="8"/>
        <v>0</v>
      </c>
      <c r="J43" s="541"/>
      <c r="K43" s="560">
        <v>0</v>
      </c>
      <c r="L43" s="582">
        <f t="shared" si="9"/>
        <v>0</v>
      </c>
      <c r="M43" s="582">
        <f t="shared" si="3"/>
        <v>0</v>
      </c>
      <c r="N43" s="582">
        <f t="shared" si="4"/>
        <v>0</v>
      </c>
      <c r="O43" s="582">
        <f t="shared" si="5"/>
        <v>0</v>
      </c>
      <c r="P43" s="582">
        <f t="shared" si="10"/>
        <v>0</v>
      </c>
      <c r="Q43" s="541"/>
    </row>
    <row r="44" spans="1:17" ht="15">
      <c r="A44" s="550">
        <f t="shared" si="1"/>
        <v>29</v>
      </c>
      <c r="B44" s="575" t="s">
        <v>143</v>
      </c>
      <c r="C44" s="576" t="s">
        <v>554</v>
      </c>
      <c r="D44" s="577">
        <v>0</v>
      </c>
      <c r="E44" s="582">
        <f t="shared" si="6"/>
        <v>0</v>
      </c>
      <c r="F44" s="579">
        <v>215</v>
      </c>
      <c r="G44" s="580">
        <f t="shared" si="2"/>
        <v>365</v>
      </c>
      <c r="H44" s="582">
        <f t="shared" si="7"/>
        <v>0</v>
      </c>
      <c r="I44" s="582">
        <f t="shared" si="8"/>
        <v>0</v>
      </c>
      <c r="J44" s="541"/>
      <c r="K44" s="560">
        <v>0</v>
      </c>
      <c r="L44" s="582">
        <f t="shared" si="9"/>
        <v>0</v>
      </c>
      <c r="M44" s="582">
        <f t="shared" si="3"/>
        <v>0</v>
      </c>
      <c r="N44" s="582">
        <f t="shared" si="4"/>
        <v>0</v>
      </c>
      <c r="O44" s="582">
        <f t="shared" si="5"/>
        <v>0</v>
      </c>
      <c r="P44" s="582">
        <f t="shared" si="10"/>
        <v>0</v>
      </c>
      <c r="Q44" s="541"/>
    </row>
    <row r="45" spans="1:17" ht="15">
      <c r="A45" s="550">
        <f t="shared" si="1"/>
        <v>30</v>
      </c>
      <c r="B45" s="575" t="s">
        <v>144</v>
      </c>
      <c r="C45" s="576" t="s">
        <v>554</v>
      </c>
      <c r="D45" s="577">
        <v>0</v>
      </c>
      <c r="E45" s="582">
        <f t="shared" si="6"/>
        <v>0</v>
      </c>
      <c r="F45" s="579">
        <v>185</v>
      </c>
      <c r="G45" s="580">
        <f t="shared" si="2"/>
        <v>365</v>
      </c>
      <c r="H45" s="582">
        <f t="shared" si="7"/>
        <v>0</v>
      </c>
      <c r="I45" s="582">
        <f t="shared" si="8"/>
        <v>0</v>
      </c>
      <c r="J45" s="541"/>
      <c r="K45" s="560">
        <v>0</v>
      </c>
      <c r="L45" s="582">
        <f t="shared" si="9"/>
        <v>0</v>
      </c>
      <c r="M45" s="582">
        <f t="shared" si="3"/>
        <v>0</v>
      </c>
      <c r="N45" s="582">
        <f t="shared" si="4"/>
        <v>0</v>
      </c>
      <c r="O45" s="582">
        <f t="shared" si="5"/>
        <v>0</v>
      </c>
      <c r="P45" s="582">
        <f t="shared" si="10"/>
        <v>0</v>
      </c>
      <c r="Q45" s="541"/>
    </row>
    <row r="46" spans="1:17" ht="15">
      <c r="A46" s="550">
        <f t="shared" si="1"/>
        <v>31</v>
      </c>
      <c r="B46" s="575" t="s">
        <v>145</v>
      </c>
      <c r="C46" s="576" t="s">
        <v>554</v>
      </c>
      <c r="D46" s="577">
        <v>0</v>
      </c>
      <c r="E46" s="582">
        <f t="shared" si="6"/>
        <v>0</v>
      </c>
      <c r="F46" s="579">
        <v>154</v>
      </c>
      <c r="G46" s="580">
        <f t="shared" si="2"/>
        <v>365</v>
      </c>
      <c r="H46" s="582">
        <f t="shared" si="7"/>
        <v>0</v>
      </c>
      <c r="I46" s="582">
        <f t="shared" si="8"/>
        <v>0</v>
      </c>
      <c r="J46" s="541"/>
      <c r="K46" s="560">
        <v>0</v>
      </c>
      <c r="L46" s="582">
        <f t="shared" si="9"/>
        <v>0</v>
      </c>
      <c r="M46" s="582">
        <f t="shared" si="3"/>
        <v>0</v>
      </c>
      <c r="N46" s="582">
        <f t="shared" si="4"/>
        <v>0</v>
      </c>
      <c r="O46" s="582">
        <f t="shared" si="5"/>
        <v>0</v>
      </c>
      <c r="P46" s="582">
        <f t="shared" si="10"/>
        <v>0</v>
      </c>
      <c r="Q46" s="541"/>
    </row>
    <row r="47" spans="1:17" ht="15">
      <c r="A47" s="550">
        <f t="shared" si="1"/>
        <v>32</v>
      </c>
      <c r="B47" s="575" t="s">
        <v>953</v>
      </c>
      <c r="C47" s="576" t="s">
        <v>554</v>
      </c>
      <c r="D47" s="577">
        <v>0</v>
      </c>
      <c r="E47" s="582">
        <f t="shared" si="6"/>
        <v>0</v>
      </c>
      <c r="F47" s="579">
        <v>123</v>
      </c>
      <c r="G47" s="580">
        <f t="shared" si="2"/>
        <v>365</v>
      </c>
      <c r="H47" s="582">
        <f t="shared" si="7"/>
        <v>0</v>
      </c>
      <c r="I47" s="582">
        <f t="shared" si="8"/>
        <v>0</v>
      </c>
      <c r="J47" s="541"/>
      <c r="K47" s="560">
        <v>0</v>
      </c>
      <c r="L47" s="582">
        <f t="shared" si="9"/>
        <v>0</v>
      </c>
      <c r="M47" s="582">
        <f t="shared" si="3"/>
        <v>0</v>
      </c>
      <c r="N47" s="582">
        <f t="shared" si="4"/>
        <v>0</v>
      </c>
      <c r="O47" s="582">
        <f t="shared" si="5"/>
        <v>0</v>
      </c>
      <c r="P47" s="582">
        <f t="shared" si="10"/>
        <v>0</v>
      </c>
      <c r="Q47" s="541"/>
    </row>
    <row r="48" spans="1:17" ht="15">
      <c r="A48" s="550">
        <f t="shared" si="1"/>
        <v>33</v>
      </c>
      <c r="B48" s="575" t="s">
        <v>147</v>
      </c>
      <c r="C48" s="576" t="s">
        <v>554</v>
      </c>
      <c r="D48" s="577">
        <v>0</v>
      </c>
      <c r="E48" s="582">
        <f t="shared" si="6"/>
        <v>0</v>
      </c>
      <c r="F48" s="579">
        <v>93</v>
      </c>
      <c r="G48" s="580">
        <f t="shared" si="2"/>
        <v>365</v>
      </c>
      <c r="H48" s="582">
        <f t="shared" si="7"/>
        <v>0</v>
      </c>
      <c r="I48" s="582">
        <f t="shared" si="8"/>
        <v>0</v>
      </c>
      <c r="J48" s="541"/>
      <c r="K48" s="560">
        <v>0</v>
      </c>
      <c r="L48" s="582">
        <f t="shared" si="9"/>
        <v>0</v>
      </c>
      <c r="M48" s="582">
        <f t="shared" si="3"/>
        <v>0</v>
      </c>
      <c r="N48" s="582">
        <f t="shared" si="4"/>
        <v>0</v>
      </c>
      <c r="O48" s="582">
        <f t="shared" si="5"/>
        <v>0</v>
      </c>
      <c r="P48" s="582">
        <f t="shared" si="10"/>
        <v>0</v>
      </c>
      <c r="Q48" s="541"/>
    </row>
    <row r="49" spans="1:17" ht="15">
      <c r="A49" s="550">
        <f t="shared" si="1"/>
        <v>34</v>
      </c>
      <c r="B49" s="575" t="s">
        <v>148</v>
      </c>
      <c r="C49" s="576" t="s">
        <v>554</v>
      </c>
      <c r="D49" s="577">
        <v>0</v>
      </c>
      <c r="E49" s="582">
        <f t="shared" si="6"/>
        <v>0</v>
      </c>
      <c r="F49" s="579">
        <v>62</v>
      </c>
      <c r="G49" s="580">
        <f t="shared" si="2"/>
        <v>365</v>
      </c>
      <c r="H49" s="582">
        <f t="shared" si="7"/>
        <v>0</v>
      </c>
      <c r="I49" s="582">
        <f t="shared" si="8"/>
        <v>0</v>
      </c>
      <c r="J49" s="541"/>
      <c r="K49" s="560">
        <v>0</v>
      </c>
      <c r="L49" s="582">
        <f t="shared" si="9"/>
        <v>0</v>
      </c>
      <c r="M49" s="582">
        <f t="shared" si="3"/>
        <v>0</v>
      </c>
      <c r="N49" s="582">
        <f t="shared" si="4"/>
        <v>0</v>
      </c>
      <c r="O49" s="582">
        <f t="shared" si="5"/>
        <v>0</v>
      </c>
      <c r="P49" s="582">
        <f t="shared" si="10"/>
        <v>0</v>
      </c>
      <c r="Q49" s="541"/>
    </row>
    <row r="50" spans="1:17" ht="15">
      <c r="A50" s="550">
        <f t="shared" si="1"/>
        <v>35</v>
      </c>
      <c r="B50" s="575" t="s">
        <v>149</v>
      </c>
      <c r="C50" s="576" t="s">
        <v>554</v>
      </c>
      <c r="D50" s="577">
        <v>0</v>
      </c>
      <c r="E50" s="582">
        <f t="shared" si="6"/>
        <v>0</v>
      </c>
      <c r="F50" s="579">
        <v>32</v>
      </c>
      <c r="G50" s="580">
        <f t="shared" si="2"/>
        <v>365</v>
      </c>
      <c r="H50" s="582">
        <f t="shared" si="7"/>
        <v>0</v>
      </c>
      <c r="I50" s="582">
        <f t="shared" si="8"/>
        <v>0</v>
      </c>
      <c r="J50" s="541"/>
      <c r="K50" s="560">
        <v>0</v>
      </c>
      <c r="L50" s="582">
        <f t="shared" si="9"/>
        <v>0</v>
      </c>
      <c r="M50" s="582">
        <f t="shared" si="3"/>
        <v>0</v>
      </c>
      <c r="N50" s="582">
        <f t="shared" si="4"/>
        <v>0</v>
      </c>
      <c r="O50" s="582">
        <f t="shared" si="5"/>
        <v>0</v>
      </c>
      <c r="P50" s="582">
        <f t="shared" si="10"/>
        <v>0</v>
      </c>
      <c r="Q50" s="541"/>
    </row>
    <row r="51" spans="1:17" ht="15">
      <c r="A51" s="550">
        <f t="shared" si="1"/>
        <v>36</v>
      </c>
      <c r="B51" s="575" t="s">
        <v>150</v>
      </c>
      <c r="C51" s="576" t="s">
        <v>554</v>
      </c>
      <c r="D51" s="577">
        <v>0</v>
      </c>
      <c r="E51" s="582">
        <f t="shared" si="6"/>
        <v>0</v>
      </c>
      <c r="F51" s="579">
        <v>1</v>
      </c>
      <c r="G51" s="580">
        <f t="shared" si="2"/>
        <v>365</v>
      </c>
      <c r="H51" s="582">
        <f t="shared" si="7"/>
        <v>0</v>
      </c>
      <c r="I51" s="584">
        <f t="shared" si="8"/>
        <v>0</v>
      </c>
      <c r="J51" s="541"/>
      <c r="K51" s="560">
        <v>0</v>
      </c>
      <c r="L51" s="582">
        <f t="shared" si="9"/>
        <v>0</v>
      </c>
      <c r="M51" s="582">
        <f t="shared" si="3"/>
        <v>0</v>
      </c>
      <c r="N51" s="582">
        <f t="shared" si="4"/>
        <v>0</v>
      </c>
      <c r="O51" s="582">
        <f t="shared" si="5"/>
        <v>0</v>
      </c>
      <c r="P51" s="582">
        <f t="shared" si="10"/>
        <v>0</v>
      </c>
      <c r="Q51" s="541"/>
    </row>
    <row r="52" spans="1:17" ht="15.75" thickBot="1">
      <c r="A52" s="550">
        <f t="shared" si="1"/>
        <v>37</v>
      </c>
      <c r="B52" s="585" t="s">
        <v>954</v>
      </c>
      <c r="C52" s="586"/>
      <c r="D52" s="587">
        <f>SUM(D40:D51)</f>
        <v>0</v>
      </c>
      <c r="E52" s="588"/>
      <c r="F52" s="588"/>
      <c r="G52" s="588"/>
      <c r="H52" s="588"/>
      <c r="I52" s="582"/>
      <c r="J52" s="541"/>
      <c r="K52" s="589">
        <f>SUM(K40:K51)</f>
        <v>0</v>
      </c>
      <c r="L52" s="589">
        <f>SUM(L40:L51)</f>
        <v>0</v>
      </c>
      <c r="M52" s="541"/>
      <c r="N52" s="541"/>
      <c r="O52" s="541"/>
      <c r="P52" s="541"/>
      <c r="Q52" s="541"/>
    </row>
    <row r="53" spans="1:17" ht="15.75" thickTop="1">
      <c r="A53" s="550"/>
      <c r="B53" s="590"/>
      <c r="C53" s="590"/>
      <c r="D53" s="582"/>
      <c r="E53" s="591"/>
      <c r="F53" s="591"/>
      <c r="G53" s="591"/>
      <c r="H53" s="591"/>
      <c r="I53" s="582"/>
      <c r="J53" s="541"/>
      <c r="K53" s="592"/>
      <c r="L53" s="541"/>
      <c r="M53" s="541"/>
      <c r="N53" s="541"/>
      <c r="O53" s="541"/>
      <c r="P53" s="541"/>
      <c r="Q53" s="541"/>
    </row>
    <row r="54" spans="1:17" ht="15">
      <c r="A54" s="556">
        <f>+A52+1</f>
        <v>38</v>
      </c>
      <c r="B54" s="911" t="s">
        <v>1074</v>
      </c>
      <c r="C54" s="911"/>
      <c r="D54" s="911"/>
      <c r="E54" s="911"/>
      <c r="F54" s="911"/>
      <c r="G54" s="911"/>
      <c r="H54" s="911"/>
      <c r="I54" s="911"/>
      <c r="J54" s="541"/>
      <c r="K54" s="541"/>
      <c r="L54" s="541"/>
      <c r="M54" s="541"/>
      <c r="N54" s="541"/>
      <c r="O54" s="541"/>
      <c r="P54" s="541"/>
      <c r="Q54" s="541"/>
    </row>
    <row r="55" spans="1:17" ht="15">
      <c r="A55" s="550"/>
      <c r="B55" s="542"/>
      <c r="C55" s="542"/>
      <c r="D55" s="542"/>
      <c r="E55" s="542"/>
      <c r="F55" s="542"/>
      <c r="G55" s="542"/>
      <c r="H55" s="542"/>
      <c r="I55" s="542"/>
      <c r="J55" s="541"/>
      <c r="K55" s="541"/>
      <c r="L55" s="464"/>
      <c r="M55" s="464"/>
      <c r="N55" s="464"/>
      <c r="O55" s="464"/>
      <c r="P55" s="464"/>
      <c r="Q55" s="541"/>
    </row>
    <row r="56" spans="1:17" ht="15">
      <c r="A56" s="550">
        <f>A54+1</f>
        <v>39</v>
      </c>
      <c r="B56" s="558" t="s">
        <v>955</v>
      </c>
      <c r="C56" s="558"/>
      <c r="D56" s="558"/>
      <c r="E56" s="558"/>
      <c r="F56" s="553"/>
      <c r="G56" s="553"/>
      <c r="H56" s="553"/>
      <c r="I56" s="557"/>
      <c r="J56" s="541"/>
      <c r="K56" s="541"/>
      <c r="L56" s="464"/>
      <c r="M56" s="464"/>
      <c r="N56" s="464"/>
      <c r="O56" s="464"/>
      <c r="P56" s="464"/>
      <c r="Q56" s="541"/>
    </row>
    <row r="57" spans="1:17" ht="15">
      <c r="A57" s="550"/>
      <c r="B57" s="558"/>
      <c r="C57" s="558"/>
      <c r="D57" s="558"/>
      <c r="E57" s="558"/>
      <c r="F57" s="553"/>
      <c r="G57" s="553"/>
      <c r="H57" s="553"/>
      <c r="I57" s="557"/>
      <c r="J57" s="541"/>
      <c r="K57" s="541"/>
      <c r="L57" s="464"/>
      <c r="M57" s="464"/>
      <c r="N57" s="464"/>
      <c r="O57" s="464"/>
      <c r="P57" s="464"/>
      <c r="Q57" s="541"/>
    </row>
    <row r="58" spans="1:17" ht="30">
      <c r="A58" s="550">
        <f>A56+1</f>
        <v>40</v>
      </c>
      <c r="B58" s="558"/>
      <c r="C58" s="558"/>
      <c r="D58" s="558"/>
      <c r="E58" s="553"/>
      <c r="F58" s="553"/>
      <c r="G58" s="559" t="s">
        <v>908</v>
      </c>
      <c r="H58" s="553"/>
      <c r="I58" s="541"/>
      <c r="J58" s="541"/>
      <c r="K58" s="541"/>
      <c r="L58" s="464"/>
      <c r="M58" s="464"/>
      <c r="N58" s="464"/>
      <c r="O58" s="464"/>
      <c r="P58" s="464"/>
      <c r="Q58" s="541"/>
    </row>
    <row r="59" spans="1:17" ht="15">
      <c r="A59" s="550">
        <f t="shared" ref="A59:A64" si="11">+A58+1</f>
        <v>41</v>
      </c>
      <c r="B59" s="551" t="s">
        <v>909</v>
      </c>
      <c r="C59" s="551"/>
      <c r="D59" s="551"/>
      <c r="E59" s="553"/>
      <c r="F59" s="553"/>
      <c r="G59" s="560">
        <v>0</v>
      </c>
      <c r="H59" s="561"/>
      <c r="I59" s="541"/>
      <c r="J59" s="541"/>
      <c r="K59" s="541"/>
      <c r="L59" s="464"/>
      <c r="M59" s="464"/>
      <c r="N59" s="464"/>
      <c r="O59" s="464"/>
      <c r="P59" s="464"/>
      <c r="Q59" s="541"/>
    </row>
    <row r="60" spans="1:17" ht="15">
      <c r="A60" s="550">
        <f t="shared" si="11"/>
        <v>42</v>
      </c>
      <c r="B60" s="551" t="s">
        <v>910</v>
      </c>
      <c r="C60" s="551"/>
      <c r="D60" s="551"/>
      <c r="E60" s="553"/>
      <c r="F60" s="553"/>
      <c r="G60" s="560">
        <v>0</v>
      </c>
      <c r="H60" s="561"/>
      <c r="I60" s="541"/>
      <c r="J60" s="541"/>
      <c r="K60" s="541"/>
      <c r="L60" s="464"/>
      <c r="M60" s="464"/>
      <c r="N60" s="464"/>
      <c r="O60" s="464"/>
      <c r="P60" s="464"/>
      <c r="Q60" s="541"/>
    </row>
    <row r="61" spans="1:17" ht="15">
      <c r="A61" s="550">
        <f t="shared" si="11"/>
        <v>43</v>
      </c>
      <c r="B61" s="551" t="s">
        <v>911</v>
      </c>
      <c r="C61" s="551"/>
      <c r="D61" s="551"/>
      <c r="E61" s="553"/>
      <c r="F61" s="553"/>
      <c r="G61" s="562">
        <v>0</v>
      </c>
      <c r="H61" s="561"/>
      <c r="I61" s="541"/>
      <c r="J61" s="541"/>
      <c r="K61" s="464"/>
      <c r="L61" s="464"/>
      <c r="M61" s="464"/>
      <c r="N61" s="464"/>
      <c r="O61" s="464"/>
      <c r="P61" s="464"/>
      <c r="Q61" s="541"/>
    </row>
    <row r="62" spans="1:17" ht="15">
      <c r="A62" s="550">
        <f t="shared" si="11"/>
        <v>44</v>
      </c>
      <c r="B62" s="551" t="s">
        <v>912</v>
      </c>
      <c r="C62" s="551"/>
      <c r="D62" s="551"/>
      <c r="E62" s="553"/>
      <c r="F62" s="553"/>
      <c r="G62" s="563">
        <f>+G59-G61-G60</f>
        <v>0</v>
      </c>
      <c r="H62" s="561"/>
      <c r="I62" s="541"/>
      <c r="J62" s="541"/>
      <c r="K62" s="464"/>
      <c r="L62" s="464"/>
      <c r="M62" s="464"/>
      <c r="N62" s="464"/>
      <c r="O62" s="464"/>
      <c r="P62" s="464"/>
      <c r="Q62" s="541"/>
    </row>
    <row r="63" spans="1:17" ht="15">
      <c r="A63" s="550">
        <f t="shared" si="11"/>
        <v>45</v>
      </c>
      <c r="B63" s="551" t="s">
        <v>913</v>
      </c>
      <c r="C63" s="551"/>
      <c r="D63" s="551"/>
      <c r="E63" s="553"/>
      <c r="F63" s="553"/>
      <c r="G63" s="562">
        <v>0</v>
      </c>
      <c r="H63" s="561"/>
      <c r="I63" s="541"/>
      <c r="J63" s="541"/>
      <c r="K63" s="464"/>
      <c r="L63" s="464"/>
      <c r="M63" s="464"/>
      <c r="N63" s="464"/>
      <c r="O63" s="464"/>
      <c r="P63" s="464"/>
      <c r="Q63" s="541"/>
    </row>
    <row r="64" spans="1:17" ht="15.75" thickBot="1">
      <c r="A64" s="550">
        <f t="shared" si="11"/>
        <v>46</v>
      </c>
      <c r="B64" s="551" t="s">
        <v>914</v>
      </c>
      <c r="C64" s="551"/>
      <c r="D64" s="551"/>
      <c r="E64" s="553"/>
      <c r="F64" s="553"/>
      <c r="G64" s="564">
        <f>+G62-G63</f>
        <v>0</v>
      </c>
      <c r="H64" s="561"/>
      <c r="I64" s="541"/>
      <c r="J64" s="541"/>
      <c r="K64" s="464"/>
      <c r="L64" s="464"/>
      <c r="M64" s="464"/>
      <c r="N64" s="464"/>
      <c r="O64" s="464"/>
      <c r="P64" s="464"/>
      <c r="Q64" s="541"/>
    </row>
    <row r="65" spans="1:17" ht="15.75" thickTop="1">
      <c r="A65" s="550"/>
      <c r="B65" s="551"/>
      <c r="C65" s="551"/>
      <c r="D65" s="551"/>
      <c r="E65" s="553"/>
      <c r="F65" s="553"/>
      <c r="G65" s="563"/>
      <c r="H65" s="561"/>
      <c r="I65" s="541"/>
      <c r="J65" s="541"/>
      <c r="K65" s="464"/>
      <c r="L65" s="464"/>
      <c r="M65" s="464"/>
      <c r="N65" s="464"/>
      <c r="O65" s="464"/>
      <c r="P65" s="464"/>
      <c r="Q65" s="541"/>
    </row>
    <row r="66" spans="1:17" ht="15">
      <c r="A66" s="550">
        <f>A64+1</f>
        <v>47</v>
      </c>
      <c r="B66" s="551" t="s">
        <v>915</v>
      </c>
      <c r="C66" s="551"/>
      <c r="D66" s="551"/>
      <c r="E66" s="553"/>
      <c r="F66" s="553"/>
      <c r="G66" s="560">
        <v>0</v>
      </c>
      <c r="H66" s="561"/>
      <c r="I66" s="541"/>
      <c r="J66" s="541"/>
      <c r="K66" s="541"/>
      <c r="L66" s="541"/>
      <c r="M66" s="541"/>
      <c r="N66" s="541"/>
      <c r="O66" s="541"/>
      <c r="P66" s="541"/>
      <c r="Q66" s="541"/>
    </row>
    <row r="67" spans="1:17" ht="15">
      <c r="A67" s="550">
        <f>+A66+1</f>
        <v>48</v>
      </c>
      <c r="B67" s="551" t="s">
        <v>910</v>
      </c>
      <c r="C67" s="551"/>
      <c r="D67" s="551"/>
      <c r="E67" s="553"/>
      <c r="F67" s="553"/>
      <c r="G67" s="560">
        <v>0</v>
      </c>
      <c r="H67" s="561"/>
      <c r="I67" s="541"/>
      <c r="J67" s="541"/>
      <c r="K67" s="541"/>
      <c r="L67" s="541"/>
      <c r="M67" s="541"/>
      <c r="N67" s="541"/>
      <c r="O67" s="541"/>
      <c r="P67" s="541"/>
      <c r="Q67" s="541"/>
    </row>
    <row r="68" spans="1:17" ht="15">
      <c r="A68" s="550">
        <f>+A67+1</f>
        <v>49</v>
      </c>
      <c r="B68" s="551" t="s">
        <v>911</v>
      </c>
      <c r="C68" s="551"/>
      <c r="D68" s="551"/>
      <c r="E68" s="553"/>
      <c r="F68" s="553"/>
      <c r="G68" s="562">
        <v>0</v>
      </c>
      <c r="H68" s="561"/>
      <c r="I68" s="541"/>
      <c r="J68" s="541"/>
      <c r="K68" s="464"/>
      <c r="L68" s="464"/>
      <c r="M68" s="464"/>
      <c r="N68" s="464"/>
      <c r="O68" s="464"/>
      <c r="P68" s="464"/>
      <c r="Q68" s="541"/>
    </row>
    <row r="69" spans="1:17" ht="15">
      <c r="A69" s="550">
        <f>+A68+1</f>
        <v>50</v>
      </c>
      <c r="B69" s="551" t="s">
        <v>912</v>
      </c>
      <c r="C69" s="551"/>
      <c r="D69" s="551"/>
      <c r="E69" s="553"/>
      <c r="F69" s="553"/>
      <c r="G69" s="563">
        <f>+G66-G68</f>
        <v>0</v>
      </c>
      <c r="H69" s="561"/>
      <c r="I69" s="541"/>
      <c r="J69" s="541"/>
      <c r="K69" s="464"/>
      <c r="L69" s="464"/>
      <c r="M69" s="464"/>
      <c r="N69" s="464"/>
      <c r="O69" s="464"/>
      <c r="P69" s="464"/>
      <c r="Q69" s="541"/>
    </row>
    <row r="70" spans="1:17" ht="15">
      <c r="A70" s="550">
        <f>+A69+1</f>
        <v>51</v>
      </c>
      <c r="B70" s="551" t="s">
        <v>916</v>
      </c>
      <c r="C70" s="551"/>
      <c r="D70" s="551"/>
      <c r="E70" s="553"/>
      <c r="F70" s="553"/>
      <c r="G70" s="562">
        <v>0</v>
      </c>
      <c r="H70" s="561"/>
      <c r="I70" s="541"/>
      <c r="J70" s="541"/>
      <c r="K70" s="464"/>
      <c r="L70" s="464"/>
      <c r="M70" s="464"/>
      <c r="N70" s="464"/>
      <c r="O70" s="464"/>
      <c r="P70" s="464"/>
      <c r="Q70" s="541"/>
    </row>
    <row r="71" spans="1:17" ht="15.75" thickBot="1">
      <c r="A71" s="550">
        <f>+A70+1</f>
        <v>52</v>
      </c>
      <c r="B71" s="551" t="s">
        <v>917</v>
      </c>
      <c r="C71" s="551"/>
      <c r="D71" s="551"/>
      <c r="E71" s="553"/>
      <c r="F71" s="553"/>
      <c r="G71" s="564">
        <f>+G69-G70</f>
        <v>0</v>
      </c>
      <c r="H71" s="561"/>
      <c r="I71" s="541"/>
      <c r="J71" s="541"/>
      <c r="K71" s="464"/>
      <c r="L71" s="464"/>
      <c r="M71" s="464"/>
      <c r="N71" s="464"/>
      <c r="O71" s="464"/>
      <c r="P71" s="464"/>
      <c r="Q71" s="541"/>
    </row>
    <row r="72" spans="1:17" ht="15.75" thickTop="1">
      <c r="A72" s="550"/>
      <c r="B72" s="551"/>
      <c r="C72" s="551"/>
      <c r="D72" s="551"/>
      <c r="E72" s="553"/>
      <c r="F72" s="553"/>
      <c r="G72" s="563"/>
      <c r="H72" s="561"/>
      <c r="I72" s="541"/>
      <c r="J72" s="541"/>
      <c r="K72" s="464"/>
      <c r="L72" s="464"/>
      <c r="M72" s="464"/>
      <c r="N72" s="464"/>
      <c r="O72" s="464"/>
      <c r="P72" s="464"/>
      <c r="Q72" s="541"/>
    </row>
    <row r="73" spans="1:17" ht="15">
      <c r="A73" s="550">
        <f>A71+1</f>
        <v>53</v>
      </c>
      <c r="B73" s="551" t="s">
        <v>918</v>
      </c>
      <c r="C73" s="551"/>
      <c r="D73" s="551"/>
      <c r="E73" s="553"/>
      <c r="F73" s="553"/>
      <c r="G73" s="563">
        <f>+P93</f>
        <v>0</v>
      </c>
      <c r="H73" s="546" t="str">
        <f>"From Line "&amp;A93&amp;P78</f>
        <v>From Line 70(n)</v>
      </c>
      <c r="I73" s="541"/>
      <c r="J73" s="541"/>
      <c r="K73" s="464"/>
      <c r="L73" s="464"/>
      <c r="M73" s="464"/>
      <c r="N73" s="464"/>
      <c r="O73" s="464"/>
      <c r="P73" s="464"/>
      <c r="Q73" s="541"/>
    </row>
    <row r="74" spans="1:17" ht="15">
      <c r="A74" s="550">
        <f>+A73+1</f>
        <v>54</v>
      </c>
      <c r="B74" s="551" t="s">
        <v>919</v>
      </c>
      <c r="C74" s="551"/>
      <c r="D74" s="551"/>
      <c r="E74" s="553"/>
      <c r="F74" s="553"/>
      <c r="G74" s="563">
        <f>+(G64+G71)/2</f>
        <v>0</v>
      </c>
      <c r="H74" s="561"/>
      <c r="I74" s="541"/>
      <c r="J74" s="541"/>
      <c r="K74" s="464"/>
      <c r="L74" s="464"/>
      <c r="M74" s="464"/>
      <c r="N74" s="464"/>
      <c r="O74" s="464"/>
      <c r="P74" s="464"/>
      <c r="Q74" s="541"/>
    </row>
    <row r="75" spans="1:17" ht="15.75" thickBot="1">
      <c r="A75" s="550">
        <f>+A74+1</f>
        <v>55</v>
      </c>
      <c r="B75" s="551" t="s">
        <v>920</v>
      </c>
      <c r="C75" s="551"/>
      <c r="D75" s="551"/>
      <c r="E75" s="553"/>
      <c r="F75" s="553"/>
      <c r="G75" s="564">
        <f>+G73+G74</f>
        <v>0</v>
      </c>
      <c r="H75" s="546" t="s">
        <v>956</v>
      </c>
      <c r="I75" s="541"/>
      <c r="J75" s="541"/>
      <c r="K75" s="464"/>
      <c r="L75" s="464"/>
      <c r="M75" s="464"/>
      <c r="N75" s="464"/>
      <c r="O75" s="464"/>
      <c r="P75" s="464"/>
      <c r="Q75" s="541"/>
    </row>
    <row r="76" spans="1:17" ht="15.75" thickTop="1">
      <c r="A76" s="593"/>
      <c r="B76" s="541"/>
      <c r="C76" s="541"/>
      <c r="D76" s="541"/>
      <c r="E76" s="541"/>
      <c r="F76" s="541"/>
      <c r="G76" s="541"/>
      <c r="H76" s="541"/>
      <c r="I76" s="541"/>
      <c r="J76" s="541"/>
      <c r="K76" s="464"/>
      <c r="L76" s="464"/>
      <c r="M76" s="464"/>
      <c r="N76" s="464"/>
      <c r="O76" s="464"/>
      <c r="P76" s="846" t="s">
        <v>26</v>
      </c>
      <c r="Q76" s="541"/>
    </row>
    <row r="77" spans="1:17" ht="15">
      <c r="A77" s="550">
        <f>A75+1</f>
        <v>56</v>
      </c>
      <c r="B77" s="558" t="s">
        <v>955</v>
      </c>
      <c r="C77" s="566"/>
      <c r="D77" s="542"/>
      <c r="E77" s="542"/>
      <c r="F77" s="542"/>
      <c r="G77" s="542"/>
      <c r="H77" s="542"/>
      <c r="I77" s="542"/>
      <c r="J77" s="541"/>
      <c r="K77" s="567" t="s">
        <v>922</v>
      </c>
      <c r="L77" s="567"/>
      <c r="M77" s="567"/>
      <c r="N77" s="567"/>
      <c r="O77" s="567"/>
      <c r="P77" s="567"/>
      <c r="Q77" s="541"/>
    </row>
    <row r="78" spans="1:17" ht="15">
      <c r="A78" s="550"/>
      <c r="B78" s="479" t="s">
        <v>122</v>
      </c>
      <c r="C78" s="480" t="s">
        <v>123</v>
      </c>
      <c r="D78" s="568" t="s">
        <v>280</v>
      </c>
      <c r="E78" s="568" t="s">
        <v>124</v>
      </c>
      <c r="F78" s="568" t="s">
        <v>281</v>
      </c>
      <c r="G78" s="568" t="s">
        <v>127</v>
      </c>
      <c r="H78" s="568" t="s">
        <v>128</v>
      </c>
      <c r="I78" s="568" t="s">
        <v>129</v>
      </c>
      <c r="J78" s="541"/>
      <c r="K78" s="568" t="s">
        <v>130</v>
      </c>
      <c r="L78" s="568" t="s">
        <v>823</v>
      </c>
      <c r="M78" s="568" t="s">
        <v>867</v>
      </c>
      <c r="N78" s="568" t="s">
        <v>923</v>
      </c>
      <c r="O78" s="568" t="s">
        <v>924</v>
      </c>
      <c r="P78" s="568" t="s">
        <v>925</v>
      </c>
      <c r="Q78" s="541"/>
    </row>
    <row r="79" spans="1:17" ht="165">
      <c r="A79" s="556">
        <f>+A77+1</f>
        <v>57</v>
      </c>
      <c r="B79" s="569" t="s">
        <v>111</v>
      </c>
      <c r="C79" s="569" t="s">
        <v>926</v>
      </c>
      <c r="D79" s="570" t="s">
        <v>927</v>
      </c>
      <c r="E79" s="570" t="s">
        <v>928</v>
      </c>
      <c r="F79" s="570" t="s">
        <v>929</v>
      </c>
      <c r="G79" s="570" t="s">
        <v>930</v>
      </c>
      <c r="H79" s="570" t="s">
        <v>931</v>
      </c>
      <c r="I79" s="570" t="s">
        <v>932</v>
      </c>
      <c r="J79" s="541"/>
      <c r="K79" s="570" t="s">
        <v>933</v>
      </c>
      <c r="L79" s="570" t="s">
        <v>934</v>
      </c>
      <c r="M79" s="570" t="s">
        <v>935</v>
      </c>
      <c r="N79" s="570" t="s">
        <v>936</v>
      </c>
      <c r="O79" s="570" t="s">
        <v>937</v>
      </c>
      <c r="P79" s="570" t="s">
        <v>938</v>
      </c>
      <c r="Q79" s="541"/>
    </row>
    <row r="80" spans="1:17" ht="30">
      <c r="A80" s="571">
        <f t="shared" ref="A80:A94" si="12">+A79+1</f>
        <v>58</v>
      </c>
      <c r="B80" s="572"/>
      <c r="C80" s="572"/>
      <c r="D80" s="573" t="s">
        <v>939</v>
      </c>
      <c r="E80" s="573" t="s">
        <v>940</v>
      </c>
      <c r="F80" s="573"/>
      <c r="G80" s="573" t="s">
        <v>941</v>
      </c>
      <c r="H80" s="573" t="s">
        <v>942</v>
      </c>
      <c r="I80" s="573" t="s">
        <v>943</v>
      </c>
      <c r="J80" s="574"/>
      <c r="K80" s="573"/>
      <c r="L80" s="573" t="s">
        <v>944</v>
      </c>
      <c r="M80" s="573" t="s">
        <v>945</v>
      </c>
      <c r="N80" s="573" t="s">
        <v>946</v>
      </c>
      <c r="O80" s="573" t="s">
        <v>947</v>
      </c>
      <c r="P80" s="573" t="s">
        <v>948</v>
      </c>
      <c r="Q80" s="541"/>
    </row>
    <row r="81" spans="1:17" ht="15">
      <c r="A81" s="550">
        <f>+A79+1</f>
        <v>58</v>
      </c>
      <c r="B81" s="575" t="s">
        <v>949</v>
      </c>
      <c r="C81" s="576" t="s">
        <v>554</v>
      </c>
      <c r="D81" s="577" t="s">
        <v>950</v>
      </c>
      <c r="E81" s="578">
        <v>0</v>
      </c>
      <c r="F81" s="579" t="s">
        <v>950</v>
      </c>
      <c r="G81" s="580">
        <f>F8</f>
        <v>365</v>
      </c>
      <c r="H81" s="581" t="s">
        <v>950</v>
      </c>
      <c r="I81" s="582">
        <f>E81</f>
        <v>0</v>
      </c>
      <c r="J81" s="541"/>
      <c r="K81" s="577"/>
      <c r="L81" s="577" t="s">
        <v>950</v>
      </c>
      <c r="M81" s="577" t="s">
        <v>950</v>
      </c>
      <c r="N81" s="577" t="s">
        <v>950</v>
      </c>
      <c r="O81" s="577" t="s">
        <v>950</v>
      </c>
      <c r="P81" s="560">
        <f>G63</f>
        <v>0</v>
      </c>
      <c r="Q81" s="541"/>
    </row>
    <row r="82" spans="1:17" ht="15">
      <c r="A82" s="550">
        <f t="shared" si="12"/>
        <v>59</v>
      </c>
      <c r="B82" s="575" t="s">
        <v>951</v>
      </c>
      <c r="C82" s="576" t="s">
        <v>554</v>
      </c>
      <c r="D82" s="577">
        <v>0</v>
      </c>
      <c r="E82" s="582">
        <f>E81+D82</f>
        <v>0</v>
      </c>
      <c r="F82" s="583">
        <f>F40</f>
        <v>0</v>
      </c>
      <c r="G82" s="580">
        <f t="shared" ref="G82:G93" si="13">G81</f>
        <v>365</v>
      </c>
      <c r="H82" s="582">
        <f>IFERROR(D82*F82/G82,0)</f>
        <v>0</v>
      </c>
      <c r="I82" s="582">
        <f>+I81+H82</f>
        <v>0</v>
      </c>
      <c r="J82" s="541"/>
      <c r="K82" s="560">
        <v>0</v>
      </c>
      <c r="L82" s="582">
        <f t="shared" ref="L82:L93" si="14">K82-D82</f>
        <v>0</v>
      </c>
      <c r="M82" s="582">
        <f t="shared" ref="M82:M93" si="15">IF(AND( D82&gt;=0, K82&gt;=0), IF( L82&gt;=0, H82, K82/ D82* H82), IF(AND( D82&lt;0, K82&lt;0), IF( L82&lt;0,H82, K82/ D82* H82),0))</f>
        <v>0</v>
      </c>
      <c r="N82" s="582">
        <f t="shared" ref="N82:N93" si="16">IF(AND( D82&gt;=0, K82&gt;=0), IF( L82&gt;=0, L82*50%,0), IF(AND( D82&lt;0, K82&lt;0),IF( L82&lt;0, L82*50%,0),0))</f>
        <v>0</v>
      </c>
      <c r="O82" s="582">
        <f t="shared" ref="O82:O93" si="17">IF(AND( D82&gt;=0, K82&lt;=0), K82*50%, IF(AND( D82&lt;0, K82&gt;=0), K82*50%,0))</f>
        <v>0</v>
      </c>
      <c r="P82" s="582">
        <f t="shared" ref="P82:P93" si="18">P81+M82+N82+O82</f>
        <v>0</v>
      </c>
      <c r="Q82" s="541"/>
    </row>
    <row r="83" spans="1:17" ht="15">
      <c r="A83" s="550">
        <f t="shared" si="12"/>
        <v>60</v>
      </c>
      <c r="B83" s="575" t="s">
        <v>140</v>
      </c>
      <c r="C83" s="576" t="s">
        <v>554</v>
      </c>
      <c r="D83" s="577">
        <v>0</v>
      </c>
      <c r="E83" s="582">
        <f t="shared" ref="E83:E93" si="19">E82+D83</f>
        <v>0</v>
      </c>
      <c r="F83" s="579">
        <v>307</v>
      </c>
      <c r="G83" s="580">
        <f t="shared" si="13"/>
        <v>365</v>
      </c>
      <c r="H83" s="582">
        <f t="shared" ref="H83:H93" si="20">IFERROR(D83*F83/G83,0)</f>
        <v>0</v>
      </c>
      <c r="I83" s="582">
        <f t="shared" ref="I83:I93" si="21">+I82+H83</f>
        <v>0</v>
      </c>
      <c r="J83" s="541"/>
      <c r="K83" s="560">
        <v>0</v>
      </c>
      <c r="L83" s="582">
        <f t="shared" si="14"/>
        <v>0</v>
      </c>
      <c r="M83" s="582">
        <f t="shared" si="15"/>
        <v>0</v>
      </c>
      <c r="N83" s="582">
        <f t="shared" si="16"/>
        <v>0</v>
      </c>
      <c r="O83" s="582">
        <f t="shared" si="17"/>
        <v>0</v>
      </c>
      <c r="P83" s="582">
        <f t="shared" si="18"/>
        <v>0</v>
      </c>
      <c r="Q83" s="541"/>
    </row>
    <row r="84" spans="1:17" ht="15">
      <c r="A84" s="550">
        <f t="shared" si="12"/>
        <v>61</v>
      </c>
      <c r="B84" s="575" t="s">
        <v>952</v>
      </c>
      <c r="C84" s="576" t="s">
        <v>554</v>
      </c>
      <c r="D84" s="577">
        <v>0</v>
      </c>
      <c r="E84" s="582">
        <f t="shared" si="19"/>
        <v>0</v>
      </c>
      <c r="F84" s="579">
        <v>276</v>
      </c>
      <c r="G84" s="580">
        <f t="shared" si="13"/>
        <v>365</v>
      </c>
      <c r="H84" s="582">
        <f t="shared" si="20"/>
        <v>0</v>
      </c>
      <c r="I84" s="582">
        <f t="shared" si="21"/>
        <v>0</v>
      </c>
      <c r="J84" s="541"/>
      <c r="K84" s="560">
        <v>0</v>
      </c>
      <c r="L84" s="582">
        <f t="shared" si="14"/>
        <v>0</v>
      </c>
      <c r="M84" s="582">
        <f t="shared" si="15"/>
        <v>0</v>
      </c>
      <c r="N84" s="582">
        <f t="shared" si="16"/>
        <v>0</v>
      </c>
      <c r="O84" s="582">
        <f t="shared" si="17"/>
        <v>0</v>
      </c>
      <c r="P84" s="582">
        <f t="shared" si="18"/>
        <v>0</v>
      </c>
      <c r="Q84" s="541"/>
    </row>
    <row r="85" spans="1:17" ht="15">
      <c r="A85" s="550">
        <f t="shared" si="12"/>
        <v>62</v>
      </c>
      <c r="B85" s="575" t="s">
        <v>142</v>
      </c>
      <c r="C85" s="576" t="s">
        <v>554</v>
      </c>
      <c r="D85" s="577">
        <v>0</v>
      </c>
      <c r="E85" s="582">
        <f t="shared" si="19"/>
        <v>0</v>
      </c>
      <c r="F85" s="579">
        <v>246</v>
      </c>
      <c r="G85" s="580">
        <f t="shared" si="13"/>
        <v>365</v>
      </c>
      <c r="H85" s="582">
        <f t="shared" si="20"/>
        <v>0</v>
      </c>
      <c r="I85" s="582">
        <f t="shared" si="21"/>
        <v>0</v>
      </c>
      <c r="J85" s="541"/>
      <c r="K85" s="560">
        <v>0</v>
      </c>
      <c r="L85" s="582">
        <f t="shared" si="14"/>
        <v>0</v>
      </c>
      <c r="M85" s="582">
        <f t="shared" si="15"/>
        <v>0</v>
      </c>
      <c r="N85" s="582">
        <f t="shared" si="16"/>
        <v>0</v>
      </c>
      <c r="O85" s="582">
        <f t="shared" si="17"/>
        <v>0</v>
      </c>
      <c r="P85" s="582">
        <f t="shared" si="18"/>
        <v>0</v>
      </c>
      <c r="Q85" s="541"/>
    </row>
    <row r="86" spans="1:17" ht="15">
      <c r="A86" s="550">
        <f t="shared" si="12"/>
        <v>63</v>
      </c>
      <c r="B86" s="575" t="s">
        <v>143</v>
      </c>
      <c r="C86" s="576" t="s">
        <v>554</v>
      </c>
      <c r="D86" s="577">
        <v>0</v>
      </c>
      <c r="E86" s="582">
        <f t="shared" si="19"/>
        <v>0</v>
      </c>
      <c r="F86" s="579">
        <v>215</v>
      </c>
      <c r="G86" s="580">
        <f t="shared" si="13"/>
        <v>365</v>
      </c>
      <c r="H86" s="582">
        <f t="shared" si="20"/>
        <v>0</v>
      </c>
      <c r="I86" s="582">
        <f t="shared" si="21"/>
        <v>0</v>
      </c>
      <c r="J86" s="541"/>
      <c r="K86" s="560">
        <v>0</v>
      </c>
      <c r="L86" s="582">
        <f t="shared" si="14"/>
        <v>0</v>
      </c>
      <c r="M86" s="582">
        <f t="shared" si="15"/>
        <v>0</v>
      </c>
      <c r="N86" s="582">
        <f t="shared" si="16"/>
        <v>0</v>
      </c>
      <c r="O86" s="582">
        <f t="shared" si="17"/>
        <v>0</v>
      </c>
      <c r="P86" s="582">
        <f t="shared" si="18"/>
        <v>0</v>
      </c>
      <c r="Q86" s="541"/>
    </row>
    <row r="87" spans="1:17" ht="15">
      <c r="A87" s="550">
        <f t="shared" si="12"/>
        <v>64</v>
      </c>
      <c r="B87" s="575" t="s">
        <v>144</v>
      </c>
      <c r="C87" s="576" t="s">
        <v>554</v>
      </c>
      <c r="D87" s="577">
        <v>0</v>
      </c>
      <c r="E87" s="582">
        <f t="shared" si="19"/>
        <v>0</v>
      </c>
      <c r="F87" s="579">
        <v>185</v>
      </c>
      <c r="G87" s="580">
        <f t="shared" si="13"/>
        <v>365</v>
      </c>
      <c r="H87" s="582">
        <f t="shared" si="20"/>
        <v>0</v>
      </c>
      <c r="I87" s="582">
        <f t="shared" si="21"/>
        <v>0</v>
      </c>
      <c r="J87" s="541"/>
      <c r="K87" s="560">
        <v>0</v>
      </c>
      <c r="L87" s="582">
        <f t="shared" si="14"/>
        <v>0</v>
      </c>
      <c r="M87" s="582">
        <f t="shared" si="15"/>
        <v>0</v>
      </c>
      <c r="N87" s="582">
        <f t="shared" si="16"/>
        <v>0</v>
      </c>
      <c r="O87" s="582">
        <f t="shared" si="17"/>
        <v>0</v>
      </c>
      <c r="P87" s="582">
        <f t="shared" si="18"/>
        <v>0</v>
      </c>
      <c r="Q87" s="541"/>
    </row>
    <row r="88" spans="1:17" ht="15">
      <c r="A88" s="550">
        <f t="shared" si="12"/>
        <v>65</v>
      </c>
      <c r="B88" s="575" t="s">
        <v>145</v>
      </c>
      <c r="C88" s="576" t="s">
        <v>554</v>
      </c>
      <c r="D88" s="577">
        <v>0</v>
      </c>
      <c r="E88" s="582">
        <f t="shared" si="19"/>
        <v>0</v>
      </c>
      <c r="F88" s="579">
        <v>154</v>
      </c>
      <c r="G88" s="580">
        <f t="shared" si="13"/>
        <v>365</v>
      </c>
      <c r="H88" s="582">
        <f t="shared" si="20"/>
        <v>0</v>
      </c>
      <c r="I88" s="582">
        <f t="shared" si="21"/>
        <v>0</v>
      </c>
      <c r="J88" s="541"/>
      <c r="K88" s="560">
        <v>0</v>
      </c>
      <c r="L88" s="582">
        <f t="shared" si="14"/>
        <v>0</v>
      </c>
      <c r="M88" s="582">
        <f t="shared" si="15"/>
        <v>0</v>
      </c>
      <c r="N88" s="582">
        <f t="shared" si="16"/>
        <v>0</v>
      </c>
      <c r="O88" s="582">
        <f t="shared" si="17"/>
        <v>0</v>
      </c>
      <c r="P88" s="582">
        <f t="shared" si="18"/>
        <v>0</v>
      </c>
      <c r="Q88" s="541"/>
    </row>
    <row r="89" spans="1:17" ht="15">
      <c r="A89" s="550">
        <f t="shared" si="12"/>
        <v>66</v>
      </c>
      <c r="B89" s="575" t="s">
        <v>953</v>
      </c>
      <c r="C89" s="576" t="s">
        <v>554</v>
      </c>
      <c r="D89" s="577">
        <v>0</v>
      </c>
      <c r="E89" s="582">
        <f t="shared" si="19"/>
        <v>0</v>
      </c>
      <c r="F89" s="579">
        <v>123</v>
      </c>
      <c r="G89" s="580">
        <f t="shared" si="13"/>
        <v>365</v>
      </c>
      <c r="H89" s="582">
        <f t="shared" si="20"/>
        <v>0</v>
      </c>
      <c r="I89" s="582">
        <f t="shared" si="21"/>
        <v>0</v>
      </c>
      <c r="J89" s="541"/>
      <c r="K89" s="560">
        <v>0</v>
      </c>
      <c r="L89" s="582">
        <f t="shared" si="14"/>
        <v>0</v>
      </c>
      <c r="M89" s="582">
        <f t="shared" si="15"/>
        <v>0</v>
      </c>
      <c r="N89" s="582">
        <f t="shared" si="16"/>
        <v>0</v>
      </c>
      <c r="O89" s="582">
        <f t="shared" si="17"/>
        <v>0</v>
      </c>
      <c r="P89" s="582">
        <f t="shared" si="18"/>
        <v>0</v>
      </c>
      <c r="Q89" s="541"/>
    </row>
    <row r="90" spans="1:17" ht="15">
      <c r="A90" s="550">
        <f t="shared" si="12"/>
        <v>67</v>
      </c>
      <c r="B90" s="575" t="s">
        <v>147</v>
      </c>
      <c r="C90" s="576" t="s">
        <v>554</v>
      </c>
      <c r="D90" s="577">
        <v>0</v>
      </c>
      <c r="E90" s="582">
        <f t="shared" si="19"/>
        <v>0</v>
      </c>
      <c r="F90" s="579">
        <v>93</v>
      </c>
      <c r="G90" s="580">
        <f t="shared" si="13"/>
        <v>365</v>
      </c>
      <c r="H90" s="582">
        <f t="shared" si="20"/>
        <v>0</v>
      </c>
      <c r="I90" s="582">
        <f t="shared" si="21"/>
        <v>0</v>
      </c>
      <c r="J90" s="541"/>
      <c r="K90" s="560">
        <v>0</v>
      </c>
      <c r="L90" s="582">
        <f t="shared" si="14"/>
        <v>0</v>
      </c>
      <c r="M90" s="582">
        <f t="shared" si="15"/>
        <v>0</v>
      </c>
      <c r="N90" s="582">
        <f t="shared" si="16"/>
        <v>0</v>
      </c>
      <c r="O90" s="582">
        <f t="shared" si="17"/>
        <v>0</v>
      </c>
      <c r="P90" s="582">
        <f t="shared" si="18"/>
        <v>0</v>
      </c>
      <c r="Q90" s="541"/>
    </row>
    <row r="91" spans="1:17" ht="15">
      <c r="A91" s="550">
        <f t="shared" si="12"/>
        <v>68</v>
      </c>
      <c r="B91" s="575" t="s">
        <v>148</v>
      </c>
      <c r="C91" s="576" t="s">
        <v>554</v>
      </c>
      <c r="D91" s="577">
        <v>0</v>
      </c>
      <c r="E91" s="582">
        <f t="shared" si="19"/>
        <v>0</v>
      </c>
      <c r="F91" s="579">
        <v>62</v>
      </c>
      <c r="G91" s="580">
        <f t="shared" si="13"/>
        <v>365</v>
      </c>
      <c r="H91" s="582">
        <f t="shared" si="20"/>
        <v>0</v>
      </c>
      <c r="I91" s="582">
        <f t="shared" si="21"/>
        <v>0</v>
      </c>
      <c r="J91" s="541"/>
      <c r="K91" s="560">
        <v>0</v>
      </c>
      <c r="L91" s="582">
        <f t="shared" si="14"/>
        <v>0</v>
      </c>
      <c r="M91" s="582">
        <f t="shared" si="15"/>
        <v>0</v>
      </c>
      <c r="N91" s="582">
        <f t="shared" si="16"/>
        <v>0</v>
      </c>
      <c r="O91" s="582">
        <f t="shared" si="17"/>
        <v>0</v>
      </c>
      <c r="P91" s="582">
        <f t="shared" si="18"/>
        <v>0</v>
      </c>
      <c r="Q91" s="541"/>
    </row>
    <row r="92" spans="1:17" ht="15">
      <c r="A92" s="550">
        <f t="shared" si="12"/>
        <v>69</v>
      </c>
      <c r="B92" s="575" t="s">
        <v>149</v>
      </c>
      <c r="C92" s="576" t="s">
        <v>554</v>
      </c>
      <c r="D92" s="577">
        <v>0</v>
      </c>
      <c r="E92" s="582">
        <f t="shared" si="19"/>
        <v>0</v>
      </c>
      <c r="F92" s="579">
        <v>32</v>
      </c>
      <c r="G92" s="580">
        <f t="shared" si="13"/>
        <v>365</v>
      </c>
      <c r="H92" s="582">
        <f t="shared" si="20"/>
        <v>0</v>
      </c>
      <c r="I92" s="582">
        <f t="shared" si="21"/>
        <v>0</v>
      </c>
      <c r="J92" s="541"/>
      <c r="K92" s="560">
        <v>0</v>
      </c>
      <c r="L92" s="582">
        <f t="shared" si="14"/>
        <v>0</v>
      </c>
      <c r="M92" s="582">
        <f t="shared" si="15"/>
        <v>0</v>
      </c>
      <c r="N92" s="582">
        <f t="shared" si="16"/>
        <v>0</v>
      </c>
      <c r="O92" s="582">
        <f t="shared" si="17"/>
        <v>0</v>
      </c>
      <c r="P92" s="582">
        <f t="shared" si="18"/>
        <v>0</v>
      </c>
      <c r="Q92" s="541"/>
    </row>
    <row r="93" spans="1:17" ht="15">
      <c r="A93" s="550">
        <f t="shared" si="12"/>
        <v>70</v>
      </c>
      <c r="B93" s="575" t="s">
        <v>150</v>
      </c>
      <c r="C93" s="576" t="s">
        <v>554</v>
      </c>
      <c r="D93" s="577">
        <v>0</v>
      </c>
      <c r="E93" s="582">
        <f t="shared" si="19"/>
        <v>0</v>
      </c>
      <c r="F93" s="579">
        <v>1</v>
      </c>
      <c r="G93" s="580">
        <f t="shared" si="13"/>
        <v>365</v>
      </c>
      <c r="H93" s="582">
        <f t="shared" si="20"/>
        <v>0</v>
      </c>
      <c r="I93" s="584">
        <f t="shared" si="21"/>
        <v>0</v>
      </c>
      <c r="J93" s="541"/>
      <c r="K93" s="560">
        <v>0</v>
      </c>
      <c r="L93" s="582">
        <f t="shared" si="14"/>
        <v>0</v>
      </c>
      <c r="M93" s="582">
        <f t="shared" si="15"/>
        <v>0</v>
      </c>
      <c r="N93" s="582">
        <f t="shared" si="16"/>
        <v>0</v>
      </c>
      <c r="O93" s="582">
        <f t="shared" si="17"/>
        <v>0</v>
      </c>
      <c r="P93" s="582">
        <f t="shared" si="18"/>
        <v>0</v>
      </c>
      <c r="Q93" s="541"/>
    </row>
    <row r="94" spans="1:17" ht="15.75" thickBot="1">
      <c r="A94" s="550">
        <f t="shared" si="12"/>
        <v>71</v>
      </c>
      <c r="B94" s="585" t="s">
        <v>954</v>
      </c>
      <c r="C94" s="586"/>
      <c r="D94" s="587">
        <f>SUM(D82:D93)</f>
        <v>0</v>
      </c>
      <c r="E94" s="588"/>
      <c r="F94" s="588"/>
      <c r="G94" s="588"/>
      <c r="H94" s="588"/>
      <c r="I94" s="582"/>
      <c r="J94" s="541"/>
      <c r="K94" s="589">
        <f>SUM(K82:K93)</f>
        <v>0</v>
      </c>
      <c r="L94" s="589">
        <f>SUM(L82:L93)</f>
        <v>0</v>
      </c>
      <c r="M94" s="541"/>
      <c r="N94" s="541"/>
      <c r="O94" s="541"/>
      <c r="P94" s="541"/>
      <c r="Q94" s="541"/>
    </row>
    <row r="95" spans="1:17" ht="15.75" thickTop="1">
      <c r="A95" s="550"/>
      <c r="B95" s="542"/>
      <c r="C95" s="542"/>
      <c r="D95" s="542"/>
      <c r="E95" s="542"/>
      <c r="F95" s="542"/>
      <c r="G95" s="542"/>
      <c r="H95" s="542"/>
      <c r="I95" s="542"/>
      <c r="J95" s="541"/>
      <c r="K95" s="592"/>
      <c r="L95" s="541"/>
      <c r="M95" s="541"/>
      <c r="N95" s="541"/>
      <c r="O95" s="541"/>
      <c r="P95" s="541"/>
      <c r="Q95" s="541"/>
    </row>
    <row r="96" spans="1:17" ht="15">
      <c r="A96" s="556">
        <f>+A94+1</f>
        <v>72</v>
      </c>
      <c r="B96" s="912" t="s">
        <v>1075</v>
      </c>
      <c r="C96" s="912"/>
      <c r="D96" s="912"/>
      <c r="E96" s="912"/>
      <c r="F96" s="912"/>
      <c r="G96" s="912"/>
      <c r="H96" s="912"/>
      <c r="I96" s="912"/>
      <c r="J96" s="541"/>
      <c r="K96" s="464"/>
      <c r="L96" s="464"/>
      <c r="M96" s="464"/>
      <c r="N96" s="464"/>
      <c r="O96" s="464"/>
      <c r="P96" s="464"/>
      <c r="Q96" s="541"/>
    </row>
    <row r="97" spans="1:17" ht="15">
      <c r="A97" s="594"/>
      <c r="B97" s="595"/>
      <c r="C97" s="595"/>
      <c r="D97" s="595"/>
      <c r="E97" s="595"/>
      <c r="F97" s="595"/>
      <c r="G97" s="595"/>
      <c r="H97" s="595"/>
      <c r="I97" s="595"/>
      <c r="J97" s="541"/>
      <c r="K97" s="464"/>
      <c r="L97" s="464"/>
      <c r="M97" s="464"/>
      <c r="N97" s="464"/>
      <c r="O97" s="464"/>
      <c r="P97" s="464"/>
      <c r="Q97" s="541"/>
    </row>
    <row r="98" spans="1:17" ht="84" customHeight="1">
      <c r="A98" s="466">
        <f>A96+1</f>
        <v>73</v>
      </c>
      <c r="B98" s="908" t="s">
        <v>997</v>
      </c>
      <c r="C98" s="908"/>
      <c r="D98" s="908"/>
      <c r="E98" s="908"/>
      <c r="F98" s="908"/>
      <c r="G98" s="908"/>
      <c r="H98" s="908"/>
      <c r="I98" s="908"/>
      <c r="J98" s="596"/>
      <c r="K98" s="464"/>
      <c r="L98" s="464"/>
      <c r="M98" s="464"/>
      <c r="N98" s="464"/>
      <c r="O98" s="464"/>
      <c r="P98" s="464"/>
      <c r="Q98" s="541"/>
    </row>
    <row r="99" spans="1:17" ht="15">
      <c r="A99" s="594"/>
      <c r="B99" s="595"/>
      <c r="C99" s="595"/>
      <c r="D99" s="595"/>
      <c r="E99" s="595"/>
      <c r="F99" s="595"/>
      <c r="G99" s="595"/>
      <c r="H99" s="595"/>
      <c r="I99" s="595"/>
      <c r="J99" s="541"/>
      <c r="K99" s="464"/>
      <c r="L99" s="464"/>
      <c r="M99" s="464"/>
      <c r="N99" s="464"/>
      <c r="O99" s="464"/>
      <c r="P99" s="464"/>
      <c r="Q99" s="541"/>
    </row>
    <row r="100" spans="1:17" ht="62.25" customHeight="1">
      <c r="A100" s="466">
        <f>+A98+1</f>
        <v>74</v>
      </c>
      <c r="B100" s="908" t="s">
        <v>998</v>
      </c>
      <c r="C100" s="908"/>
      <c r="D100" s="908"/>
      <c r="E100" s="908"/>
      <c r="F100" s="908"/>
      <c r="G100" s="908"/>
      <c r="H100" s="908"/>
      <c r="I100" s="908"/>
      <c r="J100" s="596"/>
      <c r="K100" s="464"/>
      <c r="L100" s="464"/>
      <c r="M100" s="464"/>
      <c r="N100" s="464"/>
      <c r="O100" s="464"/>
      <c r="P100" s="464"/>
      <c r="Q100" s="541"/>
    </row>
    <row r="101" spans="1:17" ht="15">
      <c r="A101" s="594"/>
      <c r="B101" s="595"/>
      <c r="C101" s="595"/>
      <c r="D101" s="595"/>
      <c r="E101" s="595"/>
      <c r="F101" s="595"/>
      <c r="G101" s="595"/>
      <c r="H101" s="595"/>
      <c r="I101" s="595"/>
      <c r="J101" s="541"/>
      <c r="K101" s="464"/>
      <c r="L101" s="464"/>
      <c r="M101" s="464"/>
      <c r="N101" s="464"/>
      <c r="O101" s="464"/>
      <c r="P101" s="464"/>
      <c r="Q101" s="541"/>
    </row>
    <row r="102" spans="1:17" ht="62.25" customHeight="1">
      <c r="A102" s="466">
        <f>+A100+1</f>
        <v>75</v>
      </c>
      <c r="B102" s="908" t="s">
        <v>999</v>
      </c>
      <c r="C102" s="908"/>
      <c r="D102" s="908"/>
      <c r="E102" s="908"/>
      <c r="F102" s="908"/>
      <c r="G102" s="908"/>
      <c r="H102" s="908"/>
      <c r="I102" s="908"/>
      <c r="J102" s="596"/>
      <c r="K102" s="464"/>
      <c r="L102" s="464"/>
      <c r="M102" s="464"/>
      <c r="N102" s="464"/>
      <c r="O102" s="464"/>
      <c r="P102" s="464"/>
      <c r="Q102" s="541"/>
    </row>
    <row r="103" spans="1:17" ht="15">
      <c r="A103" s="466"/>
      <c r="B103" s="518"/>
      <c r="C103" s="518"/>
      <c r="D103" s="518"/>
      <c r="E103" s="518"/>
      <c r="F103" s="518"/>
      <c r="G103" s="518"/>
      <c r="H103" s="518"/>
      <c r="I103" s="518"/>
      <c r="J103" s="597"/>
      <c r="K103" s="464"/>
      <c r="L103" s="464"/>
      <c r="M103" s="464"/>
      <c r="N103" s="464"/>
      <c r="O103" s="464"/>
      <c r="P103" s="464"/>
      <c r="Q103" s="541"/>
    </row>
    <row r="104" spans="1:17" ht="62.25" customHeight="1">
      <c r="A104" s="466">
        <f>+A102+1</f>
        <v>76</v>
      </c>
      <c r="B104" s="908" t="s">
        <v>1000</v>
      </c>
      <c r="C104" s="908"/>
      <c r="D104" s="908"/>
      <c r="E104" s="908"/>
      <c r="F104" s="908"/>
      <c r="G104" s="908"/>
      <c r="H104" s="908"/>
      <c r="I104" s="908"/>
      <c r="J104" s="596"/>
      <c r="K104" s="464"/>
      <c r="L104" s="464"/>
      <c r="M104" s="464"/>
      <c r="N104" s="464"/>
      <c r="O104" s="464"/>
      <c r="P104" s="464"/>
      <c r="Q104" s="541"/>
    </row>
    <row r="105" spans="1:17" ht="15">
      <c r="A105" s="594"/>
      <c r="B105" s="595"/>
      <c r="C105" s="595"/>
      <c r="D105" s="595"/>
      <c r="E105" s="595"/>
      <c r="F105" s="595"/>
      <c r="G105" s="595"/>
      <c r="H105" s="595"/>
      <c r="I105" s="595"/>
      <c r="J105" s="541"/>
      <c r="K105" s="464"/>
      <c r="L105" s="464"/>
      <c r="M105" s="464"/>
      <c r="N105" s="464"/>
      <c r="O105" s="464"/>
      <c r="P105" s="464"/>
      <c r="Q105" s="541"/>
    </row>
    <row r="106" spans="1:17" ht="51.75" customHeight="1">
      <c r="A106" s="466">
        <f>+A104+1</f>
        <v>77</v>
      </c>
      <c r="B106" s="908" t="s">
        <v>1001</v>
      </c>
      <c r="C106" s="908"/>
      <c r="D106" s="908"/>
      <c r="E106" s="908"/>
      <c r="F106" s="908"/>
      <c r="G106" s="908"/>
      <c r="H106" s="908"/>
      <c r="I106" s="908"/>
      <c r="J106" s="596"/>
      <c r="K106" s="464"/>
      <c r="L106" s="464"/>
      <c r="M106" s="464"/>
      <c r="N106" s="464"/>
      <c r="O106" s="464"/>
      <c r="P106" s="464"/>
      <c r="Q106" s="541"/>
    </row>
    <row r="107" spans="1:17" ht="15">
      <c r="A107" s="541"/>
      <c r="B107" s="541"/>
      <c r="C107" s="541"/>
      <c r="D107" s="541"/>
      <c r="E107" s="541"/>
      <c r="F107" s="541"/>
      <c r="G107" s="541"/>
      <c r="H107" s="541"/>
      <c r="I107" s="541"/>
      <c r="J107" s="541"/>
      <c r="K107" s="541"/>
      <c r="L107" s="541"/>
      <c r="M107" s="541"/>
      <c r="N107" s="541"/>
      <c r="O107" s="541"/>
      <c r="P107" s="541"/>
      <c r="Q107" s="541"/>
    </row>
  </sheetData>
  <mergeCells count="9">
    <mergeCell ref="B102:I102"/>
    <mergeCell ref="B104:I104"/>
    <mergeCell ref="B106:I106"/>
    <mergeCell ref="B10:P10"/>
    <mergeCell ref="B12:P12"/>
    <mergeCell ref="B54:I54"/>
    <mergeCell ref="B96:I96"/>
    <mergeCell ref="B98:I98"/>
    <mergeCell ref="B100:I100"/>
  </mergeCells>
  <pageMargins left="0.7" right="0.45" top="0.75" bottom="0.5" header="0.3" footer="0.3"/>
  <pageSetup scale="51" orientation="landscape" r:id="rId1"/>
  <rowBreaks count="2" manualBreakCount="2">
    <brk id="33" max="15" man="1"/>
    <brk id="75"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view="pageBreakPreview" zoomScaleNormal="100" zoomScaleSheetLayoutView="100" workbookViewId="0">
      <selection activeCell="H39" sqref="H39"/>
    </sheetView>
  </sheetViews>
  <sheetFormatPr defaultRowHeight="12.75"/>
  <cols>
    <col min="1" max="1" width="10.6640625" customWidth="1"/>
    <col min="2" max="6" width="12.6640625"/>
    <col min="7" max="7" width="13.5" bestFit="1" customWidth="1"/>
    <col min="8" max="8" width="12.6640625" customWidth="1"/>
    <col min="9" max="12" width="12.6640625"/>
    <col min="13" max="13" width="3.6640625" customWidth="1"/>
    <col min="14" max="19" width="12.6640625" customWidth="1"/>
    <col min="20" max="20" width="4" customWidth="1"/>
  </cols>
  <sheetData>
    <row r="1" spans="1:20" ht="15">
      <c r="A1" s="451" t="str">
        <f>'Attachment H-27A'!$A$4</f>
        <v>Silver Run Electric, LLC</v>
      </c>
      <c r="B1" s="454"/>
      <c r="C1" s="454"/>
      <c r="D1" s="454"/>
      <c r="E1" s="454"/>
      <c r="F1" s="454"/>
      <c r="G1" s="454"/>
      <c r="H1" s="454"/>
      <c r="I1" s="454"/>
      <c r="J1" s="454"/>
      <c r="K1" s="454"/>
      <c r="L1" s="454"/>
      <c r="M1" s="454"/>
      <c r="N1" s="454"/>
      <c r="O1" s="454"/>
      <c r="P1" s="454"/>
      <c r="Q1" s="454"/>
      <c r="R1" s="454"/>
      <c r="S1" s="454"/>
      <c r="T1" s="598"/>
    </row>
    <row r="2" spans="1:20" ht="15">
      <c r="A2" s="540" t="s">
        <v>972</v>
      </c>
      <c r="B2" s="454"/>
      <c r="C2" s="454"/>
      <c r="D2" s="454"/>
      <c r="E2" s="454"/>
      <c r="F2" s="454"/>
      <c r="G2" s="454"/>
      <c r="H2" s="454"/>
      <c r="I2" s="454"/>
      <c r="J2" s="454"/>
      <c r="K2" s="454"/>
      <c r="L2" s="454"/>
      <c r="M2" s="454"/>
      <c r="N2" s="454"/>
      <c r="O2" s="454"/>
      <c r="P2" s="454"/>
      <c r="Q2" s="454"/>
      <c r="R2" s="454"/>
      <c r="S2" s="454"/>
      <c r="T2" s="598"/>
    </row>
    <row r="3" spans="1:20" ht="15">
      <c r="A3" s="451" t="s">
        <v>981</v>
      </c>
      <c r="B3" s="454"/>
      <c r="C3" s="454"/>
      <c r="D3" s="454"/>
      <c r="E3" s="454"/>
      <c r="F3" s="454"/>
      <c r="G3" s="454"/>
      <c r="H3" s="454"/>
      <c r="I3" s="454"/>
      <c r="J3" s="454"/>
      <c r="K3" s="454"/>
      <c r="L3" s="454"/>
      <c r="M3" s="454"/>
      <c r="N3" s="454"/>
      <c r="O3" s="454"/>
      <c r="P3" s="454"/>
      <c r="Q3" s="454"/>
      <c r="R3" s="454"/>
      <c r="S3" s="454"/>
      <c r="T3" s="598"/>
    </row>
    <row r="4" spans="1:20" ht="15">
      <c r="A4" s="456">
        <v>2022</v>
      </c>
      <c r="B4" s="456" t="s">
        <v>1061</v>
      </c>
      <c r="C4" s="505"/>
      <c r="D4" s="454"/>
      <c r="E4" s="454"/>
      <c r="F4" s="599"/>
      <c r="G4" s="454"/>
      <c r="H4" s="454"/>
      <c r="I4" s="454"/>
      <c r="J4" s="454"/>
      <c r="K4" s="454"/>
      <c r="L4" s="454"/>
      <c r="M4" s="454"/>
      <c r="N4" s="454"/>
      <c r="O4" s="454"/>
      <c r="P4" s="454"/>
      <c r="Q4" s="454"/>
      <c r="R4" s="454"/>
      <c r="S4" s="454"/>
      <c r="T4" s="598"/>
    </row>
    <row r="5" spans="1:20" ht="15">
      <c r="A5" s="454"/>
      <c r="B5" s="454"/>
      <c r="C5" s="454"/>
      <c r="D5" s="454"/>
      <c r="E5" s="454"/>
      <c r="F5" s="454"/>
      <c r="G5" s="454"/>
      <c r="H5" s="454"/>
      <c r="I5" s="454"/>
      <c r="J5" s="454"/>
      <c r="K5" s="454"/>
      <c r="L5" s="454"/>
      <c r="M5" s="454"/>
      <c r="N5" s="454"/>
      <c r="O5" s="454"/>
      <c r="P5" s="454"/>
      <c r="Q5" s="454"/>
      <c r="R5" s="454"/>
      <c r="S5" s="454"/>
      <c r="T5" s="598"/>
    </row>
    <row r="6" spans="1:20" ht="15">
      <c r="A6" s="549" t="s">
        <v>407</v>
      </c>
      <c r="B6" s="454"/>
      <c r="C6" s="454"/>
      <c r="D6" s="454"/>
      <c r="E6" s="454"/>
      <c r="F6" s="454"/>
      <c r="G6" s="454"/>
      <c r="H6" s="454"/>
      <c r="I6" s="454"/>
      <c r="J6" s="454"/>
      <c r="K6" s="454"/>
      <c r="L6" s="454"/>
      <c r="M6" s="454"/>
      <c r="N6" s="454"/>
      <c r="O6" s="454"/>
      <c r="P6" s="454"/>
      <c r="Q6" s="454"/>
      <c r="R6" s="454"/>
      <c r="S6" s="454"/>
      <c r="T6" s="598"/>
    </row>
    <row r="7" spans="1:20" ht="15">
      <c r="A7" s="550">
        <v>1</v>
      </c>
      <c r="B7" s="600" t="s">
        <v>1066</v>
      </c>
      <c r="C7" s="505"/>
      <c r="D7" s="505"/>
      <c r="E7" s="505"/>
      <c r="F7" s="505"/>
      <c r="G7" s="505"/>
      <c r="H7" s="505"/>
      <c r="I7" s="505"/>
      <c r="J7" s="505"/>
      <c r="K7" s="505"/>
      <c r="L7" s="505"/>
      <c r="M7" s="505"/>
      <c r="N7" s="505"/>
      <c r="O7" s="505"/>
      <c r="P7" s="505"/>
      <c r="Q7" s="505"/>
      <c r="R7" s="505"/>
      <c r="S7" s="505"/>
      <c r="T7" s="598"/>
    </row>
    <row r="8" spans="1:20" ht="96.75" customHeight="1">
      <c r="A8" s="556">
        <f>+A7+1</f>
        <v>2</v>
      </c>
      <c r="B8" s="914" t="s">
        <v>1067</v>
      </c>
      <c r="C8" s="914"/>
      <c r="D8" s="914"/>
      <c r="E8" s="914"/>
      <c r="F8" s="914"/>
      <c r="G8" s="914"/>
      <c r="H8" s="914"/>
      <c r="I8" s="914"/>
      <c r="J8" s="914"/>
      <c r="K8" s="914"/>
      <c r="L8" s="914"/>
      <c r="M8" s="914"/>
      <c r="N8" s="914"/>
      <c r="O8" s="914"/>
      <c r="P8" s="914"/>
      <c r="Q8" s="914"/>
      <c r="R8" s="914"/>
      <c r="S8" s="914"/>
      <c r="T8" s="598"/>
    </row>
    <row r="9" spans="1:20" ht="81.75" customHeight="1">
      <c r="A9" s="556">
        <f>+A8+1</f>
        <v>3</v>
      </c>
      <c r="B9" s="915" t="s">
        <v>957</v>
      </c>
      <c r="C9" s="916"/>
      <c r="D9" s="916"/>
      <c r="E9" s="916"/>
      <c r="F9" s="916"/>
      <c r="G9" s="916"/>
      <c r="H9" s="916"/>
      <c r="I9" s="916"/>
      <c r="J9" s="916"/>
      <c r="K9" s="916"/>
      <c r="L9" s="916"/>
      <c r="M9" s="916"/>
      <c r="N9" s="916"/>
      <c r="O9" s="916"/>
      <c r="P9" s="916"/>
      <c r="Q9" s="916"/>
      <c r="R9" s="916"/>
      <c r="S9" s="916"/>
      <c r="T9" s="598"/>
    </row>
    <row r="10" spans="1:20" ht="30.75" customHeight="1">
      <c r="A10" s="556">
        <f>+A9+1</f>
        <v>4</v>
      </c>
      <c r="B10" s="915" t="s">
        <v>958</v>
      </c>
      <c r="C10" s="917"/>
      <c r="D10" s="917"/>
      <c r="E10" s="917"/>
      <c r="F10" s="917"/>
      <c r="G10" s="917"/>
      <c r="H10" s="917"/>
      <c r="I10" s="917"/>
      <c r="J10" s="917"/>
      <c r="K10" s="917"/>
      <c r="L10" s="917"/>
      <c r="M10" s="917"/>
      <c r="N10" s="917"/>
      <c r="O10" s="917"/>
      <c r="P10" s="917"/>
      <c r="Q10" s="917"/>
      <c r="R10" s="601"/>
      <c r="S10" s="601"/>
      <c r="T10" s="598"/>
    </row>
    <row r="11" spans="1:20" ht="15">
      <c r="A11" s="602"/>
      <c r="B11" s="454"/>
      <c r="C11" s="601"/>
      <c r="D11" s="454"/>
      <c r="E11" s="454"/>
      <c r="F11" s="454"/>
      <c r="G11" s="601"/>
      <c r="H11" s="601"/>
      <c r="I11" s="601"/>
      <c r="J11" s="601"/>
      <c r="K11" s="601"/>
      <c r="L11" s="601"/>
      <c r="M11" s="601"/>
      <c r="N11" s="601"/>
      <c r="O11" s="601"/>
      <c r="P11" s="601"/>
      <c r="Q11" s="601"/>
      <c r="R11" s="601"/>
      <c r="S11" s="601"/>
      <c r="T11" s="598"/>
    </row>
    <row r="12" spans="1:20" ht="15">
      <c r="A12" s="601"/>
      <c r="B12" s="601" t="s">
        <v>122</v>
      </c>
      <c r="C12" s="454"/>
      <c r="D12" s="454"/>
      <c r="E12" s="454"/>
      <c r="F12" s="601" t="s">
        <v>123</v>
      </c>
      <c r="G12" s="601" t="s">
        <v>125</v>
      </c>
      <c r="H12" s="601" t="s">
        <v>124</v>
      </c>
      <c r="I12" s="601" t="s">
        <v>126</v>
      </c>
      <c r="J12" s="601" t="s">
        <v>127</v>
      </c>
      <c r="K12" s="601" t="s">
        <v>128</v>
      </c>
      <c r="L12" s="601" t="s">
        <v>129</v>
      </c>
      <c r="M12" s="601"/>
      <c r="N12" s="601" t="s">
        <v>130</v>
      </c>
      <c r="O12" s="601" t="s">
        <v>823</v>
      </c>
      <c r="P12" s="601" t="s">
        <v>867</v>
      </c>
      <c r="Q12" s="601" t="s">
        <v>923</v>
      </c>
      <c r="R12" s="601" t="s">
        <v>924</v>
      </c>
      <c r="S12" s="601" t="s">
        <v>925</v>
      </c>
      <c r="T12" s="598"/>
    </row>
    <row r="13" spans="1:20" ht="15">
      <c r="A13" s="556">
        <f>+A10+1</f>
        <v>5</v>
      </c>
      <c r="B13" s="603" t="s">
        <v>959</v>
      </c>
      <c r="C13" s="501"/>
      <c r="D13" s="501"/>
      <c r="E13" s="501"/>
      <c r="F13" s="501"/>
      <c r="G13" s="501"/>
      <c r="H13" s="501"/>
      <c r="I13" s="501"/>
      <c r="J13" s="501"/>
      <c r="K13" s="501"/>
      <c r="L13" s="501"/>
      <c r="M13" s="604"/>
      <c r="N13" s="599"/>
      <c r="O13" s="599"/>
      <c r="P13" s="599"/>
      <c r="Q13" s="599"/>
      <c r="R13" s="599"/>
      <c r="S13" s="599"/>
      <c r="T13" s="598"/>
    </row>
    <row r="14" spans="1:20" ht="15">
      <c r="A14" s="556"/>
      <c r="B14" s="605"/>
      <c r="C14" s="454"/>
      <c r="D14" s="454"/>
      <c r="E14" s="454"/>
      <c r="F14" s="454"/>
      <c r="G14" s="454"/>
      <c r="H14" s="606">
        <v>0.40732999999999997</v>
      </c>
      <c r="I14" s="606">
        <f>H14</f>
        <v>0.40732999999999997</v>
      </c>
      <c r="J14" s="607">
        <f>I14</f>
        <v>0.40732999999999997</v>
      </c>
      <c r="K14" s="607">
        <f>1/(1-H14)</f>
        <v>1.6872795991023672</v>
      </c>
      <c r="L14" s="607">
        <f>J14</f>
        <v>0.40732999999999997</v>
      </c>
      <c r="M14" s="604"/>
      <c r="N14" s="599"/>
      <c r="O14" s="599"/>
      <c r="P14" s="599"/>
      <c r="Q14" s="599"/>
      <c r="R14" s="599"/>
      <c r="S14" s="599"/>
      <c r="T14" s="598"/>
    </row>
    <row r="15" spans="1:20" ht="15">
      <c r="A15" s="556">
        <f>+A13+1</f>
        <v>6</v>
      </c>
      <c r="B15" s="913" t="s">
        <v>960</v>
      </c>
      <c r="C15" s="913"/>
      <c r="D15" s="913"/>
      <c r="E15" s="913"/>
      <c r="F15" s="913"/>
      <c r="G15" s="913"/>
      <c r="H15" s="609" t="s">
        <v>818</v>
      </c>
      <c r="I15" s="609" t="s">
        <v>818</v>
      </c>
      <c r="J15" s="609" t="s">
        <v>818</v>
      </c>
      <c r="K15" s="609" t="s">
        <v>818</v>
      </c>
      <c r="L15" s="609" t="s">
        <v>818</v>
      </c>
      <c r="M15" s="609"/>
      <c r="N15" s="599"/>
      <c r="O15" s="599"/>
      <c r="P15" s="599"/>
      <c r="Q15" s="599"/>
      <c r="R15" s="599"/>
      <c r="S15" s="599"/>
      <c r="T15" s="598"/>
    </row>
    <row r="16" spans="1:20" ht="15">
      <c r="A16" s="556">
        <f>+A15+1</f>
        <v>7</v>
      </c>
      <c r="B16" s="610" t="s">
        <v>961</v>
      </c>
      <c r="C16" s="610"/>
      <c r="D16" s="610"/>
      <c r="E16" s="599"/>
      <c r="F16" s="611" t="s">
        <v>962</v>
      </c>
      <c r="G16" s="612" t="s">
        <v>170</v>
      </c>
      <c r="H16" s="613">
        <v>190</v>
      </c>
      <c r="I16" s="613">
        <v>282</v>
      </c>
      <c r="J16" s="613">
        <v>283</v>
      </c>
      <c r="K16" s="613">
        <v>182.3</v>
      </c>
      <c r="L16" s="613">
        <v>283</v>
      </c>
      <c r="M16" s="599"/>
      <c r="N16" s="599"/>
      <c r="O16" s="599"/>
      <c r="P16" s="599"/>
      <c r="Q16" s="599"/>
      <c r="R16" s="599"/>
      <c r="S16" s="599"/>
      <c r="T16" s="598"/>
    </row>
    <row r="17" spans="1:20" ht="15">
      <c r="A17" s="556"/>
      <c r="B17" s="599"/>
      <c r="C17" s="599"/>
      <c r="D17" s="599"/>
      <c r="E17" s="599"/>
      <c r="F17" s="599"/>
      <c r="G17" s="599"/>
      <c r="H17" s="599"/>
      <c r="I17" s="599"/>
      <c r="J17" s="599"/>
      <c r="K17" s="599"/>
      <c r="L17" s="599"/>
      <c r="M17" s="599"/>
      <c r="N17" s="599"/>
      <c r="O17" s="599"/>
      <c r="P17" s="599"/>
      <c r="Q17" s="599"/>
      <c r="R17" s="599"/>
      <c r="S17" s="599"/>
      <c r="T17" s="598"/>
    </row>
    <row r="18" spans="1:20" ht="15">
      <c r="A18" s="556">
        <f>A16+1</f>
        <v>8</v>
      </c>
      <c r="B18" s="746" t="s">
        <v>1068</v>
      </c>
      <c r="C18" s="614"/>
      <c r="D18" s="614"/>
      <c r="E18" s="599"/>
      <c r="F18" s="746" t="s">
        <v>1073</v>
      </c>
      <c r="G18" s="615">
        <v>-127511.62085954301</v>
      </c>
      <c r="H18" s="615"/>
      <c r="I18" s="615">
        <f>G18*I14</f>
        <v>-51939.30852471765</v>
      </c>
      <c r="J18" s="615"/>
      <c r="K18" s="615"/>
      <c r="L18" s="615"/>
      <c r="M18" s="616"/>
      <c r="N18" s="599"/>
      <c r="O18" s="599"/>
      <c r="P18" s="599"/>
      <c r="Q18" s="599"/>
      <c r="R18" s="599"/>
      <c r="S18" s="599"/>
      <c r="T18" s="598"/>
    </row>
    <row r="19" spans="1:20" ht="15">
      <c r="A19" s="747" t="str">
        <f>A18&amp;"a"</f>
        <v>8a</v>
      </c>
      <c r="B19" s="746" t="s">
        <v>1069</v>
      </c>
      <c r="C19" s="614"/>
      <c r="D19" s="614"/>
      <c r="E19" s="599"/>
      <c r="F19" s="746" t="s">
        <v>1073</v>
      </c>
      <c r="G19" s="615">
        <v>-568459.72214584204</v>
      </c>
      <c r="H19" s="615"/>
      <c r="I19" s="615">
        <f>G19*I14</f>
        <v>-231550.69862166583</v>
      </c>
      <c r="J19" s="615"/>
      <c r="K19" s="615">
        <f xml:space="preserve"> - I19*K14</f>
        <v>390690.76994223736</v>
      </c>
      <c r="L19" s="615">
        <f xml:space="preserve"> - K19*L14</f>
        <v>-159140.07132057153</v>
      </c>
      <c r="M19" s="616"/>
      <c r="N19" s="599"/>
      <c r="O19" s="599"/>
      <c r="P19" s="599"/>
      <c r="Q19" s="599"/>
      <c r="R19" s="599"/>
      <c r="S19" s="599"/>
      <c r="T19" s="598"/>
    </row>
    <row r="20" spans="1:20" ht="15">
      <c r="A20" s="747" t="str">
        <f>A18&amp;"b"</f>
        <v>8b</v>
      </c>
      <c r="B20" s="746" t="s">
        <v>1070</v>
      </c>
      <c r="C20" s="614"/>
      <c r="D20" s="614"/>
      <c r="E20" s="599"/>
      <c r="F20" s="746" t="s">
        <v>1073</v>
      </c>
      <c r="G20" s="615">
        <v>710429</v>
      </c>
      <c r="H20" s="615">
        <f>G20*H14</f>
        <v>289379.04456999997</v>
      </c>
      <c r="I20" s="615"/>
      <c r="J20" s="615"/>
      <c r="K20" s="615"/>
      <c r="L20" s="615"/>
      <c r="M20" s="616"/>
      <c r="N20" s="599"/>
      <c r="O20" s="599"/>
      <c r="P20" s="599"/>
      <c r="Q20" s="599"/>
      <c r="R20" s="599"/>
      <c r="S20" s="599"/>
      <c r="T20" s="598"/>
    </row>
    <row r="21" spans="1:20" ht="15">
      <c r="A21" s="747" t="str">
        <f>A18&amp;"c"</f>
        <v>8c</v>
      </c>
      <c r="B21" s="746" t="s">
        <v>1071</v>
      </c>
      <c r="C21" s="614"/>
      <c r="D21" s="614"/>
      <c r="E21" s="599"/>
      <c r="F21" s="746" t="s">
        <v>1073</v>
      </c>
      <c r="G21" s="615">
        <v>-34633.42</v>
      </c>
      <c r="H21" s="615"/>
      <c r="I21" s="615"/>
      <c r="J21" s="615">
        <f>G21*J14</f>
        <v>-14107.230968599999</v>
      </c>
      <c r="K21" s="615"/>
      <c r="L21" s="615"/>
      <c r="M21" s="616"/>
      <c r="N21" s="599"/>
      <c r="O21" s="599"/>
      <c r="P21" s="599"/>
      <c r="Q21" s="599"/>
      <c r="R21" s="599"/>
      <c r="S21" s="599"/>
      <c r="T21" s="624"/>
    </row>
    <row r="22" spans="1:20" ht="15">
      <c r="A22" s="747" t="str">
        <f>A18&amp;"d"</f>
        <v>8d</v>
      </c>
      <c r="B22" s="746" t="s">
        <v>1072</v>
      </c>
      <c r="C22" s="614"/>
      <c r="D22" s="614"/>
      <c r="E22" s="599"/>
      <c r="F22" s="746" t="s">
        <v>1073</v>
      </c>
      <c r="G22" s="615">
        <v>-154955.51</v>
      </c>
      <c r="H22" s="614"/>
      <c r="I22" s="615"/>
      <c r="J22" s="615">
        <f>G22*J14</f>
        <v>-63118.027888299999</v>
      </c>
      <c r="K22" s="615">
        <f xml:space="preserve"> - J22*K14</f>
        <v>106497.76079150286</v>
      </c>
      <c r="L22" s="615">
        <f xml:space="preserve"> - K22*L14</f>
        <v>-43379.732903202857</v>
      </c>
      <c r="M22" s="616"/>
      <c r="N22" s="599"/>
      <c r="O22" s="599"/>
      <c r="P22" s="599"/>
      <c r="Q22" s="599"/>
      <c r="R22" s="599"/>
      <c r="S22" s="599"/>
      <c r="T22" s="598"/>
    </row>
    <row r="23" spans="1:20" ht="15.75" thickBot="1">
      <c r="A23" s="556">
        <f>A18+1</f>
        <v>9</v>
      </c>
      <c r="B23" s="599" t="s">
        <v>398</v>
      </c>
      <c r="C23" s="599"/>
      <c r="D23" s="599"/>
      <c r="E23" s="599"/>
      <c r="F23" s="599"/>
      <c r="G23" s="617"/>
      <c r="H23" s="618">
        <f>SUM(H18:H22)</f>
        <v>289379.04456999997</v>
      </c>
      <c r="I23" s="618">
        <f>SUM(I18:I22)</f>
        <v>-283490.00714638346</v>
      </c>
      <c r="J23" s="618">
        <f>SUM(J18:J22)</f>
        <v>-77225.258856899993</v>
      </c>
      <c r="K23" s="618">
        <f>SUM(K18:K22)</f>
        <v>497188.53073374019</v>
      </c>
      <c r="L23" s="618">
        <f>SUM(L18:L22)</f>
        <v>-202519.80422377438</v>
      </c>
      <c r="M23" s="616"/>
      <c r="N23" s="599"/>
      <c r="O23" s="599"/>
      <c r="P23" s="599"/>
      <c r="Q23" s="599"/>
      <c r="R23" s="599"/>
      <c r="S23" s="599"/>
      <c r="T23" s="598"/>
    </row>
    <row r="24" spans="1:20" ht="15.75" thickTop="1">
      <c r="A24" s="556"/>
      <c r="B24" s="599"/>
      <c r="C24" s="599"/>
      <c r="D24" s="599"/>
      <c r="E24" s="599"/>
      <c r="F24" s="599"/>
      <c r="G24" s="616"/>
      <c r="H24" s="599"/>
      <c r="I24" s="616"/>
      <c r="J24" s="616"/>
      <c r="K24" s="616"/>
      <c r="L24" s="599"/>
      <c r="M24" s="599"/>
      <c r="N24" s="599"/>
      <c r="O24" s="599"/>
      <c r="P24" s="599"/>
      <c r="Q24" s="599"/>
      <c r="R24" s="599"/>
      <c r="S24" s="599"/>
      <c r="T24" s="598"/>
    </row>
    <row r="25" spans="1:20" ht="15">
      <c r="A25" s="556">
        <f>A23+1</f>
        <v>10</v>
      </c>
      <c r="B25" s="603" t="s">
        <v>963</v>
      </c>
      <c r="C25" s="619"/>
      <c r="D25" s="619"/>
      <c r="E25" s="619"/>
      <c r="F25" s="619"/>
      <c r="G25" s="620"/>
      <c r="H25" s="619"/>
      <c r="I25" s="620"/>
      <c r="J25" s="620"/>
      <c r="K25" s="620"/>
      <c r="L25" s="619"/>
      <c r="M25" s="599"/>
      <c r="N25" s="918" t="s">
        <v>964</v>
      </c>
      <c r="O25" s="918"/>
      <c r="P25" s="918"/>
      <c r="Q25" s="918"/>
      <c r="R25" s="918"/>
      <c r="S25" s="918"/>
      <c r="T25" s="598"/>
    </row>
    <row r="26" spans="1:20" ht="15">
      <c r="A26" s="556">
        <f t="shared" ref="A26:A28" si="0">+A25+1</f>
        <v>11</v>
      </c>
      <c r="B26" s="599"/>
      <c r="C26" s="599"/>
      <c r="D26" s="599"/>
      <c r="E26" s="599"/>
      <c r="F26" s="599"/>
      <c r="G26" s="616"/>
      <c r="H26" s="606">
        <v>0.27967800000000004</v>
      </c>
      <c r="I26" s="606">
        <f>H26</f>
        <v>0.27967800000000004</v>
      </c>
      <c r="J26" s="607">
        <f>I26</f>
        <v>0.27967800000000004</v>
      </c>
      <c r="K26" s="607">
        <f>1/(1-H26)</f>
        <v>1.3882680245778973</v>
      </c>
      <c r="L26" s="607">
        <f>J26</f>
        <v>0.27967800000000004</v>
      </c>
      <c r="M26" s="599"/>
      <c r="N26" s="599"/>
      <c r="O26" s="599"/>
      <c r="P26" s="608">
        <f>K26</f>
        <v>1.3882680245778973</v>
      </c>
      <c r="Q26" s="607">
        <f>L26</f>
        <v>0.27967800000000004</v>
      </c>
      <c r="R26" s="608">
        <f>P26</f>
        <v>1.3882680245778973</v>
      </c>
      <c r="S26" s="607">
        <f>Q26</f>
        <v>0.27967800000000004</v>
      </c>
      <c r="T26" s="598"/>
    </row>
    <row r="27" spans="1:20" ht="15">
      <c r="A27" s="556">
        <f t="shared" si="0"/>
        <v>12</v>
      </c>
      <c r="B27" s="913" t="s">
        <v>960</v>
      </c>
      <c r="C27" s="913"/>
      <c r="D27" s="913"/>
      <c r="E27" s="913"/>
      <c r="F27" s="913"/>
      <c r="G27" s="913"/>
      <c r="H27" s="609" t="s">
        <v>818</v>
      </c>
      <c r="I27" s="609" t="s">
        <v>818</v>
      </c>
      <c r="J27" s="609" t="s">
        <v>818</v>
      </c>
      <c r="K27" s="609" t="s">
        <v>818</v>
      </c>
      <c r="L27" s="609" t="s">
        <v>818</v>
      </c>
      <c r="M27" s="616"/>
      <c r="N27" s="609" t="s">
        <v>818</v>
      </c>
      <c r="O27" s="609" t="s">
        <v>818</v>
      </c>
      <c r="P27" s="609" t="s">
        <v>818</v>
      </c>
      <c r="Q27" s="609" t="s">
        <v>818</v>
      </c>
      <c r="R27" s="609" t="s">
        <v>818</v>
      </c>
      <c r="S27" s="609" t="s">
        <v>818</v>
      </c>
      <c r="T27" s="598"/>
    </row>
    <row r="28" spans="1:20" ht="15">
      <c r="A28" s="556">
        <f t="shared" si="0"/>
        <v>13</v>
      </c>
      <c r="B28" s="610" t="s">
        <v>961</v>
      </c>
      <c r="C28" s="610"/>
      <c r="D28" s="610"/>
      <c r="E28" s="599"/>
      <c r="F28" s="611" t="s">
        <v>962</v>
      </c>
      <c r="G28" s="612" t="s">
        <v>170</v>
      </c>
      <c r="H28" s="613">
        <v>190</v>
      </c>
      <c r="I28" s="613">
        <v>282</v>
      </c>
      <c r="J28" s="613">
        <v>283</v>
      </c>
      <c r="K28" s="613">
        <v>182.3</v>
      </c>
      <c r="L28" s="613">
        <v>283</v>
      </c>
      <c r="M28" s="621"/>
      <c r="N28" s="613">
        <v>410.2</v>
      </c>
      <c r="O28" s="613">
        <v>411.2</v>
      </c>
      <c r="P28" s="613">
        <v>254</v>
      </c>
      <c r="Q28" s="613">
        <v>190</v>
      </c>
      <c r="R28" s="613">
        <v>182.3</v>
      </c>
      <c r="S28" s="613">
        <v>283</v>
      </c>
      <c r="T28" s="598"/>
    </row>
    <row r="29" spans="1:20" ht="15">
      <c r="A29" s="605"/>
      <c r="B29" s="599"/>
      <c r="C29" s="599"/>
      <c r="D29" s="599"/>
      <c r="E29" s="599"/>
      <c r="F29" s="599"/>
      <c r="G29" s="616"/>
      <c r="H29" s="609"/>
      <c r="I29" s="622"/>
      <c r="J29" s="622"/>
      <c r="K29" s="622"/>
      <c r="L29" s="622"/>
      <c r="M29" s="622"/>
      <c r="N29" s="599"/>
      <c r="O29" s="599"/>
      <c r="P29" s="599"/>
      <c r="Q29" s="599"/>
      <c r="R29" s="599"/>
      <c r="S29" s="599"/>
      <c r="T29" s="598"/>
    </row>
    <row r="30" spans="1:20" ht="15">
      <c r="A30" s="556">
        <f>A28+1</f>
        <v>14</v>
      </c>
      <c r="B30" s="746" t="s">
        <v>1068</v>
      </c>
      <c r="C30" s="614"/>
      <c r="D30" s="614"/>
      <c r="E30" s="599"/>
      <c r="F30" s="746" t="s">
        <v>1073</v>
      </c>
      <c r="G30" s="615">
        <v>-127511.62085954301</v>
      </c>
      <c r="H30" s="615"/>
      <c r="I30" s="615">
        <f>G30*I26</f>
        <v>-35662.195098755277</v>
      </c>
      <c r="J30" s="615"/>
      <c r="K30" s="615"/>
      <c r="L30" s="615"/>
      <c r="M30" s="616"/>
      <c r="N30" s="615"/>
      <c r="O30" s="615">
        <f>I18-I30</f>
        <v>-16277.113425962372</v>
      </c>
      <c r="P30" s="615"/>
      <c r="Q30" s="615"/>
      <c r="R30" s="615"/>
      <c r="S30" s="615"/>
      <c r="T30" s="598"/>
    </row>
    <row r="31" spans="1:20" ht="15">
      <c r="A31" s="747" t="str">
        <f>A30&amp;"a"</f>
        <v>14a</v>
      </c>
      <c r="B31" s="746" t="s">
        <v>1069</v>
      </c>
      <c r="C31" s="614"/>
      <c r="D31" s="614"/>
      <c r="E31" s="599"/>
      <c r="F31" s="746" t="s">
        <v>1073</v>
      </c>
      <c r="G31" s="615">
        <v>-568459.72214584204</v>
      </c>
      <c r="H31" s="615"/>
      <c r="I31" s="615">
        <f>G31*I26</f>
        <v>-158985.67817030483</v>
      </c>
      <c r="J31" s="615"/>
      <c r="K31" s="615">
        <f xml:space="preserve"> - I31*K26</f>
        <v>220714.73336966641</v>
      </c>
      <c r="L31" s="615">
        <f xml:space="preserve"> - K31*L26</f>
        <v>-61729.055199361574</v>
      </c>
      <c r="M31" s="616"/>
      <c r="N31" s="615"/>
      <c r="O31" s="615"/>
      <c r="P31" s="615"/>
      <c r="Q31" s="615"/>
      <c r="R31" s="615"/>
      <c r="S31" s="615"/>
      <c r="T31" s="598"/>
    </row>
    <row r="32" spans="1:20" ht="15">
      <c r="A32" s="747" t="str">
        <f>A30&amp;"b"</f>
        <v>14b</v>
      </c>
      <c r="B32" s="746" t="s">
        <v>1070</v>
      </c>
      <c r="C32" s="614"/>
      <c r="D32" s="614"/>
      <c r="E32" s="599"/>
      <c r="F32" s="746" t="s">
        <v>1073</v>
      </c>
      <c r="G32" s="615">
        <v>710429</v>
      </c>
      <c r="H32" s="615">
        <f>G32*H26</f>
        <v>198691.36186200002</v>
      </c>
      <c r="I32" s="615"/>
      <c r="J32" s="615"/>
      <c r="K32" s="615"/>
      <c r="L32" s="615"/>
      <c r="M32" s="616"/>
      <c r="N32" s="615">
        <f>H20-H32</f>
        <v>90687.682707999949</v>
      </c>
      <c r="O32" s="615"/>
      <c r="P32" s="615"/>
      <c r="Q32" s="615"/>
      <c r="R32" s="615"/>
      <c r="S32" s="615"/>
      <c r="T32" s="598"/>
    </row>
    <row r="33" spans="1:20" ht="15">
      <c r="A33" s="747" t="str">
        <f>A30&amp;"c"</f>
        <v>14c</v>
      </c>
      <c r="B33" s="746" t="s">
        <v>1071</v>
      </c>
      <c r="C33" s="614"/>
      <c r="D33" s="614"/>
      <c r="E33" s="599"/>
      <c r="F33" s="746" t="s">
        <v>1073</v>
      </c>
      <c r="G33" s="615">
        <v>-34633.42</v>
      </c>
      <c r="H33" s="615"/>
      <c r="I33" s="615"/>
      <c r="J33" s="615">
        <f>G33*J26</f>
        <v>-9686.2056387600005</v>
      </c>
      <c r="K33" s="615"/>
      <c r="L33" s="615"/>
      <c r="M33" s="616"/>
      <c r="N33" s="615"/>
      <c r="O33" s="615">
        <f>J21-J33</f>
        <v>-4421.0253298399984</v>
      </c>
      <c r="P33" s="615"/>
      <c r="Q33" s="615"/>
      <c r="R33" s="615"/>
      <c r="S33" s="615"/>
      <c r="T33" s="624"/>
    </row>
    <row r="34" spans="1:20" ht="15">
      <c r="A34" s="747" t="str">
        <f>A30&amp;"d"</f>
        <v>14d</v>
      </c>
      <c r="B34" s="746" t="s">
        <v>1072</v>
      </c>
      <c r="C34" s="614"/>
      <c r="D34" s="614"/>
      <c r="E34" s="599"/>
      <c r="F34" s="746" t="s">
        <v>1073</v>
      </c>
      <c r="G34" s="615">
        <v>-154955.51</v>
      </c>
      <c r="H34" s="614"/>
      <c r="I34" s="615"/>
      <c r="J34" s="615">
        <f>G34*J26</f>
        <v>-43337.647125780008</v>
      </c>
      <c r="K34" s="615">
        <f xml:space="preserve"> - J34*K26</f>
        <v>60164.269765160599</v>
      </c>
      <c r="L34" s="615">
        <f xml:space="preserve"> - K34*L26</f>
        <v>-16826.622639380588</v>
      </c>
      <c r="M34" s="616"/>
      <c r="N34" s="614"/>
      <c r="O34" s="614"/>
      <c r="P34" s="615"/>
      <c r="Q34" s="615"/>
      <c r="R34" s="615"/>
      <c r="S34" s="615"/>
      <c r="T34" s="598"/>
    </row>
    <row r="35" spans="1:20" ht="15.75" thickBot="1">
      <c r="A35" s="556">
        <f>A30+1</f>
        <v>15</v>
      </c>
      <c r="B35" s="599" t="s">
        <v>398</v>
      </c>
      <c r="C35" s="599"/>
      <c r="D35" s="599"/>
      <c r="E35" s="599"/>
      <c r="F35" s="599"/>
      <c r="G35" s="617"/>
      <c r="H35" s="618">
        <f>SUM(H30:H34)</f>
        <v>198691.36186200002</v>
      </c>
      <c r="I35" s="618">
        <f>SUM(I30:I34)</f>
        <v>-194647.8732690601</v>
      </c>
      <c r="J35" s="618">
        <f>SUM(J30:J34)</f>
        <v>-53023.85276454001</v>
      </c>
      <c r="K35" s="618">
        <f>SUM(K30:K34)</f>
        <v>280879.00313482701</v>
      </c>
      <c r="L35" s="618">
        <f>SUM(L30:L34)</f>
        <v>-78555.677838742165</v>
      </c>
      <c r="M35" s="616"/>
      <c r="N35" s="618">
        <f t="shared" ref="N35:S35" si="1">SUM(N30:N34)</f>
        <v>90687.682707999949</v>
      </c>
      <c r="O35" s="618">
        <f t="shared" si="1"/>
        <v>-20698.138755802371</v>
      </c>
      <c r="P35" s="618">
        <f t="shared" si="1"/>
        <v>0</v>
      </c>
      <c r="Q35" s="618">
        <f t="shared" si="1"/>
        <v>0</v>
      </c>
      <c r="R35" s="618">
        <f t="shared" si="1"/>
        <v>0</v>
      </c>
      <c r="S35" s="618">
        <f t="shared" si="1"/>
        <v>0</v>
      </c>
      <c r="T35" s="598"/>
    </row>
    <row r="36" spans="1:20" ht="15.75" thickTop="1">
      <c r="A36" s="605"/>
      <c r="B36" s="599"/>
      <c r="C36" s="599"/>
      <c r="D36" s="599"/>
      <c r="E36" s="599"/>
      <c r="F36" s="599"/>
      <c r="G36" s="599"/>
      <c r="H36" s="599"/>
      <c r="I36" s="599"/>
      <c r="J36" s="599"/>
      <c r="K36" s="599"/>
      <c r="L36" s="599"/>
      <c r="M36" s="616"/>
      <c r="N36" s="599"/>
      <c r="O36" s="599"/>
      <c r="P36" s="599"/>
      <c r="Q36" s="616"/>
      <c r="R36" s="599"/>
      <c r="S36" s="599"/>
      <c r="T36" s="598"/>
    </row>
    <row r="37" spans="1:20" ht="15.75" thickBot="1">
      <c r="A37" s="623">
        <f>A35+1</f>
        <v>16</v>
      </c>
      <c r="B37" s="605" t="s">
        <v>982</v>
      </c>
      <c r="C37" s="599"/>
      <c r="D37" s="599"/>
      <c r="E37" s="599"/>
      <c r="F37" s="599"/>
      <c r="G37" s="599"/>
      <c r="H37" s="618">
        <f>H35-H23</f>
        <v>-90687.682707999949</v>
      </c>
      <c r="I37" s="618">
        <f>I35-I23</f>
        <v>88842.133877323358</v>
      </c>
      <c r="J37" s="618">
        <f>J35-J23</f>
        <v>24201.406092359983</v>
      </c>
      <c r="K37" s="618">
        <f>K35-K23</f>
        <v>-216309.52759891318</v>
      </c>
      <c r="L37" s="618">
        <f>L35-L23</f>
        <v>123964.12638503221</v>
      </c>
      <c r="M37" s="616"/>
      <c r="N37" s="618">
        <f t="shared" ref="N37:S37" si="2">N35</f>
        <v>90687.682707999949</v>
      </c>
      <c r="O37" s="618">
        <f t="shared" si="2"/>
        <v>-20698.138755802371</v>
      </c>
      <c r="P37" s="618">
        <f t="shared" si="2"/>
        <v>0</v>
      </c>
      <c r="Q37" s="618">
        <f t="shared" si="2"/>
        <v>0</v>
      </c>
      <c r="R37" s="618">
        <f t="shared" si="2"/>
        <v>0</v>
      </c>
      <c r="S37" s="618">
        <f t="shared" si="2"/>
        <v>0</v>
      </c>
      <c r="T37" s="598"/>
    </row>
    <row r="38" spans="1:20" ht="15.75" thickTop="1">
      <c r="A38" s="556"/>
      <c r="B38" s="599"/>
      <c r="C38" s="599"/>
      <c r="D38" s="599"/>
      <c r="E38" s="599"/>
      <c r="F38" s="599"/>
      <c r="G38" s="599"/>
      <c r="H38" s="599"/>
      <c r="I38" s="599"/>
      <c r="J38" s="599"/>
      <c r="K38" s="599"/>
      <c r="L38" s="599"/>
      <c r="M38" s="599"/>
      <c r="N38" s="599"/>
      <c r="O38" s="599"/>
      <c r="P38" s="599"/>
      <c r="Q38" s="599"/>
      <c r="R38" s="599"/>
      <c r="S38" s="599"/>
      <c r="T38" s="598"/>
    </row>
    <row r="39" spans="1:20" ht="15">
      <c r="A39" s="556">
        <f>A37+1</f>
        <v>17</v>
      </c>
      <c r="B39" s="605" t="s">
        <v>965</v>
      </c>
      <c r="C39" s="599"/>
      <c r="D39" s="599"/>
      <c r="E39" s="599"/>
      <c r="F39" s="599"/>
      <c r="G39" s="599"/>
      <c r="H39" s="599"/>
      <c r="I39" s="599"/>
      <c r="J39" s="599"/>
      <c r="K39" s="599"/>
      <c r="L39" s="599"/>
      <c r="M39" s="599"/>
      <c r="N39" s="599"/>
      <c r="O39" s="599"/>
      <c r="P39" s="599"/>
      <c r="Q39" s="599"/>
      <c r="R39" s="599"/>
      <c r="S39" s="599"/>
      <c r="T39" s="598"/>
    </row>
    <row r="40" spans="1:20" ht="15">
      <c r="A40" s="556">
        <f t="shared" ref="A40:A45" si="3">+A39+1</f>
        <v>18</v>
      </c>
      <c r="B40" s="599" t="s">
        <v>966</v>
      </c>
      <c r="C40" s="599"/>
      <c r="D40" s="599"/>
      <c r="E40" s="599"/>
      <c r="F40" s="599"/>
      <c r="G40" s="599"/>
      <c r="H40" s="748">
        <v>0</v>
      </c>
      <c r="I40" s="599"/>
      <c r="J40" s="599"/>
      <c r="K40" s="599"/>
      <c r="L40" s="599"/>
      <c r="M40" s="599"/>
      <c r="N40" s="599"/>
      <c r="O40" s="599"/>
      <c r="P40" s="599"/>
      <c r="Q40" s="599"/>
      <c r="R40" s="599"/>
      <c r="S40" s="599"/>
      <c r="T40" s="598"/>
    </row>
    <row r="41" spans="1:20" ht="15">
      <c r="A41" s="556">
        <f t="shared" si="3"/>
        <v>19</v>
      </c>
      <c r="B41" s="599" t="s">
        <v>967</v>
      </c>
      <c r="C41" s="599"/>
      <c r="D41" s="599"/>
      <c r="E41" s="599"/>
      <c r="F41" s="599"/>
      <c r="G41" s="599"/>
      <c r="H41" s="748">
        <v>0</v>
      </c>
      <c r="I41" s="599"/>
      <c r="J41" s="599"/>
      <c r="K41" s="599"/>
      <c r="L41" s="599"/>
      <c r="M41" s="599"/>
      <c r="N41" s="599"/>
      <c r="O41" s="599"/>
      <c r="P41" s="599"/>
      <c r="Q41" s="599"/>
      <c r="R41" s="599"/>
      <c r="S41" s="599"/>
      <c r="T41" s="598"/>
    </row>
    <row r="42" spans="1:20" ht="15">
      <c r="A42" s="556">
        <f t="shared" si="3"/>
        <v>20</v>
      </c>
      <c r="B42" s="599" t="s">
        <v>968</v>
      </c>
      <c r="C42" s="599"/>
      <c r="D42" s="599"/>
      <c r="E42" s="599"/>
      <c r="F42" s="599"/>
      <c r="G42" s="599"/>
      <c r="H42" s="748">
        <f>K37</f>
        <v>-216309.52759891318</v>
      </c>
      <c r="I42" s="599"/>
      <c r="J42" s="599"/>
      <c r="K42" s="599"/>
      <c r="L42" s="599"/>
      <c r="M42" s="599"/>
      <c r="N42" s="599"/>
      <c r="O42" s="599"/>
      <c r="P42" s="599"/>
      <c r="Q42" s="599"/>
      <c r="R42" s="599"/>
      <c r="S42" s="599"/>
      <c r="T42" s="598"/>
    </row>
    <row r="43" spans="1:20" ht="15">
      <c r="A43" s="556">
        <f t="shared" si="3"/>
        <v>21</v>
      </c>
      <c r="B43" s="599" t="s">
        <v>969</v>
      </c>
      <c r="C43" s="599"/>
      <c r="D43" s="599"/>
      <c r="E43" s="599"/>
      <c r="F43" s="599"/>
      <c r="G43" s="599"/>
      <c r="H43" s="748">
        <v>0</v>
      </c>
      <c r="I43" s="599"/>
      <c r="J43" s="599"/>
      <c r="K43" s="599"/>
      <c r="L43" s="599"/>
      <c r="M43" s="599"/>
      <c r="N43" s="599"/>
      <c r="O43" s="599"/>
      <c r="P43" s="599"/>
      <c r="Q43" s="599"/>
      <c r="R43" s="599"/>
      <c r="S43" s="599"/>
      <c r="T43" s="598"/>
    </row>
    <row r="44" spans="1:20" ht="15">
      <c r="A44" s="556">
        <f t="shared" si="3"/>
        <v>22</v>
      </c>
      <c r="B44" s="599" t="s">
        <v>970</v>
      </c>
      <c r="C44" s="599"/>
      <c r="D44" s="599"/>
      <c r="E44" s="599"/>
      <c r="F44" s="599"/>
      <c r="G44" s="599"/>
      <c r="H44" s="748">
        <v>0</v>
      </c>
      <c r="I44" s="599"/>
      <c r="J44" s="599"/>
      <c r="K44" s="599"/>
      <c r="L44" s="599"/>
      <c r="M44" s="599"/>
      <c r="N44" s="599"/>
      <c r="O44" s="599"/>
      <c r="P44" s="599"/>
      <c r="Q44" s="599"/>
      <c r="R44" s="599"/>
      <c r="S44" s="599"/>
      <c r="T44" s="598"/>
    </row>
    <row r="45" spans="1:20" ht="15">
      <c r="A45" s="556">
        <f t="shared" si="3"/>
        <v>23</v>
      </c>
      <c r="B45" s="599" t="s">
        <v>971</v>
      </c>
      <c r="C45" s="599"/>
      <c r="D45" s="599"/>
      <c r="E45" s="599"/>
      <c r="F45" s="599"/>
      <c r="G45" s="599"/>
      <c r="H45" s="748">
        <v>0</v>
      </c>
      <c r="I45" s="599"/>
      <c r="J45" s="599"/>
      <c r="K45" s="599"/>
      <c r="L45" s="599"/>
      <c r="M45" s="599"/>
      <c r="N45" s="599"/>
      <c r="O45" s="599"/>
      <c r="P45" s="599"/>
      <c r="Q45" s="599"/>
      <c r="R45" s="599"/>
      <c r="S45" s="599"/>
      <c r="T45" s="598"/>
    </row>
    <row r="46" spans="1:20">
      <c r="A46" s="598"/>
      <c r="B46" s="598"/>
      <c r="C46" s="598"/>
      <c r="D46" s="598"/>
      <c r="E46" s="598"/>
      <c r="F46" s="598"/>
      <c r="G46" s="598"/>
      <c r="H46" s="598"/>
      <c r="I46" s="598"/>
      <c r="J46" s="598"/>
      <c r="K46" s="598"/>
      <c r="L46" s="598"/>
      <c r="M46" s="598"/>
      <c r="N46" s="598"/>
      <c r="O46" s="598"/>
      <c r="P46" s="598"/>
      <c r="Q46" s="598"/>
      <c r="R46" s="598"/>
      <c r="S46" s="598"/>
      <c r="T46" s="598"/>
    </row>
  </sheetData>
  <mergeCells count="6">
    <mergeCell ref="B27:G27"/>
    <mergeCell ref="B8:S8"/>
    <mergeCell ref="B9:S9"/>
    <mergeCell ref="B10:Q10"/>
    <mergeCell ref="B15:G15"/>
    <mergeCell ref="N25:S25"/>
  </mergeCells>
  <pageMargins left="0.7" right="0.7" top="0.75" bottom="0.75" header="0.3" footer="0.3"/>
  <pageSetup scale="5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111"/>
  <sheetViews>
    <sheetView showGridLines="0" view="pageBreakPreview" zoomScaleNormal="90" zoomScaleSheetLayoutView="100" workbookViewId="0">
      <selection activeCell="J22" sqref="J22"/>
    </sheetView>
  </sheetViews>
  <sheetFormatPr defaultColWidth="10.1640625" defaultRowHeight="15"/>
  <cols>
    <col min="1" max="1" width="10.33203125" style="541" bestFit="1" customWidth="1"/>
    <col min="2" max="2" width="18.1640625" style="541" customWidth="1"/>
    <col min="3" max="3" width="9" style="541" customWidth="1"/>
    <col min="4" max="5" width="18.1640625" style="541" customWidth="1"/>
    <col min="6" max="6" width="12.33203125" style="541" customWidth="1"/>
    <col min="7" max="7" width="15.33203125" style="541" customWidth="1"/>
    <col min="8" max="9" width="18.1640625" style="541" customWidth="1"/>
    <col min="10" max="10" width="28.33203125" style="541" customWidth="1"/>
    <col min="11" max="12" width="17.6640625" style="541" customWidth="1"/>
    <col min="13" max="13" width="23.5" style="541" customWidth="1"/>
    <col min="14" max="15" width="24" style="541" customWidth="1"/>
    <col min="16" max="17" width="17.6640625" style="541" customWidth="1"/>
    <col min="18" max="16384" width="10.1640625" style="541"/>
  </cols>
  <sheetData>
    <row r="1" spans="1:19" s="655" customFormat="1">
      <c r="A1" s="653" t="s">
        <v>752</v>
      </c>
      <c r="B1" s="654"/>
      <c r="R1" s="653"/>
      <c r="S1" s="653"/>
    </row>
    <row r="2" spans="1:19" s="655" customFormat="1">
      <c r="A2" s="925" t="s">
        <v>1004</v>
      </c>
      <c r="B2" s="925"/>
      <c r="C2" s="925"/>
      <c r="D2" s="925"/>
      <c r="E2" s="925"/>
      <c r="F2" s="925"/>
      <c r="G2" s="925"/>
      <c r="H2" s="925"/>
      <c r="I2" s="925"/>
      <c r="J2" s="925"/>
    </row>
    <row r="3" spans="1:19" s="655" customFormat="1">
      <c r="A3" s="656" t="s">
        <v>1005</v>
      </c>
      <c r="B3" s="656"/>
      <c r="C3" s="656"/>
      <c r="D3" s="656"/>
      <c r="E3" s="656"/>
      <c r="F3" s="656"/>
      <c r="G3" s="656"/>
      <c r="H3" s="656"/>
      <c r="I3" s="656"/>
      <c r="J3" s="656"/>
      <c r="K3" s="656"/>
    </row>
    <row r="4" spans="1:19" s="655" customFormat="1">
      <c r="A4" s="545" t="s">
        <v>1006</v>
      </c>
      <c r="B4" s="654"/>
    </row>
    <row r="5" spans="1:19" s="657" customFormat="1" ht="13.15" customHeight="1">
      <c r="A5" s="545"/>
      <c r="B5" s="545"/>
      <c r="C5" s="545"/>
      <c r="D5" s="545"/>
      <c r="E5" s="545"/>
      <c r="F5" s="545"/>
      <c r="G5" s="545"/>
      <c r="H5" s="545"/>
    </row>
    <row r="6" spans="1:19" s="657" customFormat="1" ht="13.15" customHeight="1">
      <c r="A6" s="549" t="s">
        <v>70</v>
      </c>
      <c r="B6" s="545"/>
      <c r="C6" s="545"/>
      <c r="D6" s="545"/>
      <c r="E6" s="545"/>
      <c r="F6" s="545"/>
      <c r="G6" s="545"/>
      <c r="H6" s="545"/>
    </row>
    <row r="7" spans="1:19" s="657" customFormat="1" ht="14.25">
      <c r="A7" s="549" t="s">
        <v>1007</v>
      </c>
      <c r="B7" s="658"/>
      <c r="C7" s="658"/>
      <c r="D7" s="658"/>
      <c r="E7" s="658"/>
      <c r="F7" s="658"/>
      <c r="G7" s="658"/>
      <c r="H7" s="658"/>
      <c r="I7" s="658"/>
      <c r="J7" s="658"/>
    </row>
    <row r="8" spans="1:19" s="657" customFormat="1">
      <c r="A8" s="659">
        <v>1</v>
      </c>
      <c r="B8" s="660" t="s">
        <v>904</v>
      </c>
      <c r="D8" s="658"/>
      <c r="F8" s="661"/>
      <c r="G8" s="658"/>
      <c r="H8" s="658"/>
      <c r="I8" s="658"/>
      <c r="J8" s="658"/>
    </row>
    <row r="9" spans="1:19" s="662" customFormat="1">
      <c r="A9" s="659">
        <f>+A8+1</f>
        <v>2</v>
      </c>
      <c r="B9" s="662" t="s">
        <v>905</v>
      </c>
      <c r="F9" s="663">
        <v>365</v>
      </c>
    </row>
    <row r="10" spans="1:19" s="662" customFormat="1">
      <c r="A10" s="659"/>
      <c r="B10" s="659"/>
    </row>
    <row r="11" spans="1:19" s="662" customFormat="1" ht="49.9" customHeight="1">
      <c r="A11" s="659">
        <f>+A9+1</f>
        <v>3</v>
      </c>
      <c r="B11" s="920" t="s">
        <v>1008</v>
      </c>
      <c r="C11" s="920"/>
      <c r="D11" s="920"/>
      <c r="E11" s="920"/>
      <c r="F11" s="920"/>
      <c r="G11" s="920"/>
      <c r="H11" s="920"/>
      <c r="I11" s="920"/>
      <c r="J11" s="920"/>
    </row>
    <row r="12" spans="1:19" s="662" customFormat="1">
      <c r="A12" s="659"/>
      <c r="B12" s="664"/>
      <c r="I12" s="665"/>
    </row>
    <row r="13" spans="1:19" s="662" customFormat="1" ht="43.5" customHeight="1">
      <c r="A13" s="659">
        <f>+A11+1</f>
        <v>4</v>
      </c>
      <c r="B13" s="920" t="s">
        <v>1009</v>
      </c>
      <c r="C13" s="920"/>
      <c r="D13" s="920"/>
      <c r="E13" s="920"/>
      <c r="F13" s="920"/>
      <c r="G13" s="920"/>
      <c r="H13" s="920"/>
      <c r="I13" s="920"/>
      <c r="J13" s="920"/>
    </row>
    <row r="14" spans="1:19" s="662" customFormat="1">
      <c r="A14" s="659"/>
      <c r="B14" s="664"/>
      <c r="I14" s="665"/>
    </row>
    <row r="15" spans="1:19" s="662" customFormat="1">
      <c r="A15" s="659"/>
      <c r="B15" s="664"/>
      <c r="I15" s="665"/>
    </row>
    <row r="16" spans="1:19" s="662" customFormat="1" ht="15" customHeight="1">
      <c r="A16" s="659">
        <f>+A13+1</f>
        <v>5</v>
      </c>
      <c r="B16" s="666" t="s">
        <v>1010</v>
      </c>
      <c r="C16" s="666"/>
      <c r="D16" s="666"/>
      <c r="E16" s="666"/>
      <c r="G16" s="926" t="s">
        <v>908</v>
      </c>
      <c r="K16" s="667" t="s">
        <v>1011</v>
      </c>
      <c r="L16" s="667"/>
      <c r="M16" s="667"/>
      <c r="N16" s="667"/>
      <c r="O16" s="668"/>
      <c r="P16" s="922" t="s">
        <v>908</v>
      </c>
      <c r="Q16" s="668"/>
      <c r="R16" s="668"/>
    </row>
    <row r="17" spans="1:18" s="662" customFormat="1">
      <c r="A17" s="659"/>
      <c r="B17" s="666"/>
      <c r="C17" s="666"/>
      <c r="D17" s="666"/>
      <c r="G17" s="927"/>
      <c r="K17" s="667"/>
      <c r="L17" s="667"/>
      <c r="M17" s="667"/>
      <c r="N17" s="668"/>
      <c r="O17" s="668"/>
      <c r="P17" s="924"/>
      <c r="Q17" s="668"/>
      <c r="R17" s="668"/>
    </row>
    <row r="18" spans="1:18" s="662" customFormat="1">
      <c r="A18" s="659">
        <f>+A16+1</f>
        <v>6</v>
      </c>
      <c r="B18" s="660" t="s">
        <v>1012</v>
      </c>
      <c r="C18" s="660"/>
      <c r="D18" s="660"/>
      <c r="G18" s="669">
        <v>-5997980.3715178203</v>
      </c>
      <c r="K18" s="670" t="s">
        <v>1012</v>
      </c>
      <c r="L18" s="670"/>
      <c r="M18" s="670"/>
      <c r="N18" s="668"/>
      <c r="O18" s="668"/>
      <c r="P18" s="672">
        <v>-6214854.2300000014</v>
      </c>
      <c r="Q18" s="671"/>
      <c r="R18" s="668"/>
    </row>
    <row r="19" spans="1:18" s="662" customFormat="1">
      <c r="A19" s="659">
        <f>+A18+1</f>
        <v>7</v>
      </c>
      <c r="B19" s="660" t="s">
        <v>910</v>
      </c>
      <c r="C19" s="660"/>
      <c r="D19" s="660"/>
      <c r="G19" s="669">
        <v>0</v>
      </c>
      <c r="K19" s="670" t="s">
        <v>910</v>
      </c>
      <c r="L19" s="670"/>
      <c r="M19" s="670"/>
      <c r="N19" s="668"/>
      <c r="O19" s="668"/>
      <c r="P19" s="672">
        <v>0</v>
      </c>
      <c r="Q19" s="671"/>
      <c r="R19" s="668"/>
    </row>
    <row r="20" spans="1:18" s="662" customFormat="1">
      <c r="A20" s="659">
        <f>+A19+1</f>
        <v>8</v>
      </c>
      <c r="B20" s="660" t="s">
        <v>911</v>
      </c>
      <c r="C20" s="660"/>
      <c r="D20" s="660"/>
      <c r="G20" s="673">
        <v>-1655906.0849605873</v>
      </c>
      <c r="K20" s="670" t="s">
        <v>911</v>
      </c>
      <c r="L20" s="670"/>
      <c r="M20" s="670"/>
      <c r="N20" s="668"/>
      <c r="O20" s="668"/>
      <c r="P20" s="698">
        <v>-1674068.1284347677</v>
      </c>
      <c r="Q20" s="671"/>
      <c r="R20" s="668"/>
    </row>
    <row r="21" spans="1:18" s="662" customFormat="1">
      <c r="A21" s="659">
        <f>+A20+1</f>
        <v>9</v>
      </c>
      <c r="B21" s="660" t="s">
        <v>912</v>
      </c>
      <c r="C21" s="660"/>
      <c r="D21" s="660"/>
      <c r="G21" s="674">
        <f>G18-G19-G20</f>
        <v>-4342074.286557233</v>
      </c>
      <c r="K21" s="670" t="s">
        <v>912</v>
      </c>
      <c r="L21" s="670"/>
      <c r="M21" s="670"/>
      <c r="N21" s="668"/>
      <c r="O21" s="668"/>
      <c r="P21" s="675">
        <f>+P18-P20-P19</f>
        <v>-4540786.1015652334</v>
      </c>
      <c r="Q21" s="671"/>
      <c r="R21" s="668"/>
    </row>
    <row r="22" spans="1:18" s="662" customFormat="1">
      <c r="A22" s="659">
        <f>+A21+1</f>
        <v>10</v>
      </c>
      <c r="B22" s="660" t="s">
        <v>913</v>
      </c>
      <c r="C22" s="660"/>
      <c r="D22" s="660"/>
      <c r="G22" s="669">
        <v>-4633490.2724617431</v>
      </c>
      <c r="K22" s="670" t="s">
        <v>913</v>
      </c>
      <c r="L22" s="670"/>
      <c r="M22" s="670"/>
      <c r="N22" s="668"/>
      <c r="O22" s="668"/>
      <c r="P22" s="698">
        <v>-4877467.7237002375</v>
      </c>
      <c r="Q22" s="671"/>
      <c r="R22" s="668"/>
    </row>
    <row r="23" spans="1:18" s="662" customFormat="1" ht="15.75" thickBot="1">
      <c r="A23" s="659">
        <f>+A22+1</f>
        <v>11</v>
      </c>
      <c r="B23" s="660" t="s">
        <v>1013</v>
      </c>
      <c r="C23" s="660"/>
      <c r="D23" s="660"/>
      <c r="G23" s="676">
        <f>G21-G22</f>
        <v>291415.98590451013</v>
      </c>
      <c r="K23" s="670" t="s">
        <v>1013</v>
      </c>
      <c r="L23" s="670"/>
      <c r="M23" s="670"/>
      <c r="N23" s="668"/>
      <c r="O23" s="668"/>
      <c r="P23" s="677">
        <f>+P21-P22</f>
        <v>336681.62213500403</v>
      </c>
      <c r="Q23" s="671"/>
      <c r="R23" s="668"/>
    </row>
    <row r="24" spans="1:18" s="662" customFormat="1" ht="15.75" thickTop="1">
      <c r="A24" s="659"/>
      <c r="B24" s="660"/>
      <c r="C24" s="660"/>
      <c r="D24" s="660"/>
      <c r="G24" s="674"/>
      <c r="K24" s="670"/>
      <c r="L24" s="670"/>
      <c r="M24" s="670"/>
      <c r="N24" s="668"/>
      <c r="O24" s="668"/>
      <c r="P24" s="675"/>
      <c r="Q24" s="671"/>
      <c r="R24" s="668"/>
    </row>
    <row r="25" spans="1:18" s="662" customFormat="1">
      <c r="A25" s="659">
        <f>+A23+1</f>
        <v>12</v>
      </c>
      <c r="B25" s="660" t="s">
        <v>1014</v>
      </c>
      <c r="C25" s="660"/>
      <c r="D25" s="660"/>
      <c r="G25" s="669">
        <v>-8845020.8981579412</v>
      </c>
      <c r="K25" s="670" t="s">
        <v>1014</v>
      </c>
      <c r="L25" s="670"/>
      <c r="M25" s="670"/>
      <c r="N25" s="668"/>
      <c r="O25" s="668"/>
      <c r="P25" s="672">
        <v>-9138863.0021224469</v>
      </c>
      <c r="Q25" s="671"/>
      <c r="R25" s="668"/>
    </row>
    <row r="26" spans="1:18" s="662" customFormat="1">
      <c r="A26" s="659">
        <f>+A25+1</f>
        <v>13</v>
      </c>
      <c r="B26" s="660" t="s">
        <v>910</v>
      </c>
      <c r="C26" s="660"/>
      <c r="D26" s="660"/>
      <c r="G26" s="669">
        <v>0</v>
      </c>
      <c r="K26" s="670" t="s">
        <v>910</v>
      </c>
      <c r="L26" s="670"/>
      <c r="M26" s="670"/>
      <c r="N26" s="668"/>
      <c r="O26" s="668"/>
      <c r="P26" s="672">
        <v>0</v>
      </c>
      <c r="Q26" s="671"/>
      <c r="R26" s="668"/>
    </row>
    <row r="27" spans="1:18" s="662" customFormat="1">
      <c r="A27" s="659">
        <f>+A26+1</f>
        <v>14</v>
      </c>
      <c r="B27" s="660" t="s">
        <v>911</v>
      </c>
      <c r="C27" s="660"/>
      <c r="D27" s="660"/>
      <c r="G27" s="673">
        <v>-1626049.7273275934</v>
      </c>
      <c r="K27" s="670" t="s">
        <v>911</v>
      </c>
      <c r="L27" s="670"/>
      <c r="M27" s="670"/>
      <c r="N27" s="668"/>
      <c r="O27" s="668"/>
      <c r="P27" s="698">
        <v>-1630334.9952340035</v>
      </c>
      <c r="Q27" s="671"/>
      <c r="R27" s="668"/>
    </row>
    <row r="28" spans="1:18" s="662" customFormat="1">
      <c r="A28" s="659">
        <f>+A27+1</f>
        <v>15</v>
      </c>
      <c r="B28" s="660" t="s">
        <v>912</v>
      </c>
      <c r="C28" s="660"/>
      <c r="D28" s="660"/>
      <c r="G28" s="674">
        <f>G25-G26-G27</f>
        <v>-7218971.1708303476</v>
      </c>
      <c r="K28" s="670" t="s">
        <v>912</v>
      </c>
      <c r="L28" s="670"/>
      <c r="M28" s="670"/>
      <c r="N28" s="668"/>
      <c r="O28" s="668"/>
      <c r="P28" s="675">
        <f>+P25-P27-P26</f>
        <v>-7508528.0068884436</v>
      </c>
      <c r="Q28" s="671"/>
      <c r="R28" s="668"/>
    </row>
    <row r="29" spans="1:18" s="662" customFormat="1">
      <c r="A29" s="659">
        <f>+A28+1</f>
        <v>16</v>
      </c>
      <c r="B29" s="660" t="s">
        <v>916</v>
      </c>
      <c r="C29" s="660"/>
      <c r="D29" s="660"/>
      <c r="G29" s="669">
        <v>-7690597.0817331513</v>
      </c>
      <c r="I29" s="674"/>
      <c r="K29" s="670" t="s">
        <v>916</v>
      </c>
      <c r="L29" s="670"/>
      <c r="M29" s="670"/>
      <c r="N29" s="668"/>
      <c r="O29" s="668"/>
      <c r="P29" s="698">
        <v>-7722263.4167363327</v>
      </c>
      <c r="Q29" s="674"/>
    </row>
    <row r="30" spans="1:18" s="662" customFormat="1" ht="15.75" thickBot="1">
      <c r="A30" s="659">
        <f>+A29+1</f>
        <v>17</v>
      </c>
      <c r="B30" s="660" t="s">
        <v>1015</v>
      </c>
      <c r="C30" s="660"/>
      <c r="D30" s="660"/>
      <c r="G30" s="676">
        <f>G28-G29</f>
        <v>471625.91090280376</v>
      </c>
      <c r="K30" s="670" t="s">
        <v>1015</v>
      </c>
      <c r="L30" s="670"/>
      <c r="M30" s="670"/>
      <c r="N30" s="668"/>
      <c r="O30" s="668"/>
      <c r="P30" s="677">
        <f>+P28-P29</f>
        <v>213735.4098478891</v>
      </c>
      <c r="Q30" s="671"/>
      <c r="R30" s="668"/>
    </row>
    <row r="31" spans="1:18" s="662" customFormat="1" ht="15.75" thickTop="1">
      <c r="A31" s="659"/>
      <c r="B31" s="660"/>
      <c r="C31" s="660"/>
      <c r="D31" s="660"/>
      <c r="G31" s="674"/>
      <c r="K31" s="670"/>
      <c r="L31" s="670"/>
      <c r="M31" s="670"/>
      <c r="N31" s="668"/>
      <c r="O31" s="668"/>
      <c r="P31" s="675"/>
      <c r="Q31" s="671"/>
      <c r="R31" s="668"/>
    </row>
    <row r="32" spans="1:18" s="662" customFormat="1">
      <c r="A32" s="659">
        <f>+A30+1</f>
        <v>18</v>
      </c>
      <c r="B32" s="660" t="s">
        <v>1016</v>
      </c>
      <c r="C32" s="660"/>
      <c r="D32" s="660"/>
      <c r="G32" s="674">
        <f>I53</f>
        <v>-6049670.572921033</v>
      </c>
      <c r="K32" s="670" t="s">
        <v>1016</v>
      </c>
      <c r="L32" s="670"/>
      <c r="M32" s="670"/>
      <c r="N32" s="668"/>
      <c r="O32" s="668"/>
      <c r="P32" s="675">
        <f>+P53</f>
        <v>-6039718.2868851116</v>
      </c>
      <c r="Q32" s="671"/>
      <c r="R32" s="668"/>
    </row>
    <row r="33" spans="1:21" s="662" customFormat="1">
      <c r="A33" s="659">
        <f>+A32+1</f>
        <v>19</v>
      </c>
      <c r="B33" s="660" t="s">
        <v>919</v>
      </c>
      <c r="C33" s="660"/>
      <c r="D33" s="660"/>
      <c r="G33" s="674">
        <f>(G23+G30)/2</f>
        <v>381520.94840365695</v>
      </c>
      <c r="K33" s="670" t="s">
        <v>919</v>
      </c>
      <c r="L33" s="670"/>
      <c r="M33" s="670"/>
      <c r="N33" s="668"/>
      <c r="O33" s="668"/>
      <c r="P33" s="675">
        <f>+(P23+P30)/2</f>
        <v>275208.51599144656</v>
      </c>
      <c r="Q33" s="671"/>
      <c r="R33" s="668"/>
    </row>
    <row r="34" spans="1:21" s="662" customFormat="1" ht="15.75" thickBot="1">
      <c r="A34" s="659">
        <f>+A33+1</f>
        <v>20</v>
      </c>
      <c r="B34" s="660" t="s">
        <v>1017</v>
      </c>
      <c r="C34" s="660"/>
      <c r="D34" s="660"/>
      <c r="G34" s="676">
        <f>SUM(G32:G33)</f>
        <v>-5668149.6245173756</v>
      </c>
      <c r="H34" s="662" t="s">
        <v>1018</v>
      </c>
      <c r="K34" s="670" t="s">
        <v>1017</v>
      </c>
      <c r="L34" s="670"/>
      <c r="M34" s="670"/>
      <c r="N34" s="668"/>
      <c r="O34" s="668"/>
      <c r="P34" s="677">
        <f>+P32+P33</f>
        <v>-5764509.770893665</v>
      </c>
      <c r="Q34" s="662" t="s">
        <v>1018</v>
      </c>
      <c r="R34" s="668"/>
    </row>
    <row r="35" spans="1:21" s="662" customFormat="1" ht="15.75" thickTop="1">
      <c r="A35" s="659"/>
      <c r="B35" s="666"/>
      <c r="C35" s="666"/>
      <c r="D35" s="666"/>
      <c r="F35" s="678"/>
      <c r="I35" s="665"/>
      <c r="J35" s="679"/>
      <c r="U35" s="674"/>
    </row>
    <row r="36" spans="1:21" ht="33" customHeight="1">
      <c r="A36" s="659">
        <f>+A34+1</f>
        <v>21</v>
      </c>
      <c r="B36" s="919" t="s">
        <v>1019</v>
      </c>
      <c r="C36" s="920"/>
      <c r="D36" s="920"/>
      <c r="E36" s="920"/>
      <c r="F36" s="920"/>
      <c r="G36" s="920"/>
      <c r="H36" s="920"/>
      <c r="I36" s="920"/>
      <c r="J36" s="920"/>
      <c r="M36" s="592"/>
    </row>
    <row r="37" spans="1:21">
      <c r="A37" s="659"/>
      <c r="B37" s="566"/>
      <c r="C37" s="566"/>
      <c r="D37" s="655"/>
      <c r="E37" s="655"/>
      <c r="F37" s="655"/>
      <c r="G37" s="655"/>
      <c r="H37" s="655"/>
      <c r="I37" s="655"/>
    </row>
    <row r="38" spans="1:21">
      <c r="A38" s="659">
        <f>+A36+1</f>
        <v>22</v>
      </c>
      <c r="B38" s="666" t="s">
        <v>1010</v>
      </c>
      <c r="C38" s="566"/>
      <c r="D38" s="655"/>
      <c r="E38" s="655"/>
      <c r="F38" s="655"/>
      <c r="G38" s="655"/>
      <c r="H38" s="655"/>
      <c r="I38" s="655"/>
    </row>
    <row r="39" spans="1:21">
      <c r="A39" s="659"/>
      <c r="B39" s="479" t="s">
        <v>122</v>
      </c>
      <c r="C39" s="480" t="s">
        <v>123</v>
      </c>
      <c r="D39" s="680" t="s">
        <v>280</v>
      </c>
      <c r="E39" s="680" t="s">
        <v>124</v>
      </c>
      <c r="F39" s="680" t="s">
        <v>281</v>
      </c>
      <c r="G39" s="680" t="s">
        <v>127</v>
      </c>
      <c r="H39" s="680" t="s">
        <v>128</v>
      </c>
      <c r="I39" s="680" t="s">
        <v>129</v>
      </c>
      <c r="K39" s="681" t="s">
        <v>130</v>
      </c>
      <c r="L39" s="681" t="s">
        <v>823</v>
      </c>
      <c r="M39" s="681" t="s">
        <v>867</v>
      </c>
      <c r="N39" s="681" t="s">
        <v>923</v>
      </c>
      <c r="O39" s="681" t="s">
        <v>924</v>
      </c>
      <c r="P39" s="681" t="s">
        <v>925</v>
      </c>
    </row>
    <row r="40" spans="1:21" ht="150">
      <c r="A40" s="659">
        <f>+A38+1</f>
        <v>23</v>
      </c>
      <c r="B40" s="569" t="s">
        <v>111</v>
      </c>
      <c r="C40" s="569" t="s">
        <v>926</v>
      </c>
      <c r="D40" s="847" t="s">
        <v>927</v>
      </c>
      <c r="E40" s="847" t="s">
        <v>1020</v>
      </c>
      <c r="F40" s="847" t="s">
        <v>929</v>
      </c>
      <c r="G40" s="847" t="s">
        <v>930</v>
      </c>
      <c r="H40" s="847" t="s">
        <v>931</v>
      </c>
      <c r="I40" s="847" t="s">
        <v>932</v>
      </c>
      <c r="K40" s="682" t="s">
        <v>933</v>
      </c>
      <c r="L40" s="682" t="s">
        <v>1021</v>
      </c>
      <c r="M40" s="682" t="s">
        <v>1022</v>
      </c>
      <c r="N40" s="682" t="s">
        <v>1023</v>
      </c>
      <c r="O40" s="682" t="s">
        <v>1024</v>
      </c>
      <c r="P40" s="682" t="s">
        <v>1025</v>
      </c>
    </row>
    <row r="41" spans="1:21">
      <c r="A41" s="659">
        <f t="shared" ref="A41:A54" si="0">+A40+1</f>
        <v>24</v>
      </c>
      <c r="B41" s="575" t="s">
        <v>949</v>
      </c>
      <c r="C41" s="683">
        <v>2021</v>
      </c>
      <c r="D41" s="684" t="s">
        <v>950</v>
      </c>
      <c r="E41" s="685">
        <f>G22</f>
        <v>-4633490.2724617431</v>
      </c>
      <c r="F41" s="686" t="s">
        <v>950</v>
      </c>
      <c r="G41" s="687">
        <f>F9</f>
        <v>365</v>
      </c>
      <c r="H41" s="688" t="s">
        <v>950</v>
      </c>
      <c r="I41" s="689">
        <f>E41</f>
        <v>-4633490.2724617431</v>
      </c>
      <c r="K41" s="672" t="s">
        <v>950</v>
      </c>
      <c r="L41" s="672" t="s">
        <v>950</v>
      </c>
      <c r="M41" s="672" t="s">
        <v>950</v>
      </c>
      <c r="N41" s="672" t="s">
        <v>950</v>
      </c>
      <c r="O41" s="672" t="s">
        <v>950</v>
      </c>
      <c r="P41" s="672">
        <f>P22</f>
        <v>-4877467.7237002375</v>
      </c>
    </row>
    <row r="42" spans="1:21">
      <c r="A42" s="659">
        <f t="shared" si="0"/>
        <v>25</v>
      </c>
      <c r="B42" s="575" t="s">
        <v>951</v>
      </c>
      <c r="C42" s="683">
        <v>2022</v>
      </c>
      <c r="D42" s="672">
        <v>-254758.90077261734</v>
      </c>
      <c r="E42" s="689">
        <f t="shared" ref="E42:E53" si="1">E41+D42</f>
        <v>-4888249.1732343603</v>
      </c>
      <c r="F42" s="686">
        <v>335</v>
      </c>
      <c r="G42" s="687">
        <f t="shared" ref="G42:G53" si="2">G41</f>
        <v>365</v>
      </c>
      <c r="H42" s="689">
        <f t="shared" ref="H42:H53" si="3">D42*F42/G42</f>
        <v>-233819.81303788166</v>
      </c>
      <c r="I42" s="689">
        <f t="shared" ref="I42:I53" si="4">I41+H42</f>
        <v>-4867310.0854996247</v>
      </c>
      <c r="K42" s="672">
        <v>0</v>
      </c>
      <c r="L42" s="672">
        <f t="shared" ref="L42:L53" si="5">K42-D42</f>
        <v>254758.90077261734</v>
      </c>
      <c r="M42" s="672">
        <f t="shared" ref="M42:M53" si="6">IF(AND( D42&gt;=0, K42&gt;=0), IF( L42&gt;=0, H42, K42/ D42* H42), IF(AND( D42&lt;0, K42&lt;0), IF( L42&lt;0,H42, K42/ D42* H42),0))</f>
        <v>0</v>
      </c>
      <c r="N42" s="672">
        <f t="shared" ref="N42:N53" si="7">IF(AND( D42&gt;=0, K42&gt;=0), IF( L42&gt;=0, L42*50%,0), IF(AND( D42&lt;0, K42&lt;0),IF( L42&lt;0, L42*50%,0),0))</f>
        <v>0</v>
      </c>
      <c r="O42" s="672">
        <f t="shared" ref="O42:O53" si="8">IF(AND( D42&gt;=0, K42&lt;=0), K42*50%, IF(AND( D42&lt;0, K42&gt;=0), K42*50%,0))</f>
        <v>0</v>
      </c>
      <c r="P42" s="672">
        <f t="shared" ref="P42:P53" si="9">P41+M42+N42+O42</f>
        <v>-4877467.7237002375</v>
      </c>
    </row>
    <row r="43" spans="1:21">
      <c r="A43" s="659">
        <f t="shared" si="0"/>
        <v>26</v>
      </c>
      <c r="B43" s="575" t="s">
        <v>140</v>
      </c>
      <c r="C43" s="683">
        <v>2022</v>
      </c>
      <c r="D43" s="672">
        <v>-254758.90077261734</v>
      </c>
      <c r="E43" s="689">
        <f t="shared" si="1"/>
        <v>-5143008.0740069775</v>
      </c>
      <c r="F43" s="686">
        <v>307</v>
      </c>
      <c r="G43" s="687">
        <f t="shared" si="2"/>
        <v>365</v>
      </c>
      <c r="H43" s="689">
        <f t="shared" si="3"/>
        <v>-214276.66448546169</v>
      </c>
      <c r="I43" s="689">
        <f t="shared" si="4"/>
        <v>-5081586.7499850867</v>
      </c>
      <c r="K43" s="672">
        <v>0</v>
      </c>
      <c r="L43" s="672">
        <f t="shared" si="5"/>
        <v>254758.90077261734</v>
      </c>
      <c r="M43" s="672">
        <f t="shared" si="6"/>
        <v>0</v>
      </c>
      <c r="N43" s="672">
        <f t="shared" si="7"/>
        <v>0</v>
      </c>
      <c r="O43" s="672">
        <f t="shared" si="8"/>
        <v>0</v>
      </c>
      <c r="P43" s="672">
        <f t="shared" si="9"/>
        <v>-4877467.7237002375</v>
      </c>
    </row>
    <row r="44" spans="1:21">
      <c r="A44" s="659">
        <f t="shared" si="0"/>
        <v>27</v>
      </c>
      <c r="B44" s="575" t="s">
        <v>952</v>
      </c>
      <c r="C44" s="683">
        <v>2022</v>
      </c>
      <c r="D44" s="672">
        <v>-254758.90077261734</v>
      </c>
      <c r="E44" s="689">
        <f>E43+D44</f>
        <v>-5397766.9747795947</v>
      </c>
      <c r="F44" s="686">
        <v>276</v>
      </c>
      <c r="G44" s="687">
        <f t="shared" si="2"/>
        <v>365</v>
      </c>
      <c r="H44" s="689">
        <f t="shared" si="3"/>
        <v>-192639.60715956817</v>
      </c>
      <c r="I44" s="689">
        <f t="shared" si="4"/>
        <v>-5274226.3571446547</v>
      </c>
      <c r="K44" s="672">
        <v>-634929.05603324296</v>
      </c>
      <c r="L44" s="672">
        <f t="shared" si="5"/>
        <v>-380170.15526062564</v>
      </c>
      <c r="M44" s="672">
        <f t="shared" si="6"/>
        <v>-192639.60715956817</v>
      </c>
      <c r="N44" s="672">
        <f t="shared" si="7"/>
        <v>-190085.07763031282</v>
      </c>
      <c r="O44" s="672">
        <f t="shared" si="8"/>
        <v>0</v>
      </c>
      <c r="P44" s="672">
        <f t="shared" si="9"/>
        <v>-5260192.4084901186</v>
      </c>
    </row>
    <row r="45" spans="1:21">
      <c r="A45" s="659">
        <f t="shared" si="0"/>
        <v>28</v>
      </c>
      <c r="B45" s="575" t="s">
        <v>142</v>
      </c>
      <c r="C45" s="683">
        <v>2022</v>
      </c>
      <c r="D45" s="672">
        <v>-254758.90077261734</v>
      </c>
      <c r="E45" s="689">
        <f t="shared" si="1"/>
        <v>-5652525.8755522119</v>
      </c>
      <c r="F45" s="686">
        <v>246</v>
      </c>
      <c r="G45" s="687">
        <f t="shared" si="2"/>
        <v>365</v>
      </c>
      <c r="H45" s="689">
        <f>D45*F45/G45</f>
        <v>-171700.51942483251</v>
      </c>
      <c r="I45" s="689">
        <f t="shared" si="4"/>
        <v>-5445926.8765694872</v>
      </c>
      <c r="K45" s="672">
        <v>-211643.01867774801</v>
      </c>
      <c r="L45" s="672">
        <f t="shared" si="5"/>
        <v>43115.882094869332</v>
      </c>
      <c r="M45" s="672">
        <f t="shared" si="6"/>
        <v>-142641.59614993428</v>
      </c>
      <c r="N45" s="672">
        <f t="shared" si="7"/>
        <v>0</v>
      </c>
      <c r="O45" s="672">
        <f t="shared" si="8"/>
        <v>0</v>
      </c>
      <c r="P45" s="672">
        <f t="shared" si="9"/>
        <v>-5402834.004640053</v>
      </c>
    </row>
    <row r="46" spans="1:21">
      <c r="A46" s="659">
        <f t="shared" si="0"/>
        <v>29</v>
      </c>
      <c r="B46" s="575" t="s">
        <v>143</v>
      </c>
      <c r="C46" s="683">
        <v>2022</v>
      </c>
      <c r="D46" s="672">
        <v>-254758.90077261734</v>
      </c>
      <c r="E46" s="689">
        <f t="shared" si="1"/>
        <v>-5907284.7763248291</v>
      </c>
      <c r="F46" s="686">
        <v>215</v>
      </c>
      <c r="G46" s="687">
        <f t="shared" si="2"/>
        <v>365</v>
      </c>
      <c r="H46" s="689">
        <f t="shared" si="3"/>
        <v>-150063.462098939</v>
      </c>
      <c r="I46" s="689">
        <f>I45+H46</f>
        <v>-5595990.3386684265</v>
      </c>
      <c r="K46" s="672">
        <v>-211643.01867774801</v>
      </c>
      <c r="L46" s="672">
        <f t="shared" si="5"/>
        <v>43115.882094869332</v>
      </c>
      <c r="M46" s="672">
        <f t="shared" si="6"/>
        <v>-124666.43565949542</v>
      </c>
      <c r="N46" s="672">
        <f t="shared" si="7"/>
        <v>0</v>
      </c>
      <c r="O46" s="672">
        <f t="shared" si="8"/>
        <v>0</v>
      </c>
      <c r="P46" s="672">
        <f t="shared" si="9"/>
        <v>-5527500.4402995482</v>
      </c>
    </row>
    <row r="47" spans="1:21">
      <c r="A47" s="659">
        <f t="shared" si="0"/>
        <v>30</v>
      </c>
      <c r="B47" s="575" t="s">
        <v>144</v>
      </c>
      <c r="C47" s="683">
        <v>2022</v>
      </c>
      <c r="D47" s="672">
        <v>-254758.90077261734</v>
      </c>
      <c r="E47" s="689">
        <f t="shared" si="1"/>
        <v>-6162043.6770974463</v>
      </c>
      <c r="F47" s="686">
        <v>185</v>
      </c>
      <c r="G47" s="687">
        <f t="shared" si="2"/>
        <v>365</v>
      </c>
      <c r="H47" s="689">
        <f t="shared" si="3"/>
        <v>-129124.37436420332</v>
      </c>
      <c r="I47" s="689">
        <f t="shared" si="4"/>
        <v>-5725114.7130326303</v>
      </c>
      <c r="K47" s="672">
        <v>-217151.33022505601</v>
      </c>
      <c r="L47" s="672">
        <f t="shared" si="5"/>
        <v>37607.570547561336</v>
      </c>
      <c r="M47" s="672">
        <f t="shared" si="6"/>
        <v>-110063.00299078182</v>
      </c>
      <c r="N47" s="672">
        <f t="shared" si="7"/>
        <v>0</v>
      </c>
      <c r="O47" s="672">
        <f t="shared" si="8"/>
        <v>0</v>
      </c>
      <c r="P47" s="672">
        <f t="shared" si="9"/>
        <v>-5637563.4432903305</v>
      </c>
    </row>
    <row r="48" spans="1:21">
      <c r="A48" s="659">
        <f t="shared" si="0"/>
        <v>31</v>
      </c>
      <c r="B48" s="575" t="s">
        <v>145</v>
      </c>
      <c r="C48" s="683">
        <v>2022</v>
      </c>
      <c r="D48" s="672">
        <v>-254758.90077261734</v>
      </c>
      <c r="E48" s="689">
        <f t="shared" si="1"/>
        <v>-6416802.5778700635</v>
      </c>
      <c r="F48" s="686">
        <v>154</v>
      </c>
      <c r="G48" s="687">
        <f t="shared" si="2"/>
        <v>365</v>
      </c>
      <c r="H48" s="689">
        <f t="shared" si="3"/>
        <v>-107487.31703830977</v>
      </c>
      <c r="I48" s="689">
        <f t="shared" si="4"/>
        <v>-5832602.03007094</v>
      </c>
      <c r="K48" s="672">
        <v>-211643.01867774801</v>
      </c>
      <c r="L48" s="672">
        <f t="shared" si="5"/>
        <v>43115.882094869332</v>
      </c>
      <c r="M48" s="672">
        <f t="shared" si="6"/>
        <v>-89295.958565406007</v>
      </c>
      <c r="N48" s="672">
        <f t="shared" si="7"/>
        <v>0</v>
      </c>
      <c r="O48" s="672">
        <f t="shared" si="8"/>
        <v>0</v>
      </c>
      <c r="P48" s="672">
        <f t="shared" si="9"/>
        <v>-5726859.401855736</v>
      </c>
    </row>
    <row r="49" spans="1:18">
      <c r="A49" s="659">
        <f t="shared" si="0"/>
        <v>32</v>
      </c>
      <c r="B49" s="575" t="s">
        <v>953</v>
      </c>
      <c r="C49" s="683">
        <v>2022</v>
      </c>
      <c r="D49" s="672">
        <v>-254758.90077261734</v>
      </c>
      <c r="E49" s="689">
        <f t="shared" si="1"/>
        <v>-6671561.4786426807</v>
      </c>
      <c r="F49" s="686">
        <v>123</v>
      </c>
      <c r="G49" s="687">
        <f t="shared" si="2"/>
        <v>365</v>
      </c>
      <c r="H49" s="689">
        <f t="shared" si="3"/>
        <v>-85850.259712416257</v>
      </c>
      <c r="I49" s="689">
        <f t="shared" si="4"/>
        <v>-5918452.2897833567</v>
      </c>
      <c r="K49" s="672">
        <v>-211643.01867774801</v>
      </c>
      <c r="L49" s="672">
        <f t="shared" si="5"/>
        <v>43115.882094869332</v>
      </c>
      <c r="M49" s="672">
        <f t="shared" si="6"/>
        <v>-71320.798074967141</v>
      </c>
      <c r="N49" s="672">
        <f t="shared" si="7"/>
        <v>0</v>
      </c>
      <c r="O49" s="672">
        <f t="shared" si="8"/>
        <v>0</v>
      </c>
      <c r="P49" s="672">
        <f t="shared" si="9"/>
        <v>-5798180.1999307033</v>
      </c>
    </row>
    <row r="50" spans="1:18">
      <c r="A50" s="659">
        <f t="shared" si="0"/>
        <v>33</v>
      </c>
      <c r="B50" s="575" t="s">
        <v>147</v>
      </c>
      <c r="C50" s="683">
        <v>2022</v>
      </c>
      <c r="D50" s="672">
        <v>-254758.90077261734</v>
      </c>
      <c r="E50" s="689">
        <f t="shared" si="1"/>
        <v>-6926320.3794152979</v>
      </c>
      <c r="F50" s="686">
        <v>93</v>
      </c>
      <c r="G50" s="687">
        <f t="shared" si="2"/>
        <v>365</v>
      </c>
      <c r="H50" s="689">
        <f t="shared" si="3"/>
        <v>-64911.171977680584</v>
      </c>
      <c r="I50" s="689">
        <f t="shared" si="4"/>
        <v>-5983363.4617610369</v>
      </c>
      <c r="K50" s="672">
        <v>-194589.268848409</v>
      </c>
      <c r="L50" s="672">
        <f t="shared" si="5"/>
        <v>60169.631924208341</v>
      </c>
      <c r="M50" s="672">
        <f t="shared" si="6"/>
        <v>-49580.279460005579</v>
      </c>
      <c r="N50" s="672">
        <f t="shared" si="7"/>
        <v>0</v>
      </c>
      <c r="O50" s="672">
        <f t="shared" si="8"/>
        <v>0</v>
      </c>
      <c r="P50" s="672">
        <f t="shared" si="9"/>
        <v>-5847760.4793907087</v>
      </c>
    </row>
    <row r="51" spans="1:18">
      <c r="A51" s="659">
        <f t="shared" si="0"/>
        <v>34</v>
      </c>
      <c r="B51" s="575" t="s">
        <v>148</v>
      </c>
      <c r="C51" s="683">
        <v>2022</v>
      </c>
      <c r="D51" s="672">
        <v>-254758.90077261734</v>
      </c>
      <c r="E51" s="689">
        <f t="shared" si="1"/>
        <v>-7181079.2801879151</v>
      </c>
      <c r="F51" s="686">
        <v>62</v>
      </c>
      <c r="G51" s="687">
        <f t="shared" si="2"/>
        <v>365</v>
      </c>
      <c r="H51" s="689">
        <f t="shared" si="3"/>
        <v>-43274.114651787058</v>
      </c>
      <c r="I51" s="689">
        <f t="shared" si="4"/>
        <v>-6026637.576412824</v>
      </c>
      <c r="K51" s="672">
        <v>-211643.01867774801</v>
      </c>
      <c r="L51" s="672">
        <f t="shared" si="5"/>
        <v>43115.882094869332</v>
      </c>
      <c r="M51" s="672">
        <f t="shared" si="6"/>
        <v>-35950.320980877746</v>
      </c>
      <c r="N51" s="672">
        <f t="shared" si="7"/>
        <v>0</v>
      </c>
      <c r="O51" s="672">
        <f t="shared" si="8"/>
        <v>0</v>
      </c>
      <c r="P51" s="672">
        <f t="shared" si="9"/>
        <v>-5883710.8003715863</v>
      </c>
    </row>
    <row r="52" spans="1:18">
      <c r="A52" s="659">
        <f t="shared" si="0"/>
        <v>35</v>
      </c>
      <c r="B52" s="575" t="s">
        <v>149</v>
      </c>
      <c r="C52" s="683">
        <v>2022</v>
      </c>
      <c r="D52" s="672">
        <v>-254758.90077261734</v>
      </c>
      <c r="E52" s="689">
        <f t="shared" si="1"/>
        <v>-7435838.1809605323</v>
      </c>
      <c r="F52" s="686">
        <v>32</v>
      </c>
      <c r="G52" s="687">
        <f t="shared" si="2"/>
        <v>365</v>
      </c>
      <c r="H52" s="689">
        <f t="shared" si="3"/>
        <v>-22335.026917051382</v>
      </c>
      <c r="I52" s="689">
        <f t="shared" si="4"/>
        <v>-6048972.6033298755</v>
      </c>
      <c r="K52" s="672">
        <v>-211643.01867774801</v>
      </c>
      <c r="L52" s="672">
        <f t="shared" si="5"/>
        <v>43115.882094869332</v>
      </c>
      <c r="M52" s="672">
        <f t="shared" si="6"/>
        <v>-18555.004377227222</v>
      </c>
      <c r="N52" s="672">
        <f t="shared" si="7"/>
        <v>0</v>
      </c>
      <c r="O52" s="672">
        <f t="shared" si="8"/>
        <v>0</v>
      </c>
      <c r="P52" s="672">
        <f t="shared" si="9"/>
        <v>-5902265.8047488136</v>
      </c>
    </row>
    <row r="53" spans="1:18">
      <c r="A53" s="659">
        <f t="shared" si="0"/>
        <v>36</v>
      </c>
      <c r="B53" s="575" t="s">
        <v>150</v>
      </c>
      <c r="C53" s="683">
        <v>2022</v>
      </c>
      <c r="D53" s="672">
        <v>-254758.90077261734</v>
      </c>
      <c r="E53" s="689">
        <f t="shared" si="1"/>
        <v>-7690597.0817331495</v>
      </c>
      <c r="F53" s="686">
        <v>1</v>
      </c>
      <c r="G53" s="687">
        <f t="shared" si="2"/>
        <v>365</v>
      </c>
      <c r="H53" s="689">
        <f t="shared" si="3"/>
        <v>-697.96959115785569</v>
      </c>
      <c r="I53" s="690">
        <f t="shared" si="4"/>
        <v>-6049670.572921033</v>
      </c>
      <c r="K53" s="672">
        <v>-528267.92586289905</v>
      </c>
      <c r="L53" s="672">
        <f t="shared" si="5"/>
        <v>-273509.02509028174</v>
      </c>
      <c r="M53" s="672">
        <f t="shared" si="6"/>
        <v>-697.96959115785569</v>
      </c>
      <c r="N53" s="672">
        <f t="shared" si="7"/>
        <v>-136754.51254514087</v>
      </c>
      <c r="O53" s="672">
        <f t="shared" si="8"/>
        <v>0</v>
      </c>
      <c r="P53" s="672">
        <f t="shared" si="9"/>
        <v>-6039718.2868851116</v>
      </c>
    </row>
    <row r="54" spans="1:18" ht="15.75" thickBot="1">
      <c r="A54" s="659">
        <f t="shared" si="0"/>
        <v>37</v>
      </c>
      <c r="B54" s="586" t="s">
        <v>954</v>
      </c>
      <c r="C54" s="586"/>
      <c r="D54" s="691">
        <f>SUM(D42:D53)</f>
        <v>-3057106.8092714078</v>
      </c>
      <c r="E54" s="692"/>
      <c r="F54" s="692"/>
      <c r="G54" s="692"/>
      <c r="H54" s="692"/>
      <c r="I54" s="689"/>
      <c r="K54" s="693">
        <f>SUM(K42:K53)</f>
        <v>-2844795.6930360948</v>
      </c>
      <c r="L54" s="693">
        <f>SUM(L42:L53)</f>
        <v>212311.11623531301</v>
      </c>
      <c r="M54" s="694"/>
      <c r="N54" s="694"/>
      <c r="O54" s="694"/>
      <c r="P54" s="694"/>
    </row>
    <row r="55" spans="1:18" ht="15.75" thickTop="1">
      <c r="A55" s="659"/>
      <c r="B55" s="655"/>
      <c r="C55" s="655"/>
      <c r="D55" s="655"/>
      <c r="E55" s="655"/>
      <c r="F55" s="655"/>
      <c r="G55" s="655"/>
      <c r="H55" s="655"/>
      <c r="I55" s="655"/>
      <c r="R55" s="653"/>
    </row>
    <row r="56" spans="1:18">
      <c r="A56" s="659"/>
    </row>
    <row r="57" spans="1:18" s="668" customFormat="1" ht="13.5" customHeight="1">
      <c r="A57" s="695">
        <f>+A54+1</f>
        <v>38</v>
      </c>
      <c r="B57" s="667" t="s">
        <v>1026</v>
      </c>
      <c r="C57" s="667"/>
      <c r="D57" s="667"/>
      <c r="E57" s="667"/>
      <c r="G57" s="922" t="s">
        <v>908</v>
      </c>
      <c r="K57" s="667" t="s">
        <v>1027</v>
      </c>
      <c r="L57" s="667"/>
      <c r="M57" s="667"/>
      <c r="N57" s="667"/>
      <c r="P57" s="922" t="s">
        <v>908</v>
      </c>
    </row>
    <row r="58" spans="1:18" s="668" customFormat="1" ht="13.5" customHeight="1">
      <c r="A58" s="695"/>
      <c r="B58" s="667"/>
      <c r="C58" s="667"/>
      <c r="D58" s="667"/>
      <c r="G58" s="923"/>
      <c r="K58" s="667"/>
      <c r="L58" s="667"/>
      <c r="M58" s="667"/>
      <c r="P58" s="924"/>
    </row>
    <row r="59" spans="1:18" s="668" customFormat="1" ht="13.5" customHeight="1">
      <c r="A59" s="695">
        <f>+A57+1</f>
        <v>39</v>
      </c>
      <c r="B59" s="670" t="s">
        <v>1012</v>
      </c>
      <c r="C59" s="670"/>
      <c r="D59" s="670"/>
      <c r="G59" s="696">
        <v>-772610.24787423236</v>
      </c>
      <c r="H59" s="671"/>
      <c r="K59" s="670" t="s">
        <v>1012</v>
      </c>
      <c r="L59" s="670"/>
      <c r="M59" s="670"/>
      <c r="P59" s="672">
        <v>-778309.91999999981</v>
      </c>
      <c r="Q59" s="671"/>
    </row>
    <row r="60" spans="1:18" s="668" customFormat="1" ht="13.5" customHeight="1">
      <c r="A60" s="695">
        <f>+A59+1</f>
        <v>40</v>
      </c>
      <c r="B60" s="670" t="s">
        <v>910</v>
      </c>
      <c r="C60" s="670"/>
      <c r="D60" s="670"/>
      <c r="G60" s="696">
        <v>0</v>
      </c>
      <c r="H60" s="671"/>
      <c r="K60" s="670" t="s">
        <v>910</v>
      </c>
      <c r="L60" s="670"/>
      <c r="M60" s="670"/>
      <c r="P60" s="672">
        <v>0</v>
      </c>
      <c r="Q60" s="671"/>
    </row>
    <row r="61" spans="1:18" s="668" customFormat="1" ht="13.5" customHeight="1">
      <c r="A61" s="695">
        <f>+A60+1</f>
        <v>41</v>
      </c>
      <c r="B61" s="670" t="s">
        <v>911</v>
      </c>
      <c r="C61" s="670"/>
      <c r="D61" s="670"/>
      <c r="G61" s="697">
        <v>-748021.93943019467</v>
      </c>
      <c r="H61" s="671"/>
      <c r="K61" s="670" t="s">
        <v>911</v>
      </c>
      <c r="L61" s="670"/>
      <c r="M61" s="670"/>
      <c r="P61" s="698">
        <v>-753733.40199627518</v>
      </c>
      <c r="Q61" s="671"/>
    </row>
    <row r="62" spans="1:18" s="668" customFormat="1" ht="13.5" customHeight="1">
      <c r="A62" s="695">
        <f>+A61+1</f>
        <v>42</v>
      </c>
      <c r="B62" s="670" t="s">
        <v>912</v>
      </c>
      <c r="C62" s="670"/>
      <c r="D62" s="670"/>
      <c r="G62" s="675">
        <f>+G59-G61-G60</f>
        <v>-24588.308444037684</v>
      </c>
      <c r="H62" s="671"/>
      <c r="K62" s="670" t="s">
        <v>912</v>
      </c>
      <c r="L62" s="670"/>
      <c r="M62" s="670"/>
      <c r="P62" s="675">
        <f>+P59-P61-P60</f>
        <v>-24576.518003724632</v>
      </c>
      <c r="Q62" s="671"/>
    </row>
    <row r="63" spans="1:18" s="668" customFormat="1" ht="13.5" customHeight="1">
      <c r="A63" s="695">
        <f>+A62+1</f>
        <v>43</v>
      </c>
      <c r="B63" s="670" t="s">
        <v>913</v>
      </c>
      <c r="C63" s="670"/>
      <c r="D63" s="670"/>
      <c r="G63" s="697">
        <v>0</v>
      </c>
      <c r="H63" s="671"/>
      <c r="K63" s="670" t="s">
        <v>913</v>
      </c>
      <c r="L63" s="670"/>
      <c r="M63" s="670"/>
      <c r="P63" s="675">
        <v>0</v>
      </c>
      <c r="Q63" s="671"/>
    </row>
    <row r="64" spans="1:18" s="668" customFormat="1" ht="13.5" customHeight="1" thickBot="1">
      <c r="A64" s="695">
        <f>+A63+1</f>
        <v>44</v>
      </c>
      <c r="B64" s="670" t="s">
        <v>1013</v>
      </c>
      <c r="C64" s="670"/>
      <c r="D64" s="670"/>
      <c r="G64" s="677">
        <f>+G62-G63</f>
        <v>-24588.308444037684</v>
      </c>
      <c r="H64" s="671"/>
      <c r="K64" s="670" t="s">
        <v>1013</v>
      </c>
      <c r="L64" s="670"/>
      <c r="M64" s="670"/>
      <c r="P64" s="677">
        <f>+P62-P63</f>
        <v>-24576.518003724632</v>
      </c>
      <c r="Q64" s="671"/>
    </row>
    <row r="65" spans="1:17" s="668" customFormat="1" ht="13.5" customHeight="1" thickTop="1">
      <c r="A65" s="695"/>
      <c r="B65" s="670"/>
      <c r="C65" s="670"/>
      <c r="D65" s="670"/>
      <c r="G65" s="675"/>
      <c r="H65" s="671"/>
      <c r="K65" s="670"/>
      <c r="L65" s="670"/>
      <c r="M65" s="670"/>
      <c r="P65" s="675"/>
      <c r="Q65" s="671"/>
    </row>
    <row r="66" spans="1:17" s="668" customFormat="1" ht="13.5" customHeight="1">
      <c r="A66" s="695">
        <f>+A64+1</f>
        <v>45</v>
      </c>
      <c r="B66" s="670" t="s">
        <v>1014</v>
      </c>
      <c r="C66" s="670"/>
      <c r="D66" s="670"/>
      <c r="G66" s="672">
        <v>-725715.95053870569</v>
      </c>
      <c r="H66" s="671"/>
      <c r="K66" s="670" t="s">
        <v>1014</v>
      </c>
      <c r="L66" s="670"/>
      <c r="M66" s="670"/>
      <c r="P66" s="672">
        <v>-726184.65241228312</v>
      </c>
      <c r="Q66" s="671"/>
    </row>
    <row r="67" spans="1:17" s="668" customFormat="1" ht="13.5" customHeight="1">
      <c r="A67" s="695">
        <f>+A66+1</f>
        <v>46</v>
      </c>
      <c r="B67" s="670" t="s">
        <v>910</v>
      </c>
      <c r="C67" s="670"/>
      <c r="D67" s="670"/>
      <c r="G67" s="672">
        <v>0</v>
      </c>
      <c r="H67" s="671"/>
      <c r="K67" s="670" t="s">
        <v>910</v>
      </c>
      <c r="L67" s="670"/>
      <c r="M67" s="670"/>
      <c r="P67" s="672">
        <v>0</v>
      </c>
      <c r="Q67" s="671"/>
    </row>
    <row r="68" spans="1:17" s="668" customFormat="1" ht="13.5" customHeight="1">
      <c r="A68" s="695">
        <f>+A67+1</f>
        <v>47</v>
      </c>
      <c r="B68" s="670" t="s">
        <v>911</v>
      </c>
      <c r="C68" s="670"/>
      <c r="D68" s="670"/>
      <c r="G68" s="698">
        <v>-708674.45604633226</v>
      </c>
      <c r="H68" s="671"/>
      <c r="K68" s="670" t="s">
        <v>911</v>
      </c>
      <c r="L68" s="670"/>
      <c r="M68" s="670"/>
      <c r="P68" s="698">
        <v>-709205.10390491504</v>
      </c>
      <c r="Q68" s="671"/>
    </row>
    <row r="69" spans="1:17" s="668" customFormat="1" ht="13.5" customHeight="1">
      <c r="A69" s="695">
        <f>+A68+1</f>
        <v>48</v>
      </c>
      <c r="B69" s="670" t="s">
        <v>912</v>
      </c>
      <c r="C69" s="670"/>
      <c r="D69" s="670"/>
      <c r="G69" s="675">
        <f>+G66-G68-G67</f>
        <v>-17041.494492373429</v>
      </c>
      <c r="H69" s="671"/>
      <c r="K69" s="670" t="s">
        <v>912</v>
      </c>
      <c r="L69" s="670"/>
      <c r="M69" s="670"/>
      <c r="P69" s="675">
        <f>+P66-P68-P67</f>
        <v>-16979.548507368076</v>
      </c>
      <c r="Q69" s="671"/>
    </row>
    <row r="70" spans="1:17" s="668" customFormat="1" ht="13.5" customHeight="1">
      <c r="A70" s="695">
        <f>+A69+1</f>
        <v>49</v>
      </c>
      <c r="B70" s="670" t="s">
        <v>916</v>
      </c>
      <c r="C70" s="670"/>
      <c r="D70" s="670"/>
      <c r="G70" s="697">
        <v>0</v>
      </c>
      <c r="H70" s="671"/>
      <c r="K70" s="670" t="s">
        <v>916</v>
      </c>
      <c r="L70" s="670"/>
      <c r="M70" s="670"/>
      <c r="P70" s="699">
        <v>0</v>
      </c>
      <c r="Q70" s="671"/>
    </row>
    <row r="71" spans="1:17" s="668" customFormat="1" ht="13.5" customHeight="1" thickBot="1">
      <c r="A71" s="695">
        <f>+A70+1</f>
        <v>50</v>
      </c>
      <c r="B71" s="670" t="s">
        <v>1015</v>
      </c>
      <c r="C71" s="670"/>
      <c r="D71" s="670"/>
      <c r="G71" s="677">
        <f>+G69-G70</f>
        <v>-17041.494492373429</v>
      </c>
      <c r="H71" s="671"/>
      <c r="K71" s="670" t="s">
        <v>1015</v>
      </c>
      <c r="L71" s="670"/>
      <c r="M71" s="670"/>
      <c r="P71" s="677">
        <f>+P69-P70</f>
        <v>-16979.548507368076</v>
      </c>
      <c r="Q71" s="671"/>
    </row>
    <row r="72" spans="1:17" s="668" customFormat="1" ht="13.5" customHeight="1" thickTop="1">
      <c r="A72" s="695"/>
      <c r="B72" s="670"/>
      <c r="C72" s="670"/>
      <c r="D72" s="670"/>
      <c r="G72" s="675"/>
      <c r="H72" s="671"/>
      <c r="K72" s="670"/>
      <c r="L72" s="670"/>
      <c r="M72" s="670"/>
      <c r="P72" s="675"/>
      <c r="Q72" s="671"/>
    </row>
    <row r="73" spans="1:17" s="668" customFormat="1" ht="13.5" customHeight="1">
      <c r="A73" s="695">
        <f>+A71+1</f>
        <v>51</v>
      </c>
      <c r="B73" s="670" t="s">
        <v>1016</v>
      </c>
      <c r="C73" s="670"/>
      <c r="D73" s="670"/>
      <c r="G73" s="675">
        <v>0</v>
      </c>
      <c r="H73" s="671"/>
      <c r="K73" s="670" t="s">
        <v>1016</v>
      </c>
      <c r="L73" s="670"/>
      <c r="M73" s="670"/>
      <c r="P73" s="675">
        <v>0</v>
      </c>
      <c r="Q73" s="671"/>
    </row>
    <row r="74" spans="1:17" s="668" customFormat="1" ht="13.5" customHeight="1">
      <c r="A74" s="695">
        <f>+A73+1</f>
        <v>52</v>
      </c>
      <c r="B74" s="670" t="s">
        <v>919</v>
      </c>
      <c r="C74" s="670"/>
      <c r="D74" s="670"/>
      <c r="G74" s="675">
        <f>+(G64+G71)/2</f>
        <v>-20814.901468205557</v>
      </c>
      <c r="H74" s="671"/>
      <c r="K74" s="670" t="s">
        <v>919</v>
      </c>
      <c r="L74" s="670"/>
      <c r="M74" s="670"/>
      <c r="P74" s="675">
        <f>+(P64+P71)/2</f>
        <v>-20778.033255546354</v>
      </c>
      <c r="Q74" s="671"/>
    </row>
    <row r="75" spans="1:17" s="668" customFormat="1" ht="13.5" customHeight="1" thickBot="1">
      <c r="A75" s="695">
        <f>+A74+1</f>
        <v>53</v>
      </c>
      <c r="B75" s="670" t="s">
        <v>1017</v>
      </c>
      <c r="C75" s="670"/>
      <c r="D75" s="670"/>
      <c r="G75" s="677">
        <f>+G73+G74</f>
        <v>-20814.901468205557</v>
      </c>
      <c r="H75" s="662" t="s">
        <v>1028</v>
      </c>
      <c r="K75" s="670" t="s">
        <v>1017</v>
      </c>
      <c r="L75" s="670"/>
      <c r="M75" s="670"/>
      <c r="P75" s="677">
        <f>+P73+P74</f>
        <v>-20778.033255546354</v>
      </c>
      <c r="Q75" s="662" t="s">
        <v>1028</v>
      </c>
    </row>
    <row r="76" spans="1:17" s="668" customFormat="1" ht="13.5" customHeight="1" thickTop="1">
      <c r="A76" s="695"/>
      <c r="B76" s="667"/>
      <c r="C76" s="667"/>
      <c r="D76" s="667"/>
      <c r="F76" s="700"/>
      <c r="I76" s="701"/>
      <c r="J76" s="671"/>
    </row>
    <row r="77" spans="1:17" s="668" customFormat="1" ht="13.5" customHeight="1">
      <c r="A77" s="695">
        <f>A75+1</f>
        <v>54</v>
      </c>
      <c r="B77" s="667" t="s">
        <v>1029</v>
      </c>
      <c r="C77" s="667"/>
      <c r="D77" s="667"/>
      <c r="E77" s="667"/>
      <c r="G77" s="922" t="s">
        <v>908</v>
      </c>
      <c r="K77" s="667" t="s">
        <v>1030</v>
      </c>
      <c r="L77" s="667"/>
      <c r="M77" s="667"/>
      <c r="N77" s="667"/>
      <c r="P77" s="922" t="s">
        <v>908</v>
      </c>
    </row>
    <row r="78" spans="1:17" s="668" customFormat="1" ht="13.5" customHeight="1">
      <c r="A78" s="695"/>
      <c r="B78" s="667"/>
      <c r="C78" s="667"/>
      <c r="D78" s="667"/>
      <c r="G78" s="923"/>
      <c r="K78" s="667"/>
      <c r="L78" s="667"/>
      <c r="M78" s="667"/>
      <c r="P78" s="924"/>
    </row>
    <row r="79" spans="1:17" s="668" customFormat="1" ht="13.5" customHeight="1">
      <c r="A79" s="695">
        <f>+A77+1</f>
        <v>55</v>
      </c>
      <c r="B79" s="670" t="s">
        <v>1012</v>
      </c>
      <c r="C79" s="670"/>
      <c r="D79" s="670"/>
      <c r="G79" s="672">
        <v>93611.703290225531</v>
      </c>
      <c r="H79" s="671"/>
      <c r="K79" s="670" t="s">
        <v>1012</v>
      </c>
      <c r="L79" s="670"/>
      <c r="M79" s="670"/>
      <c r="P79" s="672">
        <v>333476.93000000005</v>
      </c>
      <c r="Q79" s="671"/>
    </row>
    <row r="80" spans="1:17" s="668" customFormat="1" ht="13.5" customHeight="1">
      <c r="A80" s="695">
        <f>+A79+1</f>
        <v>56</v>
      </c>
      <c r="B80" s="670" t="s">
        <v>910</v>
      </c>
      <c r="C80" s="670"/>
      <c r="D80" s="670"/>
      <c r="G80" s="672">
        <v>0</v>
      </c>
      <c r="H80" s="671"/>
      <c r="K80" s="670" t="s">
        <v>910</v>
      </c>
      <c r="L80" s="670"/>
      <c r="M80" s="670"/>
      <c r="P80" s="672">
        <v>0</v>
      </c>
      <c r="Q80" s="671"/>
    </row>
    <row r="81" spans="1:17" s="668" customFormat="1" ht="13.5" customHeight="1">
      <c r="A81" s="695">
        <f>+A80+1</f>
        <v>57</v>
      </c>
      <c r="B81" s="670" t="s">
        <v>911</v>
      </c>
      <c r="C81" s="670"/>
      <c r="D81" s="670"/>
      <c r="G81" s="698">
        <v>0</v>
      </c>
      <c r="H81" s="671"/>
      <c r="K81" s="670" t="s">
        <v>911</v>
      </c>
      <c r="L81" s="670"/>
      <c r="M81" s="670"/>
      <c r="P81" s="698">
        <v>0</v>
      </c>
      <c r="Q81" s="671"/>
    </row>
    <row r="82" spans="1:17" s="668" customFormat="1" ht="13.5" customHeight="1">
      <c r="A82" s="695">
        <f>+A81+1</f>
        <v>58</v>
      </c>
      <c r="B82" s="670" t="s">
        <v>912</v>
      </c>
      <c r="C82" s="670"/>
      <c r="D82" s="670"/>
      <c r="G82" s="675">
        <f>+G79-G81-G80</f>
        <v>93611.703290225531</v>
      </c>
      <c r="H82" s="671"/>
      <c r="K82" s="670" t="s">
        <v>912</v>
      </c>
      <c r="L82" s="670"/>
      <c r="M82" s="670"/>
      <c r="P82" s="675">
        <f>+P79-P81-P80</f>
        <v>333476.93000000005</v>
      </c>
      <c r="Q82" s="671"/>
    </row>
    <row r="83" spans="1:17" s="668" customFormat="1" ht="13.5" customHeight="1">
      <c r="A83" s="695">
        <f>+A82+1</f>
        <v>59</v>
      </c>
      <c r="B83" s="670" t="s">
        <v>913</v>
      </c>
      <c r="C83" s="670"/>
      <c r="D83" s="670"/>
      <c r="G83" s="697">
        <v>0</v>
      </c>
      <c r="H83" s="671"/>
      <c r="K83" s="670" t="s">
        <v>913</v>
      </c>
      <c r="L83" s="670"/>
      <c r="M83" s="670"/>
      <c r="P83" s="669">
        <v>0</v>
      </c>
      <c r="Q83" s="671"/>
    </row>
    <row r="84" spans="1:17" s="668" customFormat="1" ht="13.5" customHeight="1" thickBot="1">
      <c r="A84" s="695">
        <f>+A83+1</f>
        <v>60</v>
      </c>
      <c r="B84" s="670" t="s">
        <v>1013</v>
      </c>
      <c r="C84" s="670"/>
      <c r="D84" s="670"/>
      <c r="G84" s="677">
        <f>+G82-G83</f>
        <v>93611.703290225531</v>
      </c>
      <c r="H84" s="671"/>
      <c r="K84" s="670" t="s">
        <v>1013</v>
      </c>
      <c r="L84" s="670"/>
      <c r="M84" s="670"/>
      <c r="P84" s="677">
        <f>+P82-P83</f>
        <v>333476.93000000005</v>
      </c>
      <c r="Q84" s="671"/>
    </row>
    <row r="85" spans="1:17" s="668" customFormat="1" ht="13.5" customHeight="1" thickTop="1">
      <c r="A85" s="695"/>
      <c r="B85" s="670"/>
      <c r="C85" s="670"/>
      <c r="D85" s="670"/>
      <c r="G85" s="675"/>
      <c r="H85" s="671"/>
      <c r="K85" s="670"/>
      <c r="L85" s="670"/>
      <c r="M85" s="670"/>
      <c r="P85" s="675"/>
      <c r="Q85" s="671"/>
    </row>
    <row r="86" spans="1:17" s="668" customFormat="1" ht="13.5" customHeight="1">
      <c r="A86" s="695">
        <f>+A84+1</f>
        <v>61</v>
      </c>
      <c r="B86" s="670" t="s">
        <v>1014</v>
      </c>
      <c r="C86" s="670"/>
      <c r="D86" s="670"/>
      <c r="G86" s="672">
        <v>471631.42340488726</v>
      </c>
      <c r="H86" s="671"/>
      <c r="K86" s="670" t="s">
        <v>1014</v>
      </c>
      <c r="L86" s="670"/>
      <c r="M86" s="670"/>
      <c r="P86" s="672">
        <v>737599.79613276222</v>
      </c>
      <c r="Q86" s="671"/>
    </row>
    <row r="87" spans="1:17" s="668" customFormat="1" ht="13.5" customHeight="1">
      <c r="A87" s="695">
        <f>+A86+1</f>
        <v>62</v>
      </c>
      <c r="B87" s="670" t="s">
        <v>910</v>
      </c>
      <c r="C87" s="670"/>
      <c r="D87" s="670"/>
      <c r="G87" s="672">
        <v>0</v>
      </c>
      <c r="H87" s="671"/>
      <c r="K87" s="670" t="s">
        <v>910</v>
      </c>
      <c r="L87" s="670"/>
      <c r="M87" s="670"/>
      <c r="P87" s="672">
        <v>0</v>
      </c>
      <c r="Q87" s="671"/>
    </row>
    <row r="88" spans="1:17" s="668" customFormat="1" ht="13.5" customHeight="1">
      <c r="A88" s="695">
        <f>+A87+1</f>
        <v>63</v>
      </c>
      <c r="B88" s="670" t="s">
        <v>911</v>
      </c>
      <c r="C88" s="670"/>
      <c r="D88" s="670"/>
      <c r="G88" s="698">
        <v>0</v>
      </c>
      <c r="H88" s="671"/>
      <c r="K88" s="670" t="s">
        <v>911</v>
      </c>
      <c r="L88" s="670"/>
      <c r="M88" s="670"/>
      <c r="P88" s="698">
        <v>0</v>
      </c>
      <c r="Q88" s="671"/>
    </row>
    <row r="89" spans="1:17" s="668" customFormat="1" ht="13.5" customHeight="1">
      <c r="A89" s="695">
        <f>+A88+1</f>
        <v>64</v>
      </c>
      <c r="B89" s="670" t="s">
        <v>912</v>
      </c>
      <c r="C89" s="670"/>
      <c r="D89" s="670"/>
      <c r="G89" s="675">
        <f>+G86-G88-G87</f>
        <v>471631.42340488726</v>
      </c>
      <c r="H89" s="671"/>
      <c r="K89" s="670" t="s">
        <v>912</v>
      </c>
      <c r="L89" s="670"/>
      <c r="M89" s="670"/>
      <c r="P89" s="675">
        <f>+P86-P88-P87</f>
        <v>737599.79613276222</v>
      </c>
      <c r="Q89" s="671"/>
    </row>
    <row r="90" spans="1:17" s="668" customFormat="1" ht="13.5" customHeight="1">
      <c r="A90" s="695">
        <f>+A89+1</f>
        <v>65</v>
      </c>
      <c r="B90" s="670" t="s">
        <v>916</v>
      </c>
      <c r="C90" s="670"/>
      <c r="D90" s="670"/>
      <c r="G90" s="699">
        <v>0</v>
      </c>
      <c r="H90" s="671"/>
      <c r="K90" s="670" t="s">
        <v>916</v>
      </c>
      <c r="L90" s="670"/>
      <c r="M90" s="670"/>
      <c r="P90" s="699">
        <v>0</v>
      </c>
      <c r="Q90" s="671"/>
    </row>
    <row r="91" spans="1:17" s="668" customFormat="1" ht="13.5" customHeight="1" thickBot="1">
      <c r="A91" s="695">
        <f>+A90+1</f>
        <v>66</v>
      </c>
      <c r="B91" s="670" t="s">
        <v>1015</v>
      </c>
      <c r="C91" s="670"/>
      <c r="D91" s="670"/>
      <c r="G91" s="677">
        <f>+G89-G90</f>
        <v>471631.42340488726</v>
      </c>
      <c r="H91" s="671"/>
      <c r="K91" s="670" t="s">
        <v>1015</v>
      </c>
      <c r="L91" s="670"/>
      <c r="M91" s="670"/>
      <c r="P91" s="677">
        <f>+P89-P90</f>
        <v>737599.79613276222</v>
      </c>
      <c r="Q91" s="671"/>
    </row>
    <row r="92" spans="1:17" s="668" customFormat="1" ht="13.5" customHeight="1" thickTop="1">
      <c r="A92" s="695"/>
      <c r="B92" s="670"/>
      <c r="C92" s="670"/>
      <c r="D92" s="670"/>
      <c r="G92" s="675"/>
      <c r="H92" s="671"/>
      <c r="K92" s="670"/>
      <c r="L92" s="670"/>
      <c r="M92" s="670"/>
      <c r="P92" s="675"/>
      <c r="Q92" s="671"/>
    </row>
    <row r="93" spans="1:17" s="668" customFormat="1" ht="13.5" customHeight="1">
      <c r="A93" s="695">
        <f>+A91+1</f>
        <v>67</v>
      </c>
      <c r="B93" s="670" t="s">
        <v>1016</v>
      </c>
      <c r="C93" s="670"/>
      <c r="D93" s="670"/>
      <c r="G93" s="675">
        <v>0</v>
      </c>
      <c r="H93" s="671"/>
      <c r="K93" s="670" t="s">
        <v>1016</v>
      </c>
      <c r="L93" s="670"/>
      <c r="M93" s="670"/>
      <c r="P93" s="675">
        <v>0</v>
      </c>
      <c r="Q93" s="671"/>
    </row>
    <row r="94" spans="1:17" s="668" customFormat="1" ht="13.5" customHeight="1">
      <c r="A94" s="695">
        <f>+A93+1</f>
        <v>68</v>
      </c>
      <c r="B94" s="670" t="s">
        <v>919</v>
      </c>
      <c r="C94" s="670"/>
      <c r="D94" s="670"/>
      <c r="G94" s="675">
        <f>+(G84+G91)/2</f>
        <v>282621.5633475564</v>
      </c>
      <c r="H94" s="671"/>
      <c r="K94" s="670" t="s">
        <v>919</v>
      </c>
      <c r="L94" s="670"/>
      <c r="M94" s="670"/>
      <c r="P94" s="675">
        <f>+(P84+P91)/2</f>
        <v>535538.36306638108</v>
      </c>
      <c r="Q94" s="671"/>
    </row>
    <row r="95" spans="1:17" s="668" customFormat="1" ht="13.5" customHeight="1" thickBot="1">
      <c r="A95" s="695">
        <f>+A94+1</f>
        <v>69</v>
      </c>
      <c r="B95" s="670" t="s">
        <v>1017</v>
      </c>
      <c r="C95" s="670"/>
      <c r="D95" s="670"/>
      <c r="G95" s="677">
        <f>+G93+G94</f>
        <v>282621.5633475564</v>
      </c>
      <c r="H95" s="662" t="s">
        <v>1031</v>
      </c>
      <c r="K95" s="670" t="s">
        <v>1017</v>
      </c>
      <c r="L95" s="670"/>
      <c r="M95" s="670"/>
      <c r="P95" s="677">
        <f>+P93+P94</f>
        <v>535538.36306638108</v>
      </c>
      <c r="Q95" s="662" t="s">
        <v>1031</v>
      </c>
    </row>
    <row r="96" spans="1:17" s="694" customFormat="1" ht="15.75" thickTop="1"/>
    <row r="97" spans="1:10" s="694" customFormat="1" ht="79.5" customHeight="1">
      <c r="A97" s="702">
        <f>A95+1</f>
        <v>70</v>
      </c>
      <c r="B97" s="921" t="s">
        <v>1032</v>
      </c>
      <c r="C97" s="921"/>
      <c r="D97" s="921"/>
      <c r="E97" s="921"/>
      <c r="F97" s="921"/>
      <c r="G97" s="921"/>
      <c r="H97" s="921"/>
      <c r="I97" s="921"/>
      <c r="J97" s="921"/>
    </row>
    <row r="98" spans="1:10" s="694" customFormat="1"/>
    <row r="99" spans="1:10" s="694" customFormat="1" ht="59.45" customHeight="1">
      <c r="A99" s="703">
        <f>A97+1</f>
        <v>71</v>
      </c>
      <c r="B99" s="921" t="s">
        <v>1033</v>
      </c>
      <c r="C99" s="921"/>
      <c r="D99" s="921"/>
      <c r="E99" s="921"/>
      <c r="F99" s="921"/>
      <c r="G99" s="921"/>
      <c r="H99" s="921"/>
      <c r="I99" s="921"/>
      <c r="J99" s="921"/>
    </row>
    <row r="100" spans="1:10" s="694" customFormat="1"/>
    <row r="101" spans="1:10" s="694" customFormat="1" ht="45" customHeight="1">
      <c r="A101" s="703">
        <f>A99+1</f>
        <v>72</v>
      </c>
      <c r="B101" s="921" t="s">
        <v>1034</v>
      </c>
      <c r="C101" s="921"/>
      <c r="D101" s="921"/>
      <c r="E101" s="921"/>
      <c r="F101" s="921"/>
      <c r="G101" s="921"/>
      <c r="H101" s="921"/>
      <c r="I101" s="921"/>
      <c r="J101" s="921"/>
    </row>
    <row r="102" spans="1:10" s="694" customFormat="1"/>
    <row r="103" spans="1:10" s="694" customFormat="1" ht="57.6" customHeight="1">
      <c r="A103" s="703">
        <f>A101+1</f>
        <v>73</v>
      </c>
      <c r="B103" s="921" t="s">
        <v>1035</v>
      </c>
      <c r="C103" s="921"/>
      <c r="D103" s="921"/>
      <c r="E103" s="921"/>
      <c r="F103" s="921"/>
      <c r="G103" s="921"/>
      <c r="H103" s="921"/>
      <c r="I103" s="921"/>
      <c r="J103" s="921"/>
    </row>
    <row r="104" spans="1:10" s="694" customFormat="1"/>
    <row r="105" spans="1:10" s="694" customFormat="1" ht="30" customHeight="1">
      <c r="A105" s="703">
        <f>A103+1</f>
        <v>74</v>
      </c>
      <c r="B105" s="921" t="s">
        <v>1036</v>
      </c>
      <c r="C105" s="921"/>
      <c r="D105" s="921"/>
      <c r="E105" s="921"/>
      <c r="F105" s="921"/>
      <c r="G105" s="921"/>
      <c r="H105" s="921"/>
      <c r="I105" s="921"/>
      <c r="J105" s="921"/>
    </row>
    <row r="106" spans="1:10" s="694" customFormat="1"/>
    <row r="107" spans="1:10" s="694" customFormat="1"/>
    <row r="108" spans="1:10" s="694" customFormat="1"/>
    <row r="109" spans="1:10" s="694" customFormat="1"/>
    <row r="110" spans="1:10" s="694" customFormat="1"/>
    <row r="111" spans="1:10" s="694" customFormat="1"/>
  </sheetData>
  <mergeCells count="15">
    <mergeCell ref="A2:J2"/>
    <mergeCell ref="B11:J11"/>
    <mergeCell ref="B13:J13"/>
    <mergeCell ref="G16:G17"/>
    <mergeCell ref="P16:P17"/>
    <mergeCell ref="P57:P58"/>
    <mergeCell ref="G77:G78"/>
    <mergeCell ref="P77:P78"/>
    <mergeCell ref="B97:J97"/>
    <mergeCell ref="B99:J99"/>
    <mergeCell ref="B36:J36"/>
    <mergeCell ref="B101:J101"/>
    <mergeCell ref="B103:J103"/>
    <mergeCell ref="B105:J105"/>
    <mergeCell ref="G57:G58"/>
  </mergeCells>
  <pageMargins left="0.7" right="0.7" top="0.75" bottom="0.75" header="0.3" footer="0.3"/>
  <pageSetup scale="30" orientation="portrait" verticalDpi="1200" r:id="rId1"/>
  <rowBreaks count="1" manualBreakCount="1">
    <brk id="105" max="1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48"/>
  <sheetViews>
    <sheetView view="pageBreakPreview" zoomScaleNormal="100" zoomScaleSheetLayoutView="100" workbookViewId="0">
      <selection activeCell="J30" sqref="J30"/>
    </sheetView>
  </sheetViews>
  <sheetFormatPr defaultColWidth="9.83203125" defaultRowHeight="12"/>
  <cols>
    <col min="1" max="1" width="7.1640625" style="709" customWidth="1"/>
    <col min="2" max="2" width="36.83203125" style="709" customWidth="1"/>
    <col min="3" max="4" width="4" style="709" customWidth="1"/>
    <col min="5" max="11" width="16.83203125" style="709" customWidth="1"/>
    <col min="12" max="16384" width="9.83203125" style="709"/>
  </cols>
  <sheetData>
    <row r="1" spans="1:11" s="707" customFormat="1" ht="15">
      <c r="A1" s="704" t="s">
        <v>752</v>
      </c>
      <c r="B1" s="705"/>
      <c r="C1" s="706"/>
      <c r="D1" s="706"/>
      <c r="E1" s="706"/>
      <c r="F1" s="706"/>
      <c r="G1" s="706"/>
      <c r="H1" s="706"/>
      <c r="I1" s="706"/>
      <c r="J1" s="706"/>
      <c r="K1" s="706"/>
    </row>
    <row r="2" spans="1:11" s="707" customFormat="1" ht="14.25">
      <c r="A2" s="925" t="s">
        <v>1004</v>
      </c>
      <c r="B2" s="925"/>
      <c r="C2" s="925"/>
      <c r="D2" s="925"/>
      <c r="E2" s="925"/>
      <c r="F2" s="925"/>
      <c r="G2" s="925"/>
      <c r="H2" s="925"/>
      <c r="I2" s="925"/>
      <c r="J2" s="925"/>
      <c r="K2" s="925"/>
    </row>
    <row r="3" spans="1:11" s="707" customFormat="1" ht="14.25">
      <c r="A3" s="708" t="s">
        <v>1037</v>
      </c>
      <c r="B3" s="708"/>
      <c r="C3" s="708"/>
      <c r="D3" s="708"/>
      <c r="E3" s="708"/>
      <c r="F3" s="708"/>
      <c r="G3" s="708"/>
      <c r="H3" s="708"/>
      <c r="I3" s="708"/>
      <c r="J3" s="708"/>
      <c r="K3" s="708"/>
    </row>
    <row r="4" spans="1:11" s="707" customFormat="1" ht="14.25">
      <c r="A4" s="925" t="s">
        <v>1038</v>
      </c>
      <c r="B4" s="925"/>
      <c r="C4" s="925"/>
      <c r="D4" s="925"/>
      <c r="E4" s="925"/>
      <c r="F4" s="925"/>
      <c r="G4" s="925"/>
      <c r="H4" s="925"/>
      <c r="I4" s="925"/>
      <c r="J4" s="925"/>
      <c r="K4" s="925"/>
    </row>
    <row r="5" spans="1:11">
      <c r="K5" s="710"/>
    </row>
    <row r="6" spans="1:11" s="713" customFormat="1" ht="12.75" customHeight="1">
      <c r="A6" s="711"/>
      <c r="B6" s="712" t="s">
        <v>1039</v>
      </c>
      <c r="C6" s="711"/>
      <c r="D6" s="711"/>
      <c r="E6" s="711"/>
      <c r="F6" s="711"/>
      <c r="G6" s="711"/>
      <c r="H6" s="711"/>
    </row>
    <row r="7" spans="1:11" s="713" customFormat="1" ht="12.95" customHeight="1">
      <c r="A7" s="714"/>
      <c r="B7" s="715"/>
      <c r="C7" s="711"/>
      <c r="D7" s="711"/>
      <c r="E7" s="711"/>
      <c r="F7" s="711"/>
      <c r="G7" s="711"/>
      <c r="H7" s="711"/>
    </row>
    <row r="8" spans="1:11" s="713" customFormat="1" ht="12.95" customHeight="1">
      <c r="A8" s="714"/>
      <c r="B8" s="716"/>
      <c r="C8" s="716"/>
      <c r="D8" s="716"/>
      <c r="E8" s="716"/>
      <c r="F8" s="717" t="s">
        <v>1040</v>
      </c>
      <c r="G8" s="717"/>
      <c r="H8" s="717" t="s">
        <v>597</v>
      </c>
    </row>
    <row r="9" spans="1:11" s="713" customFormat="1" ht="12.95" customHeight="1">
      <c r="A9" s="718" t="s">
        <v>70</v>
      </c>
      <c r="B9" s="719" t="s">
        <v>332</v>
      </c>
      <c r="C9" s="720"/>
      <c r="D9" s="721" t="s">
        <v>392</v>
      </c>
      <c r="E9" s="720"/>
      <c r="F9" s="721" t="s">
        <v>1041</v>
      </c>
      <c r="G9" s="721" t="s">
        <v>1042</v>
      </c>
      <c r="H9" s="721" t="s">
        <v>1043</v>
      </c>
    </row>
    <row r="10" spans="1:11" s="713" customFormat="1" ht="12.95" customHeight="1">
      <c r="A10" s="714"/>
      <c r="B10" s="722" t="s">
        <v>122</v>
      </c>
      <c r="C10" s="723"/>
      <c r="D10" s="722" t="s">
        <v>123</v>
      </c>
      <c r="E10" s="723"/>
      <c r="F10" s="722" t="s">
        <v>280</v>
      </c>
      <c r="G10" s="722" t="s">
        <v>124</v>
      </c>
      <c r="H10" s="722" t="s">
        <v>281</v>
      </c>
    </row>
    <row r="11" spans="1:11" s="713" customFormat="1" ht="12.95" customHeight="1">
      <c r="A11" s="723"/>
      <c r="B11" s="723"/>
      <c r="C11" s="723"/>
      <c r="D11" s="723"/>
      <c r="E11" s="723"/>
      <c r="F11" s="723"/>
      <c r="G11" s="723"/>
      <c r="H11" s="723"/>
    </row>
    <row r="12" spans="1:11" s="713" customFormat="1" ht="12.95" customHeight="1">
      <c r="A12" s="724">
        <v>1</v>
      </c>
      <c r="B12" s="725" t="s">
        <v>1044</v>
      </c>
      <c r="C12" s="725"/>
      <c r="D12" s="712"/>
      <c r="E12" s="712"/>
      <c r="F12" s="726">
        <v>0.21</v>
      </c>
      <c r="G12" s="727" t="s">
        <v>1045</v>
      </c>
      <c r="H12" s="728">
        <f>F12</f>
        <v>0.21</v>
      </c>
    </row>
    <row r="13" spans="1:11" s="713" customFormat="1" ht="12.95" customHeight="1">
      <c r="A13" s="724">
        <f>A12+1</f>
        <v>2</v>
      </c>
      <c r="B13" s="725"/>
      <c r="C13" s="725"/>
      <c r="D13" s="712"/>
      <c r="E13" s="712"/>
      <c r="F13" s="712"/>
      <c r="G13" s="729"/>
      <c r="H13" s="712"/>
    </row>
    <row r="14" spans="1:11" s="713" customFormat="1" ht="12.95" customHeight="1">
      <c r="A14" s="724">
        <f>A13+1</f>
        <v>3</v>
      </c>
      <c r="B14" s="725" t="s">
        <v>1046</v>
      </c>
      <c r="C14" s="725"/>
      <c r="D14" s="712"/>
      <c r="E14" s="712"/>
      <c r="F14" s="726">
        <v>8.6999999999999994E-2</v>
      </c>
      <c r="G14" s="726">
        <v>0.68279999999999996</v>
      </c>
      <c r="H14" s="712"/>
    </row>
    <row r="15" spans="1:11" s="713" customFormat="1" ht="12.95" customHeight="1">
      <c r="A15" s="724">
        <f>A14+1</f>
        <v>4</v>
      </c>
      <c r="B15" s="725" t="s">
        <v>1047</v>
      </c>
      <c r="C15" s="725"/>
      <c r="D15" s="712"/>
      <c r="E15" s="712"/>
      <c r="F15" s="726">
        <v>0.09</v>
      </c>
      <c r="G15" s="726">
        <v>0.31719999999999998</v>
      </c>
      <c r="H15" s="712"/>
    </row>
    <row r="16" spans="1:11" s="713" customFormat="1" ht="12.95" customHeight="1">
      <c r="A16" s="724">
        <f>A15+1</f>
        <v>5</v>
      </c>
      <c r="B16" s="725" t="s">
        <v>1048</v>
      </c>
      <c r="C16" s="725"/>
      <c r="D16" s="712"/>
      <c r="E16" s="712"/>
      <c r="F16" s="712"/>
      <c r="G16" s="712"/>
      <c r="H16" s="726">
        <f>ROUND((F14*G14),4)+ROUND((F15*G15),4)</f>
        <v>8.7900000000000006E-2</v>
      </c>
    </row>
    <row r="17" spans="1:11">
      <c r="A17" s="730"/>
    </row>
    <row r="18" spans="1:11">
      <c r="A18" s="730"/>
      <c r="B18" s="731"/>
      <c r="C18" s="732"/>
      <c r="D18" s="732"/>
      <c r="E18" s="732"/>
      <c r="F18" s="732"/>
      <c r="G18" s="732"/>
      <c r="H18" s="732"/>
    </row>
    <row r="19" spans="1:11">
      <c r="A19" s="730"/>
      <c r="B19" s="731"/>
      <c r="C19" s="732"/>
      <c r="D19" s="732"/>
      <c r="E19" s="732"/>
      <c r="F19" s="732"/>
      <c r="G19" s="732"/>
      <c r="H19" s="732"/>
    </row>
    <row r="20" spans="1:11">
      <c r="A20" s="730"/>
      <c r="B20" s="731"/>
      <c r="C20" s="731"/>
      <c r="D20" s="731"/>
      <c r="E20" s="731"/>
      <c r="F20" s="731"/>
      <c r="G20" s="731"/>
      <c r="H20" s="731"/>
      <c r="I20" s="731"/>
      <c r="J20" s="731"/>
      <c r="K20" s="731"/>
    </row>
    <row r="21" spans="1:11">
      <c r="A21" s="731"/>
      <c r="C21" s="731"/>
      <c r="D21" s="731"/>
      <c r="E21" s="731"/>
      <c r="F21" s="731"/>
      <c r="G21" s="731"/>
      <c r="H21" s="731"/>
      <c r="I21" s="731"/>
      <c r="J21" s="731"/>
      <c r="K21" s="731"/>
    </row>
    <row r="22" spans="1:11">
      <c r="A22" s="731"/>
      <c r="B22" s="731"/>
      <c r="C22" s="731"/>
      <c r="D22" s="731"/>
      <c r="E22" s="731"/>
      <c r="F22" s="731"/>
      <c r="G22" s="731"/>
      <c r="H22" s="731"/>
      <c r="I22" s="731"/>
      <c r="J22" s="731"/>
      <c r="K22" s="731"/>
    </row>
    <row r="23" spans="1:11">
      <c r="A23" s="731"/>
      <c r="B23" s="731"/>
      <c r="C23" s="731"/>
      <c r="D23" s="731"/>
      <c r="E23" s="731"/>
      <c r="F23" s="731"/>
      <c r="G23" s="731"/>
      <c r="H23" s="731"/>
      <c r="I23" s="731"/>
      <c r="J23" s="731"/>
      <c r="K23" s="731"/>
    </row>
    <row r="24" spans="1:11">
      <c r="A24" s="731"/>
      <c r="B24" s="928"/>
      <c r="C24" s="928"/>
      <c r="D24" s="928"/>
      <c r="E24" s="928"/>
      <c r="F24" s="928"/>
      <c r="G24" s="928"/>
      <c r="H24" s="928"/>
      <c r="I24" s="928"/>
      <c r="J24" s="928"/>
      <c r="K24" s="928"/>
    </row>
    <row r="25" spans="1:11">
      <c r="A25" s="731"/>
      <c r="B25" s="928"/>
      <c r="C25" s="928"/>
      <c r="D25" s="928"/>
      <c r="E25" s="928"/>
      <c r="F25" s="928"/>
      <c r="G25" s="928"/>
      <c r="H25" s="928"/>
      <c r="I25" s="928"/>
      <c r="J25" s="928"/>
      <c r="K25" s="928"/>
    </row>
    <row r="26" spans="1:11">
      <c r="A26" s="731"/>
      <c r="B26" s="928"/>
      <c r="C26" s="928"/>
      <c r="D26" s="928"/>
      <c r="E26" s="928"/>
      <c r="F26" s="928"/>
      <c r="G26" s="928"/>
      <c r="H26" s="928"/>
      <c r="I26" s="928"/>
      <c r="J26" s="928"/>
      <c r="K26" s="928"/>
    </row>
    <row r="27" spans="1:11">
      <c r="A27" s="731"/>
      <c r="B27" s="733"/>
      <c r="C27" s="731"/>
      <c r="D27" s="731"/>
      <c r="E27" s="731"/>
      <c r="F27" s="731"/>
      <c r="G27" s="731"/>
      <c r="H27" s="731"/>
      <c r="I27" s="731"/>
      <c r="J27" s="731"/>
      <c r="K27" s="731"/>
    </row>
    <row r="28" spans="1:11">
      <c r="A28" s="731"/>
      <c r="B28" s="733"/>
      <c r="C28" s="731"/>
      <c r="D28" s="731"/>
      <c r="E28" s="731"/>
      <c r="F28" s="731"/>
      <c r="G28" s="731"/>
      <c r="H28" s="731"/>
      <c r="I28" s="731"/>
      <c r="J28" s="731"/>
      <c r="K28" s="731"/>
    </row>
    <row r="29" spans="1:11">
      <c r="A29" s="731"/>
      <c r="B29" s="731"/>
      <c r="C29" s="731"/>
      <c r="D29" s="731"/>
      <c r="E29" s="731"/>
      <c r="F29" s="731"/>
      <c r="G29" s="731"/>
      <c r="H29" s="731"/>
      <c r="I29" s="731"/>
      <c r="J29" s="731"/>
      <c r="K29" s="731"/>
    </row>
    <row r="30" spans="1:11">
      <c r="A30" s="731"/>
      <c r="B30" s="731"/>
      <c r="C30" s="731"/>
      <c r="D30" s="731"/>
      <c r="E30" s="731"/>
      <c r="F30" s="731"/>
      <c r="G30" s="731"/>
      <c r="H30" s="731"/>
      <c r="I30" s="731"/>
      <c r="J30" s="731"/>
      <c r="K30" s="731"/>
    </row>
    <row r="31" spans="1:11">
      <c r="A31" s="731"/>
      <c r="B31" s="731"/>
      <c r="C31" s="731"/>
      <c r="D31" s="731"/>
      <c r="E31" s="731"/>
      <c r="F31" s="731"/>
      <c r="G31" s="731"/>
      <c r="H31" s="731"/>
      <c r="I31" s="731"/>
      <c r="J31" s="731"/>
      <c r="K31" s="731"/>
    </row>
    <row r="32" spans="1:11">
      <c r="A32" s="731"/>
      <c r="B32" s="731"/>
      <c r="C32" s="731"/>
      <c r="D32" s="731"/>
      <c r="E32" s="731"/>
      <c r="F32" s="731"/>
      <c r="G32" s="731"/>
      <c r="H32" s="731"/>
      <c r="I32" s="731"/>
      <c r="J32" s="731"/>
      <c r="K32" s="731"/>
    </row>
    <row r="33" spans="1:11">
      <c r="A33" s="731"/>
      <c r="B33" s="731"/>
      <c r="C33" s="731"/>
      <c r="D33" s="731"/>
      <c r="E33" s="731"/>
      <c r="F33" s="731"/>
      <c r="G33" s="731"/>
      <c r="H33" s="731"/>
      <c r="I33" s="731"/>
      <c r="J33" s="731"/>
      <c r="K33" s="731"/>
    </row>
    <row r="34" spans="1:11">
      <c r="A34" s="731"/>
      <c r="B34" s="731"/>
      <c r="C34" s="731"/>
      <c r="D34" s="731"/>
      <c r="E34" s="731"/>
      <c r="F34" s="731"/>
      <c r="G34" s="731"/>
      <c r="H34" s="731"/>
      <c r="I34" s="731"/>
      <c r="J34" s="731"/>
      <c r="K34" s="731"/>
    </row>
    <row r="35" spans="1:11">
      <c r="A35" s="731"/>
      <c r="B35" s="731"/>
      <c r="C35" s="731"/>
      <c r="D35" s="731"/>
      <c r="E35" s="731"/>
      <c r="F35" s="731"/>
      <c r="G35" s="731"/>
      <c r="H35" s="731"/>
      <c r="I35" s="731"/>
      <c r="J35" s="731"/>
      <c r="K35" s="731"/>
    </row>
    <row r="36" spans="1:11">
      <c r="A36" s="731"/>
      <c r="B36" s="731"/>
      <c r="C36" s="731"/>
      <c r="D36" s="731"/>
      <c r="E36" s="731"/>
      <c r="F36" s="731"/>
      <c r="G36" s="731"/>
      <c r="H36" s="731"/>
      <c r="I36" s="731"/>
      <c r="J36" s="731"/>
      <c r="K36" s="731"/>
    </row>
    <row r="37" spans="1:11">
      <c r="A37" s="731"/>
      <c r="B37" s="731"/>
      <c r="C37" s="731"/>
      <c r="D37" s="731"/>
      <c r="E37" s="731"/>
      <c r="F37" s="731"/>
      <c r="G37" s="731"/>
      <c r="H37" s="731"/>
      <c r="I37" s="731"/>
      <c r="J37" s="731"/>
      <c r="K37" s="731"/>
    </row>
    <row r="38" spans="1:11">
      <c r="A38" s="731"/>
      <c r="B38" s="731"/>
      <c r="C38" s="731"/>
      <c r="D38" s="731"/>
      <c r="E38" s="731"/>
      <c r="F38" s="731"/>
      <c r="G38" s="731"/>
      <c r="H38" s="731"/>
      <c r="I38" s="731"/>
      <c r="J38" s="731"/>
      <c r="K38" s="731"/>
    </row>
    <row r="39" spans="1:11">
      <c r="A39" s="731"/>
      <c r="B39" s="731"/>
      <c r="C39" s="731"/>
      <c r="D39" s="731"/>
      <c r="E39" s="731"/>
      <c r="F39" s="731"/>
      <c r="G39" s="731"/>
      <c r="H39" s="731"/>
      <c r="I39" s="731"/>
      <c r="J39" s="731"/>
      <c r="K39" s="731"/>
    </row>
    <row r="40" spans="1:11">
      <c r="A40" s="731"/>
      <c r="B40" s="731"/>
      <c r="C40" s="731"/>
      <c r="D40" s="731"/>
      <c r="E40" s="731"/>
      <c r="F40" s="731"/>
      <c r="G40" s="731"/>
      <c r="H40" s="731"/>
      <c r="I40" s="731"/>
      <c r="J40" s="731"/>
      <c r="K40" s="731"/>
    </row>
    <row r="41" spans="1:11">
      <c r="A41" s="731"/>
      <c r="B41" s="731"/>
      <c r="C41" s="731"/>
      <c r="D41" s="731"/>
      <c r="E41" s="731"/>
      <c r="F41" s="731"/>
      <c r="G41" s="731"/>
      <c r="H41" s="731"/>
      <c r="I41" s="731"/>
      <c r="J41" s="731"/>
      <c r="K41" s="731"/>
    </row>
    <row r="42" spans="1:11">
      <c r="A42" s="731"/>
      <c r="B42" s="731"/>
      <c r="C42" s="731"/>
      <c r="D42" s="731"/>
      <c r="E42" s="731"/>
      <c r="F42" s="731"/>
      <c r="G42" s="731"/>
      <c r="H42" s="731"/>
      <c r="I42" s="731"/>
      <c r="J42" s="731"/>
      <c r="K42" s="731"/>
    </row>
    <row r="43" spans="1:11">
      <c r="A43" s="731"/>
      <c r="B43" s="731"/>
      <c r="C43" s="731"/>
      <c r="D43" s="731"/>
      <c r="E43" s="731"/>
      <c r="F43" s="731"/>
      <c r="G43" s="731"/>
      <c r="H43" s="731"/>
      <c r="I43" s="731"/>
      <c r="J43" s="731"/>
      <c r="K43" s="731"/>
    </row>
    <row r="44" spans="1:11">
      <c r="A44" s="731"/>
      <c r="B44" s="731"/>
      <c r="C44" s="731"/>
      <c r="D44" s="731"/>
      <c r="E44" s="731"/>
      <c r="F44" s="731"/>
      <c r="G44" s="731"/>
      <c r="H44" s="731"/>
      <c r="I44" s="731"/>
      <c r="J44" s="731"/>
      <c r="K44" s="731"/>
    </row>
    <row r="45" spans="1:11">
      <c r="A45" s="731"/>
      <c r="B45" s="731"/>
      <c r="C45" s="731"/>
      <c r="D45" s="731"/>
      <c r="E45" s="731"/>
      <c r="F45" s="731"/>
      <c r="G45" s="731"/>
      <c r="H45" s="731"/>
      <c r="I45" s="731"/>
      <c r="J45" s="731"/>
      <c r="K45" s="731"/>
    </row>
    <row r="46" spans="1:11">
      <c r="A46" s="731"/>
      <c r="B46" s="731"/>
      <c r="C46" s="731"/>
      <c r="D46" s="731"/>
      <c r="E46" s="731"/>
      <c r="F46" s="731"/>
      <c r="G46" s="731"/>
      <c r="H46" s="731"/>
      <c r="I46" s="731"/>
      <c r="J46" s="731"/>
      <c r="K46" s="731"/>
    </row>
    <row r="47" spans="1:11">
      <c r="A47" s="731"/>
      <c r="B47" s="731"/>
      <c r="C47" s="731"/>
      <c r="D47" s="731"/>
      <c r="E47" s="731"/>
      <c r="F47" s="731"/>
      <c r="G47" s="731"/>
      <c r="H47" s="731"/>
      <c r="I47" s="731"/>
      <c r="J47" s="731"/>
      <c r="K47" s="731"/>
    </row>
    <row r="48" spans="1:11">
      <c r="A48" s="731"/>
      <c r="B48" s="731"/>
      <c r="C48" s="731"/>
      <c r="D48" s="731"/>
      <c r="E48" s="731"/>
      <c r="F48" s="731"/>
      <c r="G48" s="731"/>
      <c r="H48" s="731"/>
      <c r="I48" s="731"/>
      <c r="J48" s="731"/>
      <c r="K48" s="731"/>
    </row>
  </sheetData>
  <mergeCells count="3">
    <mergeCell ref="A2:K2"/>
    <mergeCell ref="A4:K4"/>
    <mergeCell ref="B24:K26"/>
  </mergeCells>
  <pageMargins left="0.7" right="0.7" top="0.75" bottom="0.75" header="0.3" footer="0.3"/>
  <pageSetup scale="6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zoomScaleNormal="100" zoomScaleSheetLayoutView="100" workbookViewId="0">
      <selection activeCell="C112" sqref="C112:K112"/>
    </sheetView>
  </sheetViews>
  <sheetFormatPr defaultColWidth="9.33203125" defaultRowHeight="12"/>
  <cols>
    <col min="1" max="1" width="6" style="263" customWidth="1"/>
    <col min="2" max="2" width="3.1640625" style="263" customWidth="1"/>
    <col min="3" max="3" width="20.83203125" style="138" customWidth="1"/>
    <col min="4" max="5" width="15.83203125" style="138" customWidth="1"/>
    <col min="6" max="6" width="24.83203125" style="138" customWidth="1"/>
    <col min="7" max="11" width="12.83203125" style="138" customWidth="1"/>
    <col min="12" max="16384" width="9.33203125" style="138"/>
  </cols>
  <sheetData>
    <row r="1" spans="1:11">
      <c r="K1" s="176" t="s">
        <v>516</v>
      </c>
    </row>
    <row r="2" spans="1:11">
      <c r="K2" s="262" t="s">
        <v>1003</v>
      </c>
    </row>
    <row r="3" spans="1:11">
      <c r="A3" s="849" t="s">
        <v>518</v>
      </c>
      <c r="B3" s="849"/>
      <c r="C3" s="849"/>
      <c r="D3" s="849"/>
      <c r="E3" s="849"/>
      <c r="F3" s="849"/>
      <c r="G3" s="849"/>
      <c r="H3" s="849"/>
      <c r="I3" s="849"/>
      <c r="J3" s="849"/>
      <c r="K3" s="849"/>
    </row>
    <row r="4" spans="1:11">
      <c r="A4" s="849" t="s">
        <v>517</v>
      </c>
      <c r="B4" s="849"/>
      <c r="C4" s="849"/>
      <c r="D4" s="849"/>
      <c r="E4" s="849"/>
      <c r="F4" s="849"/>
      <c r="G4" s="849"/>
      <c r="H4" s="849"/>
      <c r="I4" s="849"/>
      <c r="J4" s="849"/>
      <c r="K4" s="849"/>
    </row>
    <row r="5" spans="1:11">
      <c r="A5" s="850" t="str">
        <f>+A46</f>
        <v>Silver Run Electric, LLC</v>
      </c>
      <c r="B5" s="851"/>
      <c r="C5" s="851"/>
      <c r="D5" s="851"/>
      <c r="E5" s="851"/>
      <c r="F5" s="851"/>
      <c r="G5" s="851"/>
      <c r="H5" s="851"/>
      <c r="I5" s="851"/>
      <c r="J5" s="851"/>
      <c r="K5" s="851"/>
    </row>
    <row r="7" spans="1:11">
      <c r="C7" s="157" t="s">
        <v>770</v>
      </c>
      <c r="D7" s="157"/>
      <c r="E7" s="157"/>
    </row>
    <row r="9" spans="1:11">
      <c r="A9" s="332" t="s">
        <v>70</v>
      </c>
      <c r="C9" s="862" t="s">
        <v>393</v>
      </c>
      <c r="D9" s="862"/>
      <c r="E9" s="146"/>
      <c r="F9" s="862" t="s">
        <v>394</v>
      </c>
      <c r="G9" s="862"/>
      <c r="I9" s="146" t="s">
        <v>395</v>
      </c>
      <c r="J9" s="146"/>
      <c r="K9" s="146" t="s">
        <v>396</v>
      </c>
    </row>
    <row r="10" spans="1:11">
      <c r="A10" s="333" t="s">
        <v>386</v>
      </c>
      <c r="B10" s="334"/>
      <c r="C10" s="335"/>
      <c r="D10" s="335"/>
      <c r="E10" s="335"/>
      <c r="F10" s="867" t="s">
        <v>450</v>
      </c>
      <c r="G10" s="867"/>
      <c r="I10" s="336" t="s">
        <v>414</v>
      </c>
      <c r="J10" s="335"/>
      <c r="K10" s="336" t="s">
        <v>399</v>
      </c>
    </row>
    <row r="11" spans="1:11">
      <c r="A11" s="337"/>
      <c r="B11" s="337"/>
      <c r="C11" s="146"/>
      <c r="D11" s="146"/>
      <c r="E11" s="146"/>
      <c r="F11" s="146"/>
      <c r="G11" s="146"/>
      <c r="H11" s="338"/>
      <c r="I11" s="339"/>
      <c r="J11" s="339"/>
      <c r="K11" s="176"/>
    </row>
    <row r="12" spans="1:11">
      <c r="A12" s="337">
        <v>1</v>
      </c>
      <c r="B12" s="337"/>
      <c r="C12" s="340" t="s">
        <v>520</v>
      </c>
      <c r="D12" s="146"/>
      <c r="E12" s="146"/>
      <c r="F12" s="341" t="s">
        <v>451</v>
      </c>
      <c r="G12" s="146"/>
      <c r="H12" s="342"/>
      <c r="I12" s="752">
        <f>'Attachment H-27A'!K43+'Attachment H-27A'!K70</f>
        <v>156459369.2923077</v>
      </c>
      <c r="J12" s="339"/>
      <c r="K12" s="176"/>
    </row>
    <row r="13" spans="1:11">
      <c r="A13" s="337">
        <v>2</v>
      </c>
      <c r="B13" s="337"/>
      <c r="C13" s="340" t="s">
        <v>521</v>
      </c>
      <c r="D13" s="146"/>
      <c r="E13" s="146"/>
      <c r="F13" s="343" t="s">
        <v>452</v>
      </c>
      <c r="G13" s="146"/>
      <c r="H13" s="342"/>
      <c r="I13" s="752">
        <f>'Attachment H-27A'!K57+'Attachment H-27A'!K70+'Attachment H-27A'!K72</f>
        <v>149608560.32923079</v>
      </c>
      <c r="J13" s="339"/>
      <c r="K13" s="176"/>
    </row>
    <row r="14" spans="1:11">
      <c r="A14" s="337"/>
      <c r="B14" s="337"/>
      <c r="C14" s="340"/>
      <c r="D14" s="146"/>
      <c r="E14" s="146"/>
      <c r="F14" s="341"/>
      <c r="G14" s="146"/>
      <c r="H14" s="344"/>
      <c r="I14" s="339"/>
      <c r="J14" s="339"/>
      <c r="K14" s="176"/>
    </row>
    <row r="15" spans="1:11">
      <c r="A15" s="337"/>
      <c r="B15" s="337"/>
      <c r="C15" s="340" t="s">
        <v>522</v>
      </c>
      <c r="D15" s="146"/>
      <c r="E15" s="146"/>
      <c r="F15" s="341"/>
      <c r="G15" s="146"/>
      <c r="H15" s="344"/>
      <c r="I15" s="339"/>
      <c r="J15" s="339"/>
      <c r="K15" s="176"/>
    </row>
    <row r="16" spans="1:11">
      <c r="A16" s="337">
        <v>3</v>
      </c>
      <c r="B16" s="337"/>
      <c r="C16" s="340" t="s">
        <v>523</v>
      </c>
      <c r="D16" s="146"/>
      <c r="E16" s="146"/>
      <c r="F16" s="343" t="s">
        <v>453</v>
      </c>
      <c r="G16" s="146"/>
      <c r="H16" s="342"/>
      <c r="I16" s="752">
        <f>'Attachment H-27A'!K111</f>
        <v>6771687</v>
      </c>
      <c r="J16" s="339"/>
      <c r="K16" s="176"/>
    </row>
    <row r="17" spans="1:11">
      <c r="A17" s="337">
        <v>4</v>
      </c>
      <c r="B17" s="337"/>
      <c r="C17" s="340" t="s">
        <v>524</v>
      </c>
      <c r="D17" s="146"/>
      <c r="E17" s="146"/>
      <c r="F17" s="341" t="s">
        <v>249</v>
      </c>
      <c r="G17" s="146"/>
      <c r="H17" s="345"/>
      <c r="I17" s="346">
        <f>IF(I16=0,0,+I16/I12)</f>
        <v>4.3280802106192104E-2</v>
      </c>
      <c r="J17" s="345"/>
      <c r="K17" s="346">
        <f>I17</f>
        <v>4.3280802106192104E-2</v>
      </c>
    </row>
    <row r="18" spans="1:11">
      <c r="A18" s="337"/>
      <c r="B18" s="337"/>
      <c r="C18" s="340"/>
      <c r="D18" s="146"/>
      <c r="E18" s="146"/>
      <c r="F18" s="341"/>
      <c r="G18" s="146"/>
      <c r="H18" s="345"/>
      <c r="I18" s="339"/>
      <c r="J18" s="345"/>
      <c r="K18" s="176"/>
    </row>
    <row r="19" spans="1:11">
      <c r="A19" s="337"/>
      <c r="B19" s="337"/>
      <c r="C19" s="340" t="s">
        <v>388</v>
      </c>
      <c r="D19" s="146"/>
      <c r="E19" s="146"/>
      <c r="F19" s="341"/>
      <c r="G19" s="146"/>
      <c r="H19" s="345"/>
      <c r="I19" s="339"/>
      <c r="J19" s="345"/>
      <c r="K19" s="176"/>
    </row>
    <row r="20" spans="1:11">
      <c r="A20" s="337">
        <v>5</v>
      </c>
      <c r="B20" s="337"/>
      <c r="C20" s="340" t="s">
        <v>389</v>
      </c>
      <c r="D20" s="146"/>
      <c r="E20" s="146"/>
      <c r="F20" s="343" t="s">
        <v>454</v>
      </c>
      <c r="G20" s="146"/>
      <c r="H20" s="347"/>
      <c r="I20" s="752">
        <f>'Attachment H-27A'!K115</f>
        <v>125416</v>
      </c>
      <c r="J20" s="347"/>
      <c r="K20" s="176"/>
    </row>
    <row r="21" spans="1:11">
      <c r="A21" s="337">
        <v>6</v>
      </c>
      <c r="B21" s="337"/>
      <c r="C21" s="340" t="s">
        <v>390</v>
      </c>
      <c r="D21" s="146"/>
      <c r="E21" s="146"/>
      <c r="F21" s="341" t="s">
        <v>250</v>
      </c>
      <c r="G21" s="146"/>
      <c r="H21" s="345"/>
      <c r="I21" s="346">
        <f>IF(I20=0,0,I20/I12)</f>
        <v>8.0158830095812008E-4</v>
      </c>
      <c r="J21" s="345"/>
      <c r="K21" s="346">
        <f>I21</f>
        <v>8.0158830095812008E-4</v>
      </c>
    </row>
    <row r="22" spans="1:11">
      <c r="A22" s="337"/>
      <c r="B22" s="337"/>
      <c r="C22" s="340"/>
      <c r="D22" s="146"/>
      <c r="E22" s="146"/>
      <c r="F22" s="341"/>
      <c r="G22" s="146"/>
      <c r="H22" s="345"/>
      <c r="I22" s="346"/>
      <c r="J22" s="345"/>
      <c r="K22" s="176"/>
    </row>
    <row r="23" spans="1:11">
      <c r="A23" s="337"/>
      <c r="B23" s="337"/>
      <c r="C23" s="340" t="s">
        <v>526</v>
      </c>
      <c r="D23" s="146"/>
      <c r="E23" s="146"/>
      <c r="F23" s="341"/>
      <c r="G23" s="146"/>
      <c r="H23" s="345"/>
      <c r="I23" s="339"/>
      <c r="J23" s="345"/>
      <c r="K23" s="176"/>
    </row>
    <row r="24" spans="1:11">
      <c r="A24" s="337">
        <v>7</v>
      </c>
      <c r="B24" s="337"/>
      <c r="C24" s="340" t="s">
        <v>525</v>
      </c>
      <c r="D24" s="146"/>
      <c r="E24" s="146"/>
      <c r="F24" s="343" t="s">
        <v>455</v>
      </c>
      <c r="G24" s="146"/>
      <c r="H24" s="347"/>
      <c r="I24" s="752">
        <f>'Attachment H-27A'!K128</f>
        <v>1050802</v>
      </c>
      <c r="J24" s="347"/>
      <c r="K24" s="176"/>
    </row>
    <row r="25" spans="1:11">
      <c r="A25" s="337">
        <v>8</v>
      </c>
      <c r="B25" s="337"/>
      <c r="C25" s="340" t="s">
        <v>527</v>
      </c>
      <c r="D25" s="146"/>
      <c r="E25" s="146"/>
      <c r="F25" s="341" t="s">
        <v>251</v>
      </c>
      <c r="G25" s="146"/>
      <c r="H25" s="345"/>
      <c r="I25" s="346">
        <f>IF(I24=0,0,I24/I12)</f>
        <v>6.716133426543619E-3</v>
      </c>
      <c r="J25" s="345"/>
      <c r="K25" s="346">
        <f>I25</f>
        <v>6.716133426543619E-3</v>
      </c>
    </row>
    <row r="26" spans="1:11">
      <c r="A26" s="337"/>
      <c r="B26" s="337"/>
      <c r="C26" s="340"/>
      <c r="D26" s="146"/>
      <c r="E26" s="146"/>
      <c r="F26" s="341"/>
      <c r="G26" s="146"/>
      <c r="H26" s="345"/>
      <c r="I26" s="339"/>
      <c r="J26" s="345"/>
      <c r="K26" s="176"/>
    </row>
    <row r="27" spans="1:11">
      <c r="A27" s="337">
        <v>9</v>
      </c>
      <c r="B27" s="337"/>
      <c r="C27" s="340" t="s">
        <v>528</v>
      </c>
      <c r="D27" s="146"/>
      <c r="E27" s="146"/>
      <c r="F27" s="343" t="s">
        <v>456</v>
      </c>
      <c r="G27" s="146"/>
      <c r="H27" s="347"/>
      <c r="I27" s="752">
        <f>-'Attachment H-27A'!K18</f>
        <v>-362479.37</v>
      </c>
      <c r="J27" s="347"/>
      <c r="K27" s="176"/>
    </row>
    <row r="28" spans="1:11">
      <c r="A28" s="337">
        <v>10</v>
      </c>
      <c r="B28" s="337"/>
      <c r="C28" s="340" t="s">
        <v>529</v>
      </c>
      <c r="D28" s="146"/>
      <c r="E28" s="146"/>
      <c r="F28" s="341" t="s">
        <v>252</v>
      </c>
      <c r="G28" s="146"/>
      <c r="H28" s="345"/>
      <c r="I28" s="346">
        <f>IF(I27=0,0,I27/I12)</f>
        <v>-2.316763589419769E-3</v>
      </c>
      <c r="J28" s="345"/>
      <c r="K28" s="346">
        <f>I28</f>
        <v>-2.316763589419769E-3</v>
      </c>
    </row>
    <row r="29" spans="1:11">
      <c r="A29" s="337"/>
      <c r="B29" s="337"/>
      <c r="C29" s="340"/>
      <c r="D29" s="146"/>
      <c r="E29" s="146"/>
      <c r="F29" s="341"/>
      <c r="G29" s="146"/>
      <c r="H29" s="345"/>
      <c r="I29" s="339"/>
      <c r="J29" s="345"/>
      <c r="K29" s="176"/>
    </row>
    <row r="30" spans="1:11">
      <c r="A30" s="337">
        <v>11</v>
      </c>
      <c r="B30" s="337"/>
      <c r="C30" s="348" t="s">
        <v>530</v>
      </c>
      <c r="D30" s="146"/>
      <c r="E30" s="146"/>
      <c r="F30" s="349" t="s">
        <v>253</v>
      </c>
      <c r="G30" s="146"/>
      <c r="H30" s="345"/>
      <c r="I30" s="346"/>
      <c r="J30" s="345"/>
      <c r="K30" s="350">
        <f>K17+K21+K25+K28</f>
        <v>4.8481760244274072E-2</v>
      </c>
    </row>
    <row r="31" spans="1:11">
      <c r="A31" s="337"/>
      <c r="B31" s="337"/>
      <c r="C31" s="340"/>
      <c r="D31" s="146"/>
      <c r="E31" s="146"/>
      <c r="F31" s="341"/>
      <c r="G31" s="146"/>
      <c r="H31" s="345"/>
      <c r="I31" s="339"/>
      <c r="J31" s="345"/>
      <c r="K31" s="176"/>
    </row>
    <row r="32" spans="1:11">
      <c r="A32" s="337"/>
      <c r="B32" s="337"/>
      <c r="C32" s="340" t="s">
        <v>531</v>
      </c>
      <c r="D32" s="146"/>
      <c r="E32" s="146"/>
      <c r="F32" s="341"/>
      <c r="G32" s="146"/>
      <c r="H32" s="345"/>
      <c r="I32" s="339"/>
      <c r="J32" s="345"/>
      <c r="K32" s="176"/>
    </row>
    <row r="33" spans="1:11">
      <c r="A33" s="337">
        <v>12</v>
      </c>
      <c r="B33" s="337"/>
      <c r="C33" s="340" t="s">
        <v>532</v>
      </c>
      <c r="D33" s="146"/>
      <c r="E33" s="146"/>
      <c r="F33" s="343" t="s">
        <v>457</v>
      </c>
      <c r="G33" s="146"/>
      <c r="H33" s="347"/>
      <c r="I33" s="752">
        <f>'Attachment H-27A'!K143</f>
        <v>3195172.7583794468</v>
      </c>
      <c r="J33" s="347"/>
      <c r="K33" s="176"/>
    </row>
    <row r="34" spans="1:11">
      <c r="A34" s="337">
        <v>13</v>
      </c>
      <c r="B34" s="337"/>
      <c r="C34" s="340" t="s">
        <v>533</v>
      </c>
      <c r="D34" s="146"/>
      <c r="E34" s="146"/>
      <c r="F34" s="341" t="s">
        <v>254</v>
      </c>
      <c r="G34" s="146"/>
      <c r="H34" s="345"/>
      <c r="I34" s="346">
        <f>IF(I33=0,0,I33/I13)</f>
        <v>2.1356884601710643E-2</v>
      </c>
      <c r="J34" s="345"/>
      <c r="K34" s="346">
        <f>I34</f>
        <v>2.1356884601710643E-2</v>
      </c>
    </row>
    <row r="35" spans="1:11">
      <c r="A35" s="337"/>
      <c r="B35" s="337"/>
      <c r="C35" s="340"/>
      <c r="D35" s="146"/>
      <c r="E35" s="146"/>
      <c r="F35" s="341"/>
      <c r="G35" s="146"/>
      <c r="H35" s="345"/>
      <c r="I35" s="339"/>
      <c r="J35" s="345"/>
      <c r="K35" s="176"/>
    </row>
    <row r="36" spans="1:11">
      <c r="A36" s="337"/>
      <c r="B36" s="337"/>
      <c r="C36" s="340" t="s">
        <v>534</v>
      </c>
      <c r="D36" s="146"/>
      <c r="E36" s="146"/>
      <c r="F36" s="341"/>
      <c r="G36" s="146"/>
      <c r="H36" s="345"/>
      <c r="I36" s="339"/>
      <c r="J36" s="345"/>
      <c r="K36" s="176"/>
    </row>
    <row r="37" spans="1:11">
      <c r="A37" s="337">
        <v>14</v>
      </c>
      <c r="B37" s="337"/>
      <c r="C37" s="340" t="s">
        <v>535</v>
      </c>
      <c r="D37" s="146"/>
      <c r="E37" s="146"/>
      <c r="F37" s="343" t="s">
        <v>458</v>
      </c>
      <c r="G37" s="146"/>
      <c r="H37" s="345"/>
      <c r="I37" s="752">
        <f>'Attachment H-27A'!K146</f>
        <v>10102331.929359853</v>
      </c>
      <c r="J37" s="345"/>
      <c r="K37" s="176"/>
    </row>
    <row r="38" spans="1:11">
      <c r="A38" s="337">
        <v>15</v>
      </c>
      <c r="B38" s="337"/>
      <c r="C38" s="340" t="s">
        <v>536</v>
      </c>
      <c r="D38" s="146"/>
      <c r="E38" s="146"/>
      <c r="F38" s="341" t="s">
        <v>255</v>
      </c>
      <c r="G38" s="146"/>
      <c r="H38" s="345"/>
      <c r="I38" s="346">
        <f>IF(I37=0,0,I37/I13)</f>
        <v>6.752509286319254E-2</v>
      </c>
      <c r="J38" s="345"/>
      <c r="K38" s="346">
        <f>I38</f>
        <v>6.752509286319254E-2</v>
      </c>
    </row>
    <row r="39" spans="1:11">
      <c r="A39" s="337"/>
      <c r="B39" s="337"/>
      <c r="C39" s="340"/>
      <c r="D39" s="146"/>
      <c r="E39" s="146"/>
      <c r="F39" s="341"/>
      <c r="G39" s="146"/>
      <c r="H39" s="345"/>
      <c r="I39" s="339"/>
      <c r="J39" s="345"/>
      <c r="K39" s="176"/>
    </row>
    <row r="40" spans="1:11">
      <c r="A40" s="337">
        <v>16</v>
      </c>
      <c r="B40" s="337"/>
      <c r="C40" s="348" t="s">
        <v>537</v>
      </c>
      <c r="D40" s="146"/>
      <c r="E40" s="146"/>
      <c r="F40" s="349" t="s">
        <v>256</v>
      </c>
      <c r="G40" s="146"/>
      <c r="H40" s="345"/>
      <c r="I40" s="346"/>
      <c r="J40" s="345"/>
      <c r="K40" s="350">
        <f>K34+K38</f>
        <v>8.8881977464903186E-2</v>
      </c>
    </row>
    <row r="41" spans="1:11">
      <c r="A41" s="337"/>
      <c r="B41" s="337"/>
      <c r="C41" s="146"/>
      <c r="D41" s="146"/>
      <c r="E41" s="146"/>
      <c r="F41" s="146"/>
      <c r="G41" s="146"/>
      <c r="H41" s="338"/>
      <c r="I41" s="146"/>
      <c r="J41" s="146"/>
    </row>
    <row r="42" spans="1:11">
      <c r="A42" s="337"/>
      <c r="B42" s="337"/>
      <c r="C42" s="263"/>
      <c r="K42" s="176" t="s">
        <v>6</v>
      </c>
    </row>
    <row r="43" spans="1:11">
      <c r="A43" s="337"/>
      <c r="B43" s="337"/>
      <c r="C43" s="263"/>
      <c r="K43" s="262" t="s">
        <v>1003</v>
      </c>
    </row>
    <row r="44" spans="1:11">
      <c r="A44" s="849" t="s">
        <v>518</v>
      </c>
      <c r="B44" s="849"/>
      <c r="C44" s="849"/>
      <c r="D44" s="849"/>
      <c r="E44" s="849"/>
      <c r="F44" s="849"/>
      <c r="G44" s="849"/>
      <c r="H44" s="849"/>
      <c r="I44" s="849"/>
      <c r="J44" s="849"/>
      <c r="K44" s="849"/>
    </row>
    <row r="45" spans="1:11">
      <c r="A45" s="849" t="s">
        <v>517</v>
      </c>
      <c r="B45" s="849"/>
      <c r="C45" s="849"/>
      <c r="D45" s="849"/>
      <c r="E45" s="849"/>
      <c r="F45" s="849"/>
      <c r="G45" s="849"/>
      <c r="H45" s="849"/>
      <c r="I45" s="849"/>
      <c r="J45" s="849"/>
      <c r="K45" s="849"/>
    </row>
    <row r="46" spans="1:11">
      <c r="A46" s="850" t="str">
        <f>+A84</f>
        <v>Silver Run Electric, LLC</v>
      </c>
      <c r="B46" s="851"/>
      <c r="C46" s="851"/>
      <c r="D46" s="851"/>
      <c r="E46" s="851"/>
      <c r="F46" s="851"/>
      <c r="G46" s="851"/>
      <c r="H46" s="851"/>
      <c r="I46" s="851"/>
      <c r="J46" s="851"/>
      <c r="K46" s="851"/>
    </row>
    <row r="47" spans="1:11">
      <c r="A47" s="337"/>
      <c r="B47" s="337"/>
      <c r="C47" s="146"/>
      <c r="D47" s="146"/>
      <c r="E47" s="146"/>
      <c r="F47" s="146"/>
      <c r="G47" s="146"/>
      <c r="H47" s="146"/>
      <c r="I47" s="146"/>
      <c r="J47" s="146"/>
    </row>
    <row r="48" spans="1:11" ht="24.75" customHeight="1">
      <c r="A48" s="337"/>
      <c r="B48" s="337"/>
      <c r="C48" s="863" t="s">
        <v>459</v>
      </c>
      <c r="D48" s="863"/>
      <c r="E48" s="863"/>
      <c r="F48" s="863"/>
      <c r="G48" s="863"/>
      <c r="H48" s="863"/>
      <c r="I48" s="863"/>
      <c r="J48" s="863"/>
      <c r="K48" s="863"/>
    </row>
    <row r="49" spans="1:14" ht="29.25" customHeight="1">
      <c r="A49" s="337"/>
      <c r="B49" s="337"/>
      <c r="C49" s="866" t="s">
        <v>538</v>
      </c>
      <c r="D49" s="866"/>
      <c r="E49" s="866"/>
      <c r="F49" s="866"/>
      <c r="G49" s="866"/>
      <c r="H49" s="866"/>
      <c r="I49" s="866"/>
      <c r="J49" s="866"/>
      <c r="K49" s="866"/>
    </row>
    <row r="50" spans="1:14">
      <c r="A50" s="337"/>
      <c r="B50" s="337"/>
      <c r="C50" s="146"/>
      <c r="D50" s="146"/>
      <c r="E50" s="146"/>
      <c r="F50" s="146"/>
      <c r="G50" s="146"/>
      <c r="H50" s="146"/>
      <c r="I50" s="146"/>
      <c r="J50" s="146"/>
    </row>
    <row r="51" spans="1:14">
      <c r="A51" s="351"/>
      <c r="B51" s="351"/>
      <c r="C51" s="148" t="s">
        <v>393</v>
      </c>
      <c r="D51" s="148"/>
      <c r="E51" s="148" t="s">
        <v>394</v>
      </c>
      <c r="F51" s="148" t="s">
        <v>395</v>
      </c>
      <c r="G51" s="148" t="s">
        <v>396</v>
      </c>
      <c r="H51" s="148" t="s">
        <v>397</v>
      </c>
      <c r="I51" s="148" t="s">
        <v>539</v>
      </c>
      <c r="J51" s="148" t="s">
        <v>540</v>
      </c>
      <c r="K51" s="148" t="s">
        <v>541</v>
      </c>
      <c r="N51" s="157"/>
    </row>
    <row r="52" spans="1:14" s="356" customFormat="1" ht="48">
      <c r="A52" s="352" t="s">
        <v>519</v>
      </c>
      <c r="B52" s="353"/>
      <c r="C52" s="353" t="s">
        <v>542</v>
      </c>
      <c r="D52" s="353" t="s">
        <v>543</v>
      </c>
      <c r="E52" s="353" t="s">
        <v>51</v>
      </c>
      <c r="F52" s="353" t="s">
        <v>544</v>
      </c>
      <c r="G52" s="354" t="s">
        <v>530</v>
      </c>
      <c r="H52" s="355" t="s">
        <v>545</v>
      </c>
      <c r="I52" s="352" t="s">
        <v>546</v>
      </c>
      <c r="J52" s="354" t="s">
        <v>537</v>
      </c>
      <c r="K52" s="355" t="s">
        <v>547</v>
      </c>
    </row>
    <row r="53" spans="1:14" ht="24">
      <c r="A53" s="357"/>
      <c r="B53" s="334"/>
      <c r="C53" s="334"/>
      <c r="D53" s="334"/>
      <c r="E53" s="334"/>
      <c r="F53" s="334" t="s">
        <v>548</v>
      </c>
      <c r="G53" s="358" t="s">
        <v>257</v>
      </c>
      <c r="H53" s="359" t="s">
        <v>3</v>
      </c>
      <c r="I53" s="357" t="s">
        <v>4</v>
      </c>
      <c r="J53" s="358" t="s">
        <v>258</v>
      </c>
      <c r="K53" s="359" t="s">
        <v>5</v>
      </c>
    </row>
    <row r="54" spans="1:14">
      <c r="A54" s="360"/>
      <c r="B54" s="361"/>
      <c r="C54" s="323"/>
      <c r="D54" s="323"/>
      <c r="E54" s="323"/>
      <c r="F54" s="323"/>
      <c r="G54" s="362"/>
      <c r="H54" s="363"/>
      <c r="I54" s="363"/>
      <c r="J54" s="362"/>
      <c r="K54" s="363"/>
    </row>
    <row r="55" spans="1:14">
      <c r="A55" s="364" t="s">
        <v>7</v>
      </c>
      <c r="B55" s="337"/>
      <c r="C55" s="365" t="s">
        <v>1077</v>
      </c>
      <c r="D55" s="319" t="s">
        <v>1078</v>
      </c>
      <c r="E55" s="319" t="s">
        <v>1079</v>
      </c>
      <c r="F55" s="750">
        <f>I12</f>
        <v>156459369.2923077</v>
      </c>
      <c r="G55" s="366">
        <f>K30</f>
        <v>4.8481760244274072E-2</v>
      </c>
      <c r="H55" s="755">
        <f>F55*G55</f>
        <v>7585425.629999999</v>
      </c>
      <c r="I55" s="756">
        <f>I13</f>
        <v>149608560.32923079</v>
      </c>
      <c r="J55" s="367">
        <f>K40</f>
        <v>8.8881977464903186E-2</v>
      </c>
      <c r="K55" s="755">
        <f>I55*J55</f>
        <v>13297504.6877393</v>
      </c>
    </row>
    <row r="56" spans="1:14">
      <c r="A56" s="368" t="s">
        <v>8</v>
      </c>
      <c r="B56" s="369"/>
      <c r="C56" s="321" t="s">
        <v>11</v>
      </c>
      <c r="D56" s="321"/>
      <c r="E56" s="321" t="s">
        <v>20</v>
      </c>
      <c r="F56" s="751">
        <v>0</v>
      </c>
      <c r="G56" s="367">
        <f>K30</f>
        <v>4.8481760244274072E-2</v>
      </c>
      <c r="H56" s="755">
        <f>F56*G56</f>
        <v>0</v>
      </c>
      <c r="I56" s="756">
        <v>0</v>
      </c>
      <c r="J56" s="367">
        <f>K40</f>
        <v>8.8881977464903186E-2</v>
      </c>
      <c r="K56" s="755">
        <f>I56*J56</f>
        <v>0</v>
      </c>
    </row>
    <row r="57" spans="1:14">
      <c r="A57" s="364">
        <v>2</v>
      </c>
      <c r="B57" s="337"/>
      <c r="C57" s="138" t="s">
        <v>12</v>
      </c>
      <c r="F57" s="752">
        <f>SUM(F55:F56)</f>
        <v>156459369.2923077</v>
      </c>
      <c r="G57" s="370"/>
      <c r="H57" s="757">
        <f>SUM(H55:H56)</f>
        <v>7585425.629999999</v>
      </c>
      <c r="I57" s="757">
        <f>SUM(I55:I56)</f>
        <v>149608560.32923079</v>
      </c>
      <c r="J57" s="371"/>
      <c r="K57" s="757">
        <f>SUM(K55:K56)</f>
        <v>13297504.6877393</v>
      </c>
    </row>
    <row r="58" spans="1:14">
      <c r="A58" s="364"/>
      <c r="B58" s="337"/>
      <c r="F58" s="752"/>
      <c r="G58" s="372"/>
      <c r="H58" s="755"/>
      <c r="I58" s="755"/>
      <c r="J58" s="373"/>
      <c r="K58" s="755"/>
    </row>
    <row r="59" spans="1:14">
      <c r="A59" s="364" t="s">
        <v>9</v>
      </c>
      <c r="B59" s="337"/>
      <c r="C59" s="319" t="s">
        <v>14</v>
      </c>
      <c r="D59" s="319"/>
      <c r="E59" s="319" t="s">
        <v>19</v>
      </c>
      <c r="F59" s="750">
        <v>0</v>
      </c>
      <c r="G59" s="366">
        <f>K30</f>
        <v>4.8481760244274072E-2</v>
      </c>
      <c r="H59" s="755">
        <f>F59*G59</f>
        <v>0</v>
      </c>
      <c r="I59" s="756">
        <v>0</v>
      </c>
      <c r="J59" s="367">
        <f>K40</f>
        <v>8.8881977464903186E-2</v>
      </c>
      <c r="K59" s="755">
        <f>I59*J59</f>
        <v>0</v>
      </c>
    </row>
    <row r="60" spans="1:14">
      <c r="A60" s="364" t="s">
        <v>10</v>
      </c>
      <c r="B60" s="337"/>
      <c r="C60" s="319" t="s">
        <v>13</v>
      </c>
      <c r="D60" s="319"/>
      <c r="E60" s="319" t="s">
        <v>18</v>
      </c>
      <c r="F60" s="751">
        <v>0</v>
      </c>
      <c r="G60" s="374">
        <f>K30</f>
        <v>4.8481760244274072E-2</v>
      </c>
      <c r="H60" s="758">
        <f>F60*G60</f>
        <v>0</v>
      </c>
      <c r="I60" s="759">
        <v>0</v>
      </c>
      <c r="J60" s="367">
        <f>K40</f>
        <v>8.8881977464903186E-2</v>
      </c>
      <c r="K60" s="758">
        <f>I60*J60</f>
        <v>0</v>
      </c>
    </row>
    <row r="61" spans="1:14">
      <c r="A61" s="375">
        <v>4</v>
      </c>
      <c r="B61" s="376"/>
      <c r="C61" s="323" t="s">
        <v>15</v>
      </c>
      <c r="D61" s="323"/>
      <c r="E61" s="323"/>
      <c r="F61" s="752">
        <f>SUM(F59:F60)</f>
        <v>0</v>
      </c>
      <c r="G61" s="362"/>
      <c r="H61" s="755">
        <f>SUM(H59:H60)</f>
        <v>0</v>
      </c>
      <c r="I61" s="755">
        <f>SUM(I59:I60)</f>
        <v>0</v>
      </c>
      <c r="J61" s="362"/>
      <c r="K61" s="755">
        <f>SUM(K59:K60)</f>
        <v>0</v>
      </c>
    </row>
    <row r="62" spans="1:14">
      <c r="A62" s="377"/>
      <c r="F62" s="752"/>
      <c r="G62" s="378"/>
      <c r="H62" s="755"/>
      <c r="I62" s="760"/>
      <c r="J62" s="378"/>
      <c r="K62" s="755"/>
    </row>
    <row r="63" spans="1:14">
      <c r="A63" s="377">
        <v>5</v>
      </c>
      <c r="C63" s="319" t="s">
        <v>16</v>
      </c>
      <c r="D63" s="319"/>
      <c r="E63" s="319"/>
      <c r="F63" s="750">
        <v>0</v>
      </c>
      <c r="G63" s="366">
        <f>K30</f>
        <v>4.8481760244274072E-2</v>
      </c>
      <c r="H63" s="755">
        <f>F63*G63</f>
        <v>0</v>
      </c>
      <c r="I63" s="761">
        <v>0</v>
      </c>
      <c r="J63" s="367">
        <f>K40</f>
        <v>8.8881977464903186E-2</v>
      </c>
      <c r="K63" s="755">
        <f>I63*J63</f>
        <v>0</v>
      </c>
    </row>
    <row r="64" spans="1:14">
      <c r="A64" s="379"/>
      <c r="B64" s="380"/>
      <c r="C64" s="171"/>
      <c r="D64" s="171"/>
      <c r="E64" s="171"/>
      <c r="F64" s="753"/>
      <c r="G64" s="381"/>
      <c r="H64" s="755"/>
      <c r="I64" s="762"/>
      <c r="J64" s="381"/>
      <c r="K64" s="755"/>
    </row>
    <row r="65" spans="1:11">
      <c r="A65" s="379">
        <v>6</v>
      </c>
      <c r="B65" s="380"/>
      <c r="C65" s="171" t="s">
        <v>17</v>
      </c>
      <c r="D65" s="171"/>
      <c r="E65" s="171"/>
      <c r="F65" s="754">
        <f>F57+F61+F63</f>
        <v>156459369.2923077</v>
      </c>
      <c r="G65" s="381"/>
      <c r="H65" s="763">
        <f>SUM(H57+H61+H63)</f>
        <v>7585425.629999999</v>
      </c>
      <c r="I65" s="758">
        <f>I57+I61+I63</f>
        <v>149608560.32923079</v>
      </c>
      <c r="J65" s="381"/>
      <c r="K65" s="763">
        <f>SUM(K57+K61+K63)</f>
        <v>13297504.6877393</v>
      </c>
    </row>
    <row r="80" spans="1:11">
      <c r="A80" s="337"/>
      <c r="B80" s="337"/>
      <c r="C80" s="263"/>
      <c r="K80" s="176" t="s">
        <v>26</v>
      </c>
    </row>
    <row r="81" spans="1:11">
      <c r="A81" s="337"/>
      <c r="B81" s="337"/>
      <c r="C81" s="263"/>
      <c r="K81" s="262" t="s">
        <v>1003</v>
      </c>
    </row>
    <row r="82" spans="1:11">
      <c r="A82" s="849" t="s">
        <v>518</v>
      </c>
      <c r="B82" s="849"/>
      <c r="C82" s="849"/>
      <c r="D82" s="849"/>
      <c r="E82" s="849"/>
      <c r="F82" s="849"/>
      <c r="G82" s="849"/>
      <c r="H82" s="849"/>
      <c r="I82" s="849"/>
      <c r="J82" s="849"/>
      <c r="K82" s="849"/>
    </row>
    <row r="83" spans="1:11">
      <c r="A83" s="849" t="s">
        <v>517</v>
      </c>
      <c r="B83" s="849"/>
      <c r="C83" s="849"/>
      <c r="D83" s="849"/>
      <c r="E83" s="849"/>
      <c r="F83" s="849"/>
      <c r="G83" s="849"/>
      <c r="H83" s="849"/>
      <c r="I83" s="849"/>
      <c r="J83" s="849"/>
      <c r="K83" s="849"/>
    </row>
    <row r="84" spans="1:11">
      <c r="A84" s="850" t="s">
        <v>752</v>
      </c>
      <c r="B84" s="851"/>
      <c r="C84" s="851"/>
      <c r="D84" s="851"/>
      <c r="E84" s="851"/>
      <c r="F84" s="851"/>
      <c r="G84" s="851"/>
      <c r="H84" s="851"/>
      <c r="I84" s="851"/>
      <c r="J84" s="851"/>
      <c r="K84" s="851"/>
    </row>
    <row r="88" spans="1:11">
      <c r="A88" s="337"/>
      <c r="B88" s="337"/>
      <c r="C88" s="146" t="s">
        <v>35</v>
      </c>
      <c r="D88" s="146" t="s">
        <v>36</v>
      </c>
      <c r="E88" s="146" t="s">
        <v>37</v>
      </c>
      <c r="F88" s="146" t="s">
        <v>38</v>
      </c>
      <c r="G88" s="146" t="s">
        <v>43</v>
      </c>
      <c r="H88" s="146" t="s">
        <v>39</v>
      </c>
      <c r="I88" s="146" t="s">
        <v>40</v>
      </c>
      <c r="J88" s="146" t="s">
        <v>41</v>
      </c>
      <c r="K88" s="146" t="s">
        <v>42</v>
      </c>
    </row>
    <row r="89" spans="1:11" ht="36">
      <c r="A89" s="382" t="s">
        <v>519</v>
      </c>
      <c r="B89" s="383"/>
      <c r="C89" s="383" t="s">
        <v>27</v>
      </c>
      <c r="D89" s="383" t="s">
        <v>28</v>
      </c>
      <c r="E89" s="383" t="s">
        <v>29</v>
      </c>
      <c r="F89" s="353" t="s">
        <v>30</v>
      </c>
      <c r="G89" s="383" t="s">
        <v>31</v>
      </c>
      <c r="H89" s="383" t="s">
        <v>32</v>
      </c>
      <c r="I89" s="383" t="s">
        <v>49</v>
      </c>
      <c r="J89" s="383" t="s">
        <v>34</v>
      </c>
      <c r="K89" s="384" t="s">
        <v>33</v>
      </c>
    </row>
    <row r="90" spans="1:11" ht="36">
      <c r="A90" s="385"/>
      <c r="B90" s="386"/>
      <c r="C90" s="387" t="s">
        <v>44</v>
      </c>
      <c r="D90" s="388" t="s">
        <v>804</v>
      </c>
      <c r="E90" s="388" t="s">
        <v>45</v>
      </c>
      <c r="F90" s="385" t="s">
        <v>805</v>
      </c>
      <c r="G90" s="388" t="s">
        <v>46</v>
      </c>
      <c r="H90" s="388" t="s">
        <v>47</v>
      </c>
      <c r="I90" s="388" t="s">
        <v>48</v>
      </c>
      <c r="J90" s="388" t="s">
        <v>563</v>
      </c>
      <c r="K90" s="388" t="s">
        <v>564</v>
      </c>
    </row>
    <row r="91" spans="1:11">
      <c r="A91" s="360"/>
      <c r="B91" s="389"/>
      <c r="C91" s="362"/>
      <c r="D91" s="416"/>
      <c r="E91" s="417"/>
      <c r="F91" s="418"/>
      <c r="G91" s="363"/>
      <c r="H91" s="363"/>
      <c r="I91" s="363"/>
      <c r="J91" s="363"/>
      <c r="K91" s="363"/>
    </row>
    <row r="92" spans="1:11">
      <c r="A92" s="364" t="s">
        <v>7</v>
      </c>
      <c r="C92" s="756">
        <f>'Attachment H-27A'!K114+'Attachment H-27A'!K116</f>
        <v>3379199</v>
      </c>
      <c r="D92" s="764">
        <f>C92+H55+(I55*$K$40)</f>
        <v>24262129.3177393</v>
      </c>
      <c r="E92" s="756">
        <v>50</v>
      </c>
      <c r="F92" s="765">
        <f>+(E92/100)*'Att 2 - Incentive Return'!$J$40*'Att 1 - Project Rev Req'!I55</f>
        <v>566844.28975903895</v>
      </c>
      <c r="G92" s="755">
        <f>D92+F92</f>
        <v>24828973.60749834</v>
      </c>
      <c r="H92" s="756">
        <v>0</v>
      </c>
      <c r="I92" s="755">
        <f>D92+F92-H92</f>
        <v>24828973.60749834</v>
      </c>
      <c r="J92" s="756">
        <v>0</v>
      </c>
      <c r="K92" s="755">
        <f>I92+J92</f>
        <v>24828973.60749834</v>
      </c>
    </row>
    <row r="93" spans="1:11">
      <c r="A93" s="364" t="s">
        <v>8</v>
      </c>
      <c r="C93" s="756">
        <v>0</v>
      </c>
      <c r="D93" s="764">
        <f>C93+H56+(I56*$K$40)</f>
        <v>0</v>
      </c>
      <c r="E93" s="756">
        <v>0</v>
      </c>
      <c r="F93" s="765">
        <f>+(E93/100)*'Att 2 - Incentive Return'!$J$40*'Att 1 - Project Rev Req'!I56</f>
        <v>0</v>
      </c>
      <c r="G93" s="755">
        <f>D93+F93</f>
        <v>0</v>
      </c>
      <c r="H93" s="756">
        <v>0</v>
      </c>
      <c r="I93" s="755">
        <f>D93+F93-H93</f>
        <v>0</v>
      </c>
      <c r="J93" s="756">
        <v>0</v>
      </c>
      <c r="K93" s="755">
        <f>I93+J93</f>
        <v>0</v>
      </c>
    </row>
    <row r="94" spans="1:11">
      <c r="A94" s="360">
        <v>2</v>
      </c>
      <c r="B94" s="376"/>
      <c r="C94" s="757">
        <f>SUM(C92:C93)</f>
        <v>3379199</v>
      </c>
      <c r="D94" s="766">
        <f>SUM(D92:D93)</f>
        <v>24262129.3177393</v>
      </c>
      <c r="E94" s="757"/>
      <c r="F94" s="767">
        <f>SUM(F92:F93)</f>
        <v>566844.28975903895</v>
      </c>
      <c r="G94" s="757">
        <f>SUM(G92:G93)</f>
        <v>24828973.60749834</v>
      </c>
      <c r="H94" s="757">
        <f t="shared" ref="H94:J94" si="0">SUM(H92:H93)</f>
        <v>0</v>
      </c>
      <c r="I94" s="757">
        <f>SUM(I92:I93)</f>
        <v>24828973.60749834</v>
      </c>
      <c r="J94" s="757">
        <f t="shared" si="0"/>
        <v>0</v>
      </c>
      <c r="K94" s="757">
        <f>SUM(K92:K93)</f>
        <v>24828973.60749834</v>
      </c>
    </row>
    <row r="95" spans="1:11">
      <c r="A95" s="364"/>
      <c r="C95" s="755"/>
      <c r="D95" s="764"/>
      <c r="E95" s="755"/>
      <c r="F95" s="768"/>
      <c r="G95" s="755"/>
      <c r="H95" s="755"/>
      <c r="I95" s="755"/>
      <c r="J95" s="755"/>
      <c r="K95" s="755"/>
    </row>
    <row r="96" spans="1:11">
      <c r="A96" s="364" t="s">
        <v>9</v>
      </c>
      <c r="C96" s="756">
        <v>0</v>
      </c>
      <c r="D96" s="764">
        <f>C96+H59+(I59*$K$40)</f>
        <v>0</v>
      </c>
      <c r="E96" s="756">
        <v>0</v>
      </c>
      <c r="F96" s="765">
        <f>+(E96/100)*'Att 2 - Incentive Return'!$J$40*'Att 1 - Project Rev Req'!I59</f>
        <v>0</v>
      </c>
      <c r="G96" s="755">
        <f>D96+F96</f>
        <v>0</v>
      </c>
      <c r="H96" s="756">
        <v>0</v>
      </c>
      <c r="I96" s="755">
        <f>D96+F96-H96</f>
        <v>0</v>
      </c>
      <c r="J96" s="756">
        <v>0</v>
      </c>
      <c r="K96" s="755">
        <f>I96+J96</f>
        <v>0</v>
      </c>
    </row>
    <row r="97" spans="1:11">
      <c r="A97" s="368" t="s">
        <v>10</v>
      </c>
      <c r="B97" s="380"/>
      <c r="C97" s="759">
        <v>0</v>
      </c>
      <c r="D97" s="764">
        <f>C97+H60+(I60*$K$40)</f>
        <v>0</v>
      </c>
      <c r="E97" s="759">
        <v>0</v>
      </c>
      <c r="F97" s="765">
        <f>+(E97/100)*'Att 2 - Incentive Return'!$J$40*'Att 1 - Project Rev Req'!I60</f>
        <v>0</v>
      </c>
      <c r="G97" s="758">
        <f>D97+F97</f>
        <v>0</v>
      </c>
      <c r="H97" s="759">
        <v>0</v>
      </c>
      <c r="I97" s="758">
        <f>D97+F97-H97</f>
        <v>0</v>
      </c>
      <c r="J97" s="759">
        <v>0</v>
      </c>
      <c r="K97" s="758">
        <f>I97+J97</f>
        <v>0</v>
      </c>
    </row>
    <row r="98" spans="1:11">
      <c r="A98" s="375">
        <v>4</v>
      </c>
      <c r="B98" s="376"/>
      <c r="C98" s="769">
        <f>SUM(C96:C97)</f>
        <v>0</v>
      </c>
      <c r="D98" s="766">
        <f>SUM(D96:D97)</f>
        <v>0</v>
      </c>
      <c r="E98" s="752"/>
      <c r="F98" s="767">
        <f>SUM(F96:F97)</f>
        <v>0</v>
      </c>
      <c r="G98" s="770">
        <f>SUM(G96:G97)</f>
        <v>0</v>
      </c>
      <c r="H98" s="755">
        <f t="shared" ref="H98:J98" si="1">SUM(H96:H97)</f>
        <v>0</v>
      </c>
      <c r="I98" s="755">
        <f>SUM(I96:I97)</f>
        <v>0</v>
      </c>
      <c r="J98" s="755">
        <f t="shared" si="1"/>
        <v>0</v>
      </c>
      <c r="K98" s="755">
        <f>SUM(K96:K97)</f>
        <v>0</v>
      </c>
    </row>
    <row r="99" spans="1:11">
      <c r="A99" s="377"/>
      <c r="C99" s="769"/>
      <c r="D99" s="764"/>
      <c r="E99" s="752"/>
      <c r="F99" s="768"/>
      <c r="G99" s="770"/>
      <c r="H99" s="755"/>
      <c r="I99" s="755"/>
      <c r="J99" s="755"/>
      <c r="K99" s="755"/>
    </row>
    <row r="100" spans="1:11">
      <c r="A100" s="377">
        <v>5</v>
      </c>
      <c r="C100" s="771">
        <v>0</v>
      </c>
      <c r="D100" s="764">
        <f>C100+H63+(I63*$K$40)</f>
        <v>0</v>
      </c>
      <c r="E100" s="750">
        <v>0</v>
      </c>
      <c r="F100" s="768">
        <f>+(E100/100)*'Att 2 - Incentive Return'!$J$40*'Att 1 - Project Rev Req'!I63</f>
        <v>0</v>
      </c>
      <c r="G100" s="770">
        <f>D100+F100</f>
        <v>0</v>
      </c>
      <c r="H100" s="756">
        <v>0</v>
      </c>
      <c r="I100" s="755">
        <f>D100+F100-H100</f>
        <v>0</v>
      </c>
      <c r="J100" s="756">
        <v>0</v>
      </c>
      <c r="K100" s="755">
        <f>I100+J100</f>
        <v>0</v>
      </c>
    </row>
    <row r="101" spans="1:11">
      <c r="A101" s="379"/>
      <c r="B101" s="380"/>
      <c r="C101" s="769"/>
      <c r="D101" s="772"/>
      <c r="E101" s="752"/>
      <c r="F101" s="773"/>
      <c r="G101" s="770"/>
      <c r="H101" s="755"/>
      <c r="I101" s="755"/>
      <c r="J101" s="755"/>
      <c r="K101" s="755"/>
    </row>
    <row r="102" spans="1:11">
      <c r="A102" s="379">
        <v>6</v>
      </c>
      <c r="B102" s="380"/>
      <c r="C102" s="763">
        <f>C94+C98+C100</f>
        <v>3379199</v>
      </c>
      <c r="D102" s="772">
        <f>SUM(D94+D98+D100)</f>
        <v>24262129.3177393</v>
      </c>
      <c r="E102" s="774"/>
      <c r="F102" s="775">
        <f>+F94+F98+F100</f>
        <v>566844.28975903895</v>
      </c>
      <c r="G102" s="776">
        <f>SUM(G94+G98+G100)</f>
        <v>24828973.60749834</v>
      </c>
      <c r="H102" s="777">
        <f>SUM(H94+H98+H100)</f>
        <v>0</v>
      </c>
      <c r="I102" s="763">
        <f>SUM(I94+I98+I100)</f>
        <v>24828973.60749834</v>
      </c>
      <c r="J102" s="763">
        <f>J94+J98+J100</f>
        <v>0</v>
      </c>
      <c r="K102" s="763">
        <f>K94+K98+K100</f>
        <v>24828973.60749834</v>
      </c>
    </row>
    <row r="105" spans="1:11">
      <c r="A105" s="380" t="s">
        <v>21</v>
      </c>
    </row>
    <row r="106" spans="1:11" ht="24.75" customHeight="1">
      <c r="A106" s="160" t="s">
        <v>432</v>
      </c>
      <c r="C106" s="864" t="s">
        <v>460</v>
      </c>
      <c r="D106" s="864"/>
      <c r="E106" s="864"/>
      <c r="F106" s="864"/>
      <c r="G106" s="864"/>
      <c r="H106" s="864"/>
      <c r="I106" s="864"/>
      <c r="J106" s="864"/>
      <c r="K106" s="864"/>
    </row>
    <row r="107" spans="1:11">
      <c r="A107" s="160" t="s">
        <v>444</v>
      </c>
      <c r="C107" s="865" t="s">
        <v>461</v>
      </c>
      <c r="D107" s="865"/>
      <c r="E107" s="865"/>
      <c r="F107" s="865"/>
      <c r="G107" s="865"/>
      <c r="H107" s="865"/>
      <c r="I107" s="865"/>
      <c r="J107" s="865"/>
      <c r="K107" s="865"/>
    </row>
    <row r="108" spans="1:11">
      <c r="A108" s="160" t="s">
        <v>447</v>
      </c>
      <c r="C108" s="864" t="s">
        <v>22</v>
      </c>
      <c r="D108" s="864"/>
      <c r="E108" s="864"/>
      <c r="F108" s="864"/>
      <c r="G108" s="864"/>
      <c r="H108" s="864"/>
      <c r="I108" s="864"/>
      <c r="J108" s="864"/>
      <c r="K108" s="864"/>
    </row>
    <row r="109" spans="1:11" ht="26.25" customHeight="1">
      <c r="A109" s="160" t="s">
        <v>448</v>
      </c>
      <c r="C109" s="864" t="s">
        <v>23</v>
      </c>
      <c r="D109" s="864"/>
      <c r="E109" s="864"/>
      <c r="F109" s="864"/>
      <c r="G109" s="864"/>
      <c r="H109" s="864"/>
      <c r="I109" s="864"/>
      <c r="J109" s="864"/>
      <c r="K109" s="864"/>
    </row>
    <row r="110" spans="1:11">
      <c r="A110" s="160" t="s">
        <v>492</v>
      </c>
      <c r="C110" s="864" t="s">
        <v>24</v>
      </c>
      <c r="D110" s="864"/>
      <c r="E110" s="864"/>
      <c r="F110" s="864"/>
      <c r="G110" s="864"/>
      <c r="H110" s="864"/>
      <c r="I110" s="864"/>
      <c r="J110" s="864"/>
      <c r="K110" s="864"/>
    </row>
    <row r="111" spans="1:11" ht="26.25" customHeight="1">
      <c r="A111" s="160" t="s">
        <v>493</v>
      </c>
      <c r="C111" s="865" t="s">
        <v>462</v>
      </c>
      <c r="D111" s="865"/>
      <c r="E111" s="865"/>
      <c r="F111" s="865"/>
      <c r="G111" s="865"/>
      <c r="H111" s="865"/>
      <c r="I111" s="865"/>
      <c r="J111" s="865"/>
      <c r="K111" s="865"/>
    </row>
    <row r="112" spans="1:11" ht="26.25" customHeight="1">
      <c r="A112" s="160" t="s">
        <v>494</v>
      </c>
      <c r="C112" s="864" t="s">
        <v>779</v>
      </c>
      <c r="D112" s="864"/>
      <c r="E112" s="864"/>
      <c r="F112" s="864"/>
      <c r="G112" s="864"/>
      <c r="H112" s="864"/>
      <c r="I112" s="864"/>
      <c r="J112" s="864"/>
      <c r="K112" s="864"/>
    </row>
    <row r="113" spans="1:11" ht="29.25" customHeight="1">
      <c r="A113" s="160" t="s">
        <v>495</v>
      </c>
      <c r="C113" s="864" t="s">
        <v>50</v>
      </c>
      <c r="D113" s="864"/>
      <c r="E113" s="864"/>
      <c r="F113" s="864"/>
      <c r="G113" s="864"/>
      <c r="H113" s="864"/>
      <c r="I113" s="864"/>
      <c r="J113" s="864"/>
      <c r="K113" s="864"/>
    </row>
    <row r="114" spans="1:11">
      <c r="A114" s="160" t="s">
        <v>496</v>
      </c>
      <c r="C114" s="864" t="s">
        <v>25</v>
      </c>
      <c r="D114" s="864"/>
      <c r="E114" s="864"/>
      <c r="F114" s="864"/>
      <c r="G114" s="864"/>
      <c r="H114" s="864"/>
      <c r="I114" s="864"/>
      <c r="J114" s="864"/>
      <c r="K114" s="864"/>
    </row>
    <row r="115" spans="1:11" ht="41.25" customHeight="1">
      <c r="A115" s="160" t="s">
        <v>497</v>
      </c>
      <c r="C115" s="864" t="s">
        <v>345</v>
      </c>
      <c r="D115" s="864"/>
      <c r="E115" s="864"/>
      <c r="F115" s="864"/>
      <c r="G115" s="864"/>
      <c r="H115" s="864"/>
      <c r="I115" s="864"/>
      <c r="J115" s="864"/>
      <c r="K115" s="864"/>
    </row>
  </sheetData>
  <mergeCells count="24">
    <mergeCell ref="C113:K113"/>
    <mergeCell ref="C114:K114"/>
    <mergeCell ref="A84:K84"/>
    <mergeCell ref="A83:K83"/>
    <mergeCell ref="A4:K4"/>
    <mergeCell ref="C9:D9"/>
    <mergeCell ref="A82:K82"/>
    <mergeCell ref="C106:K106"/>
    <mergeCell ref="A3:K3"/>
    <mergeCell ref="F9:G9"/>
    <mergeCell ref="C48:K48"/>
    <mergeCell ref="C115:K115"/>
    <mergeCell ref="C109:K109"/>
    <mergeCell ref="C110:K110"/>
    <mergeCell ref="C111:K111"/>
    <mergeCell ref="C112:K112"/>
    <mergeCell ref="C107:K107"/>
    <mergeCell ref="C108:K108"/>
    <mergeCell ref="A5:K5"/>
    <mergeCell ref="A46:K46"/>
    <mergeCell ref="A44:K44"/>
    <mergeCell ref="A45:K45"/>
    <mergeCell ref="C49:K49"/>
    <mergeCell ref="F10:G10"/>
  </mergeCells>
  <phoneticPr fontId="0" type="noConversion"/>
  <pageMargins left="0.5" right="0.5" top="0.75" bottom="0.75" header="0.3" footer="0.3"/>
  <pageSetup scale="85" orientation="landscape" verticalDpi="1200" r:id="rId1"/>
  <rowBreaks count="2" manualBreakCount="2">
    <brk id="41" max="10" man="1"/>
    <brk id="79" max="10" man="1"/>
  </rowBreaks>
  <colBreaks count="1" manualBreakCount="1">
    <brk id="11" max="16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24"/>
  <sheetViews>
    <sheetView view="pageBreakPreview" zoomScaleNormal="90" zoomScaleSheetLayoutView="100" workbookViewId="0">
      <selection activeCell="A5" sqref="A5"/>
    </sheetView>
  </sheetViews>
  <sheetFormatPr defaultColWidth="10.83203125" defaultRowHeight="15"/>
  <cols>
    <col min="1" max="5" width="10.83203125" style="735"/>
    <col min="6" max="6" width="15.6640625" style="735" customWidth="1"/>
    <col min="7" max="7" width="10.83203125" style="735"/>
    <col min="8" max="8" width="15.6640625" style="735" customWidth="1"/>
    <col min="9" max="16384" width="10.83203125" style="735"/>
  </cols>
  <sheetData>
    <row r="1" spans="1:11">
      <c r="A1" s="734" t="s">
        <v>752</v>
      </c>
    </row>
    <row r="2" spans="1:11">
      <c r="A2" s="925" t="s">
        <v>1004</v>
      </c>
      <c r="B2" s="925"/>
      <c r="C2" s="925"/>
      <c r="D2" s="925"/>
      <c r="E2" s="925"/>
      <c r="F2" s="925"/>
      <c r="G2" s="925"/>
      <c r="H2" s="925"/>
      <c r="I2" s="925"/>
      <c r="J2" s="925"/>
      <c r="K2" s="925"/>
    </row>
    <row r="3" spans="1:11">
      <c r="A3" s="708" t="s">
        <v>1049</v>
      </c>
      <c r="B3" s="708"/>
      <c r="C3" s="708"/>
      <c r="D3" s="708"/>
      <c r="E3" s="708"/>
      <c r="F3" s="708"/>
      <c r="G3" s="708"/>
      <c r="H3" s="708"/>
      <c r="I3" s="708"/>
      <c r="J3" s="708"/>
      <c r="K3" s="708"/>
    </row>
    <row r="4" spans="1:11">
      <c r="A4" s="925" t="s">
        <v>1050</v>
      </c>
      <c r="B4" s="925"/>
      <c r="C4" s="925"/>
      <c r="D4" s="925"/>
      <c r="E4" s="925"/>
      <c r="F4" s="925"/>
      <c r="G4" s="925"/>
      <c r="H4" s="925"/>
      <c r="I4" s="925"/>
      <c r="J4" s="925"/>
      <c r="K4" s="925"/>
    </row>
    <row r="6" spans="1:11" ht="122.25" customHeight="1">
      <c r="A6" s="929" t="s">
        <v>1051</v>
      </c>
      <c r="B6" s="929"/>
      <c r="C6" s="929"/>
      <c r="D6" s="929"/>
      <c r="E6" s="929"/>
      <c r="F6" s="929"/>
      <c r="G6" s="929"/>
      <c r="H6" s="929"/>
      <c r="I6" s="929"/>
    </row>
    <row r="7" spans="1:11">
      <c r="A7" s="736"/>
      <c r="B7" s="736"/>
      <c r="C7" s="736"/>
      <c r="D7" s="736"/>
      <c r="E7" s="736"/>
      <c r="F7" s="736"/>
      <c r="G7" s="736"/>
      <c r="H7" s="736"/>
      <c r="I7" s="736"/>
    </row>
    <row r="8" spans="1:11" ht="15" customHeight="1">
      <c r="G8" s="930"/>
      <c r="H8" s="931" t="s">
        <v>1052</v>
      </c>
    </row>
    <row r="9" spans="1:11">
      <c r="G9" s="930"/>
      <c r="H9" s="931"/>
    </row>
    <row r="10" spans="1:11">
      <c r="A10" s="737" t="s">
        <v>1053</v>
      </c>
      <c r="H10" s="931"/>
    </row>
    <row r="12" spans="1:11">
      <c r="A12" s="735" t="s">
        <v>1054</v>
      </c>
      <c r="H12" s="738">
        <v>104351.67690866473</v>
      </c>
    </row>
    <row r="13" spans="1:11">
      <c r="A13" s="735" t="s">
        <v>1055</v>
      </c>
      <c r="H13" s="738">
        <v>88272.660565219179</v>
      </c>
    </row>
    <row r="15" spans="1:11">
      <c r="A15" s="735" t="s">
        <v>1056</v>
      </c>
      <c r="H15" s="739">
        <f>SUM(H12:H14)</f>
        <v>192624.3374738839</v>
      </c>
    </row>
    <row r="16" spans="1:11">
      <c r="H16" s="740"/>
    </row>
    <row r="17" spans="1:9">
      <c r="A17" s="735" t="s">
        <v>1057</v>
      </c>
      <c r="H17" s="741">
        <v>0.27944099999999994</v>
      </c>
    </row>
    <row r="19" spans="1:9">
      <c r="A19" s="735" t="s">
        <v>1058</v>
      </c>
      <c r="H19" s="742">
        <f>H15*H17</f>
        <v>53827.137488039582</v>
      </c>
    </row>
    <row r="21" spans="1:9">
      <c r="A21" s="735" t="s">
        <v>1059</v>
      </c>
      <c r="H21" s="743">
        <v>1.3878114075322074</v>
      </c>
    </row>
    <row r="23" spans="1:9" ht="15.75" thickBot="1">
      <c r="A23" s="735" t="s">
        <v>262</v>
      </c>
      <c r="H23" s="744">
        <f>H19*H21</f>
        <v>74701.915440705867</v>
      </c>
    </row>
    <row r="24" spans="1:9" ht="15.75" thickTop="1">
      <c r="A24" s="745"/>
      <c r="B24" s="745"/>
      <c r="C24" s="745"/>
      <c r="D24" s="745"/>
      <c r="E24" s="745"/>
      <c r="F24" s="745"/>
      <c r="G24" s="745"/>
      <c r="H24" s="745"/>
      <c r="I24" s="745"/>
    </row>
  </sheetData>
  <mergeCells count="5">
    <mergeCell ref="A2:K2"/>
    <mergeCell ref="A4:K4"/>
    <mergeCell ref="A6:I6"/>
    <mergeCell ref="G8:G9"/>
    <mergeCell ref="H8:H10"/>
  </mergeCells>
  <pageMargins left="0.7" right="0.7" top="0.75" bottom="0.75" header="0.3" footer="0.3"/>
  <pageSetup scale="9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29"/>
  <sheetViews>
    <sheetView view="pageBreakPreview" zoomScaleNormal="100" zoomScaleSheetLayoutView="100" workbookViewId="0">
      <selection activeCell="I26" sqref="I26"/>
    </sheetView>
  </sheetViews>
  <sheetFormatPr defaultColWidth="8.1640625" defaultRowHeight="12"/>
  <cols>
    <col min="1" max="1" width="2.33203125" style="835" customWidth="1"/>
    <col min="2" max="2" width="16.6640625" style="835" customWidth="1"/>
    <col min="3" max="4" width="8.1640625" style="835"/>
    <col min="5" max="5" width="23" style="835" customWidth="1"/>
    <col min="6" max="6" width="24.1640625" style="835" customWidth="1"/>
    <col min="7" max="7" width="17.5" style="835" customWidth="1"/>
    <col min="8" max="8" width="8.1640625" style="835"/>
    <col min="9" max="9" width="23.5" style="835" customWidth="1"/>
    <col min="10" max="16384" width="8.1640625" style="835"/>
  </cols>
  <sheetData>
    <row r="1" spans="1:11" s="745" customFormat="1" ht="15">
      <c r="A1" s="734" t="s">
        <v>752</v>
      </c>
      <c r="B1" s="735"/>
      <c r="C1" s="735"/>
      <c r="D1" s="735"/>
      <c r="E1" s="735"/>
      <c r="F1" s="735"/>
      <c r="G1" s="735"/>
      <c r="H1" s="735"/>
      <c r="I1" s="735"/>
      <c r="J1" s="735"/>
      <c r="K1" s="735"/>
    </row>
    <row r="2" spans="1:11" s="745" customFormat="1" ht="14.25">
      <c r="A2" s="925" t="s">
        <v>1004</v>
      </c>
      <c r="B2" s="925"/>
      <c r="C2" s="925"/>
      <c r="D2" s="925"/>
      <c r="E2" s="925"/>
      <c r="F2" s="925"/>
      <c r="G2" s="925"/>
      <c r="H2" s="925"/>
      <c r="I2" s="925"/>
      <c r="J2" s="925"/>
      <c r="K2" s="925"/>
    </row>
    <row r="3" spans="1:11" s="745" customFormat="1" ht="14.25">
      <c r="A3" s="831" t="s">
        <v>1109</v>
      </c>
      <c r="B3" s="831"/>
      <c r="C3" s="831"/>
      <c r="D3" s="831"/>
      <c r="E3" s="831"/>
      <c r="F3" s="831"/>
      <c r="G3" s="831"/>
      <c r="H3" s="831"/>
      <c r="I3" s="831"/>
      <c r="J3" s="831"/>
      <c r="K3" s="831"/>
    </row>
    <row r="4" spans="1:11" s="745" customFormat="1" ht="14.25">
      <c r="A4" s="933" t="s">
        <v>1110</v>
      </c>
      <c r="B4" s="933"/>
      <c r="C4" s="933"/>
      <c r="D4" s="933"/>
      <c r="E4" s="933"/>
      <c r="F4" s="933"/>
      <c r="G4" s="933"/>
      <c r="H4" s="933"/>
      <c r="I4" s="933"/>
      <c r="J4" s="933"/>
      <c r="K4" s="933"/>
    </row>
    <row r="5" spans="1:11" s="833" customFormat="1" ht="15">
      <c r="A5" s="832"/>
      <c r="B5" s="832"/>
      <c r="C5" s="832"/>
      <c r="D5" s="832"/>
      <c r="E5" s="832"/>
      <c r="F5" s="832"/>
      <c r="G5" s="832"/>
      <c r="H5" s="832"/>
      <c r="I5" s="832"/>
      <c r="J5" s="832"/>
      <c r="K5" s="832"/>
    </row>
    <row r="6" spans="1:11" ht="15">
      <c r="A6" s="834"/>
      <c r="B6" s="834"/>
      <c r="C6" s="834"/>
      <c r="D6" s="834"/>
      <c r="E6" s="834"/>
      <c r="F6" s="834"/>
      <c r="G6" s="834"/>
      <c r="H6" s="834"/>
      <c r="I6" s="834"/>
      <c r="J6" s="834"/>
      <c r="K6" s="834"/>
    </row>
    <row r="7" spans="1:11" ht="15">
      <c r="A7" s="834"/>
      <c r="B7" s="834"/>
      <c r="C7" s="834"/>
      <c r="D7" s="834"/>
      <c r="E7" s="834"/>
      <c r="F7" s="834"/>
      <c r="G7" s="834"/>
      <c r="H7" s="834"/>
      <c r="I7" s="834"/>
      <c r="J7" s="834"/>
      <c r="K7" s="834"/>
    </row>
    <row r="8" spans="1:11" ht="15">
      <c r="A8" s="834">
        <v>1</v>
      </c>
      <c r="B8" s="932" t="s">
        <v>1111</v>
      </c>
      <c r="C8" s="932"/>
      <c r="D8" s="932"/>
      <c r="E8" s="932"/>
      <c r="F8" s="932"/>
      <c r="G8" s="836">
        <v>166300561.7977528</v>
      </c>
      <c r="H8" s="834"/>
      <c r="I8" s="834"/>
      <c r="J8" s="834"/>
      <c r="K8" s="834"/>
    </row>
    <row r="9" spans="1:11" ht="15">
      <c r="A9" s="834"/>
      <c r="B9" s="834"/>
      <c r="C9" s="834"/>
      <c r="D9" s="834"/>
      <c r="E9" s="834"/>
      <c r="F9" s="834"/>
      <c r="G9" s="834"/>
      <c r="H9" s="834"/>
      <c r="I9" s="834"/>
      <c r="J9" s="834"/>
      <c r="K9" s="834"/>
    </row>
    <row r="10" spans="1:11" ht="15">
      <c r="A10" s="834">
        <v>2</v>
      </c>
      <c r="B10" s="932" t="s">
        <v>1112</v>
      </c>
      <c r="C10" s="932"/>
      <c r="D10" s="932"/>
      <c r="E10" s="932"/>
      <c r="F10" s="932"/>
      <c r="G10" s="836">
        <f>'Att 4 - Rate Base'!D23+'Att 4 - Rate Base'!E23-'WP4 - Cost Commitment'!G11-G12</f>
        <v>147695744.38</v>
      </c>
      <c r="H10" s="834"/>
      <c r="I10" s="837"/>
      <c r="J10" s="834"/>
      <c r="K10" s="834"/>
    </row>
    <row r="11" spans="1:11" ht="15">
      <c r="A11" s="834">
        <v>3</v>
      </c>
      <c r="B11" s="934" t="s">
        <v>1113</v>
      </c>
      <c r="C11" s="934"/>
      <c r="D11" s="934"/>
      <c r="E11" s="934"/>
      <c r="F11" s="934"/>
      <c r="G11" s="836">
        <v>9638230.879999999</v>
      </c>
      <c r="H11" s="834"/>
      <c r="I11" s="838"/>
      <c r="J11" s="834"/>
      <c r="K11" s="834"/>
    </row>
    <row r="12" spans="1:11" ht="15">
      <c r="A12" s="834">
        <v>4</v>
      </c>
      <c r="B12" s="934" t="s">
        <v>1114</v>
      </c>
      <c r="C12" s="934"/>
      <c r="D12" s="934"/>
      <c r="E12" s="934"/>
      <c r="F12" s="934"/>
      <c r="G12" s="836">
        <v>828688.74</v>
      </c>
      <c r="H12" s="834"/>
      <c r="I12" s="838"/>
      <c r="J12" s="834"/>
      <c r="K12" s="834"/>
    </row>
    <row r="13" spans="1:11" ht="15">
      <c r="A13" s="834">
        <v>5</v>
      </c>
      <c r="B13" s="932" t="s">
        <v>1115</v>
      </c>
      <c r="C13" s="932"/>
      <c r="D13" s="932"/>
      <c r="E13" s="932"/>
      <c r="F13" s="932"/>
      <c r="G13" s="839">
        <f>+SUM(G10:G12)</f>
        <v>158162664</v>
      </c>
      <c r="H13" s="834"/>
      <c r="I13" s="840"/>
      <c r="J13" s="834"/>
      <c r="K13" s="834"/>
    </row>
    <row r="14" spans="1:11" ht="15">
      <c r="A14" s="834"/>
      <c r="B14" s="834"/>
      <c r="C14" s="834"/>
      <c r="D14" s="834"/>
      <c r="E14" s="834"/>
      <c r="F14" s="834"/>
      <c r="G14" s="841"/>
      <c r="H14" s="834"/>
      <c r="I14" s="834"/>
      <c r="J14" s="834"/>
      <c r="K14" s="834"/>
    </row>
    <row r="15" spans="1:11" ht="15">
      <c r="A15" s="834">
        <v>6</v>
      </c>
      <c r="B15" s="834" t="s">
        <v>1116</v>
      </c>
      <c r="C15" s="834"/>
      <c r="D15" s="834"/>
      <c r="E15" s="834"/>
      <c r="F15" s="834"/>
      <c r="G15" s="836">
        <f>'Att 4 - Rate Base'!D42+'Att 4 - Rate Base'!E42</f>
        <v>1389133.5200000014</v>
      </c>
      <c r="H15" s="834"/>
      <c r="I15" s="834"/>
      <c r="J15" s="834"/>
      <c r="K15" s="834"/>
    </row>
    <row r="16" spans="1:11" ht="15">
      <c r="A16" s="834">
        <v>7</v>
      </c>
      <c r="B16" s="834" t="s">
        <v>1117</v>
      </c>
      <c r="C16" s="834"/>
      <c r="D16" s="834"/>
      <c r="E16" s="834"/>
      <c r="F16" s="834"/>
      <c r="G16" s="842">
        <f>G15+G10</f>
        <v>149084877.90000001</v>
      </c>
      <c r="H16" s="834"/>
      <c r="I16" s="834"/>
      <c r="J16" s="834"/>
      <c r="K16" s="834"/>
    </row>
    <row r="17" spans="1:11" ht="15">
      <c r="A17" s="834"/>
      <c r="B17" s="834"/>
      <c r="C17" s="834"/>
      <c r="D17" s="834"/>
      <c r="E17" s="834"/>
      <c r="F17" s="834"/>
      <c r="G17" s="834"/>
      <c r="H17" s="834"/>
      <c r="I17" s="834"/>
      <c r="J17" s="834"/>
      <c r="K17" s="834"/>
    </row>
    <row r="18" spans="1:11" ht="15">
      <c r="A18" s="834"/>
      <c r="B18" s="843" t="s">
        <v>65</v>
      </c>
      <c r="C18" s="834"/>
      <c r="D18" s="834"/>
      <c r="E18" s="834"/>
      <c r="F18" s="834"/>
      <c r="G18" s="834"/>
      <c r="H18" s="834"/>
      <c r="I18" s="834"/>
      <c r="J18" s="834"/>
      <c r="K18" s="834"/>
    </row>
    <row r="19" spans="1:11" ht="15">
      <c r="A19" s="834"/>
      <c r="B19" s="834" t="s">
        <v>1118</v>
      </c>
      <c r="C19" s="834"/>
      <c r="D19" s="834"/>
      <c r="E19" s="834"/>
      <c r="F19" s="834"/>
      <c r="G19" s="834"/>
      <c r="H19" s="834"/>
      <c r="I19" s="834"/>
      <c r="J19" s="834"/>
      <c r="K19" s="834"/>
    </row>
    <row r="20" spans="1:11" ht="15">
      <c r="A20" s="834"/>
      <c r="B20" s="834" t="s">
        <v>1119</v>
      </c>
      <c r="C20" s="834"/>
      <c r="D20" s="834"/>
      <c r="E20" s="834"/>
      <c r="F20" s="834"/>
      <c r="G20" s="834"/>
      <c r="H20" s="834"/>
      <c r="I20" s="834"/>
      <c r="J20" s="834"/>
      <c r="K20" s="834"/>
    </row>
    <row r="21" spans="1:11" ht="15">
      <c r="A21" s="834"/>
      <c r="B21" s="834" t="s">
        <v>1120</v>
      </c>
      <c r="C21" s="834"/>
      <c r="D21" s="834"/>
      <c r="E21" s="834"/>
      <c r="F21" s="834"/>
      <c r="G21" s="834"/>
      <c r="H21" s="834"/>
      <c r="I21" s="834"/>
      <c r="J21" s="834"/>
      <c r="K21" s="834"/>
    </row>
    <row r="22" spans="1:11" ht="15">
      <c r="A22" s="834"/>
      <c r="B22" s="834"/>
      <c r="C22" s="834"/>
      <c r="D22" s="834"/>
      <c r="E22" s="834"/>
      <c r="F22" s="834"/>
      <c r="G22" s="834"/>
      <c r="H22" s="834"/>
      <c r="I22" s="834"/>
      <c r="J22" s="834"/>
      <c r="K22" s="834"/>
    </row>
    <row r="23" spans="1:11" ht="15">
      <c r="A23" s="834"/>
      <c r="B23" s="834"/>
      <c r="C23" s="834"/>
      <c r="D23" s="834"/>
      <c r="E23" s="834"/>
      <c r="F23" s="834"/>
      <c r="G23" s="834"/>
      <c r="H23" s="834"/>
      <c r="I23" s="834"/>
      <c r="J23" s="834"/>
      <c r="K23" s="834"/>
    </row>
    <row r="24" spans="1:11" ht="15">
      <c r="A24" s="834"/>
      <c r="B24" s="834"/>
      <c r="C24" s="834"/>
      <c r="D24" s="834"/>
      <c r="E24" s="834"/>
      <c r="F24" s="834"/>
      <c r="G24" s="834"/>
      <c r="H24" s="834"/>
      <c r="I24" s="834"/>
      <c r="J24" s="834"/>
      <c r="K24" s="834"/>
    </row>
    <row r="25" spans="1:11" ht="15">
      <c r="A25" s="834"/>
      <c r="B25" s="834"/>
      <c r="C25" s="834"/>
      <c r="D25" s="834"/>
      <c r="E25" s="834"/>
      <c r="F25" s="834"/>
      <c r="G25" s="834"/>
      <c r="H25" s="834"/>
      <c r="I25" s="834"/>
      <c r="J25" s="834"/>
      <c r="K25" s="834"/>
    </row>
    <row r="26" spans="1:11" ht="15">
      <c r="A26" s="834"/>
      <c r="B26" s="834"/>
      <c r="C26" s="834"/>
      <c r="D26" s="834"/>
      <c r="E26" s="834"/>
      <c r="F26" s="834"/>
      <c r="G26" s="834"/>
      <c r="H26" s="834"/>
      <c r="I26" s="834"/>
      <c r="J26" s="834"/>
      <c r="K26" s="834"/>
    </row>
    <row r="27" spans="1:11" ht="15">
      <c r="A27" s="834"/>
      <c r="B27" s="834"/>
      <c r="C27" s="834"/>
      <c r="D27" s="834"/>
      <c r="E27" s="834"/>
      <c r="F27" s="834"/>
      <c r="G27" s="834"/>
      <c r="H27" s="834"/>
      <c r="I27" s="834"/>
      <c r="J27" s="834"/>
      <c r="K27" s="834"/>
    </row>
    <row r="28" spans="1:11" ht="15">
      <c r="A28" s="834"/>
      <c r="B28" s="834"/>
      <c r="C28" s="834"/>
      <c r="D28" s="834"/>
      <c r="E28" s="834"/>
      <c r="F28" s="834"/>
      <c r="G28" s="834"/>
      <c r="H28" s="834"/>
      <c r="I28" s="834"/>
      <c r="J28" s="834"/>
      <c r="K28" s="834"/>
    </row>
    <row r="29" spans="1:11" ht="15">
      <c r="A29" s="834"/>
      <c r="B29" s="834"/>
      <c r="C29" s="834"/>
      <c r="D29" s="834"/>
      <c r="E29" s="834"/>
      <c r="F29" s="834"/>
      <c r="G29" s="834"/>
      <c r="H29" s="834"/>
      <c r="I29" s="834"/>
      <c r="J29" s="834"/>
      <c r="K29" s="834"/>
    </row>
  </sheetData>
  <mergeCells count="7">
    <mergeCell ref="B13:F13"/>
    <mergeCell ref="A2:K2"/>
    <mergeCell ref="A4:K4"/>
    <mergeCell ref="B8:F8"/>
    <mergeCell ref="B10:F10"/>
    <mergeCell ref="B11:F11"/>
    <mergeCell ref="B12:F12"/>
  </mergeCells>
  <pageMargins left="0.7" right="0.7" top="0.75" bottom="0.75" header="0.3" footer="0.3"/>
  <pageSetup scale="72" orientation="portrait" r:id="rId1"/>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35"/>
  <sheetViews>
    <sheetView view="pageBreakPreview" zoomScaleNormal="100" zoomScaleSheetLayoutView="100" workbookViewId="0">
      <selection activeCell="F19" sqref="F19"/>
    </sheetView>
  </sheetViews>
  <sheetFormatPr defaultColWidth="10.83203125" defaultRowHeight="12.75"/>
  <cols>
    <col min="1" max="1" width="3.83203125" style="798" customWidth="1"/>
    <col min="2" max="2" width="10.83203125" style="798"/>
    <col min="3" max="3" width="57.33203125" style="798" customWidth="1"/>
    <col min="4" max="4" width="20.83203125" style="798" customWidth="1"/>
    <col min="5" max="5" width="15.6640625" style="798" customWidth="1"/>
    <col min="6" max="6" width="31.83203125" style="798" bestFit="1" customWidth="1"/>
    <col min="7" max="16384" width="10.83203125" style="798"/>
  </cols>
  <sheetData>
    <row r="1" spans="1:9">
      <c r="A1" s="797" t="s">
        <v>752</v>
      </c>
      <c r="C1" s="799"/>
    </row>
    <row r="2" spans="1:9" s="800" customFormat="1">
      <c r="A2" s="797" t="s">
        <v>1004</v>
      </c>
      <c r="I2" s="801"/>
    </row>
    <row r="3" spans="1:9" s="800" customFormat="1" ht="13.15" customHeight="1">
      <c r="A3" s="800" t="s">
        <v>1081</v>
      </c>
      <c r="C3" s="802"/>
      <c r="D3" s="802"/>
      <c r="E3" s="802"/>
      <c r="F3" s="802"/>
    </row>
    <row r="4" spans="1:9" s="800" customFormat="1" ht="13.15" customHeight="1">
      <c r="A4" s="802" t="s">
        <v>1082</v>
      </c>
      <c r="C4" s="802"/>
      <c r="D4" s="802"/>
      <c r="E4" s="802"/>
      <c r="F4" s="802"/>
    </row>
    <row r="5" spans="1:9" s="800" customFormat="1" ht="13.15" customHeight="1">
      <c r="C5" s="802"/>
      <c r="D5" s="802"/>
      <c r="E5" s="802"/>
      <c r="F5" s="802"/>
    </row>
    <row r="6" spans="1:9" ht="15" customHeight="1">
      <c r="C6" s="803"/>
      <c r="D6" s="803"/>
      <c r="E6" s="935"/>
      <c r="F6" s="803"/>
    </row>
    <row r="7" spans="1:9">
      <c r="B7" s="803"/>
      <c r="C7" s="803"/>
      <c r="D7" s="803"/>
      <c r="E7" s="935"/>
      <c r="F7" s="803"/>
    </row>
    <row r="8" spans="1:9">
      <c r="A8" s="798">
        <v>1</v>
      </c>
      <c r="B8" s="803" t="s">
        <v>1083</v>
      </c>
      <c r="C8" s="803"/>
      <c r="D8" s="803"/>
      <c r="E8" s="804">
        <v>25353685.379999995</v>
      </c>
      <c r="F8" s="803"/>
    </row>
    <row r="9" spans="1:9">
      <c r="A9" s="798">
        <v>2</v>
      </c>
      <c r="B9" s="712" t="s">
        <v>1084</v>
      </c>
      <c r="C9" s="803"/>
      <c r="D9" s="803"/>
      <c r="E9" s="804">
        <v>-293633.08000000007</v>
      </c>
    </row>
    <row r="10" spans="1:9">
      <c r="A10" s="798">
        <v>3</v>
      </c>
      <c r="B10" s="712" t="s">
        <v>1085</v>
      </c>
      <c r="C10" s="803"/>
      <c r="D10" s="803"/>
      <c r="E10" s="804">
        <f>-'Att 12 - Revenue Credits'!D28</f>
        <v>-362479.37</v>
      </c>
      <c r="F10" s="798" t="s">
        <v>1086</v>
      </c>
    </row>
    <row r="11" spans="1:9">
      <c r="B11" s="712"/>
      <c r="C11" s="803"/>
      <c r="D11" s="803"/>
      <c r="E11" s="804"/>
    </row>
    <row r="12" spans="1:9" ht="13.5" thickBot="1">
      <c r="A12" s="798">
        <v>4</v>
      </c>
      <c r="B12" s="803" t="s">
        <v>1090</v>
      </c>
      <c r="C12" s="803"/>
      <c r="D12" s="803"/>
      <c r="E12" s="805">
        <f>SUM(E8:E11)</f>
        <v>24697572.929999996</v>
      </c>
      <c r="F12" s="803" t="s">
        <v>1087</v>
      </c>
    </row>
    <row r="13" spans="1:9" ht="13.5" thickTop="1"/>
    <row r="14" spans="1:9">
      <c r="A14" s="798" t="s">
        <v>1088</v>
      </c>
    </row>
    <row r="15" spans="1:9">
      <c r="A15" s="798" t="s">
        <v>1091</v>
      </c>
    </row>
    <row r="16" spans="1:9">
      <c r="A16" s="798" t="s">
        <v>1089</v>
      </c>
    </row>
    <row r="33" spans="5:5">
      <c r="E33" s="844"/>
    </row>
    <row r="34" spans="5:5">
      <c r="E34" s="845"/>
    </row>
    <row r="35" spans="5:5">
      <c r="E35" s="844"/>
    </row>
  </sheetData>
  <mergeCells count="1">
    <mergeCell ref="E6:E7"/>
  </mergeCells>
  <pageMargins left="0.7" right="0.7" top="0.75" bottom="0.75" header="0.3" footer="0.3"/>
  <pageSetup scale="72"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Normal="120" zoomScaleSheetLayoutView="100" workbookViewId="0">
      <selection activeCell="I13" sqref="I13"/>
    </sheetView>
  </sheetViews>
  <sheetFormatPr defaultRowHeight="12.75"/>
  <cols>
    <col min="1" max="1" width="6.83203125" customWidth="1"/>
    <col min="2" max="2" width="34.83203125" customWidth="1"/>
    <col min="3" max="3" width="35.5" customWidth="1"/>
    <col min="4" max="4" width="30.33203125" customWidth="1"/>
    <col min="5" max="5" width="12" bestFit="1" customWidth="1"/>
    <col min="6" max="6" width="7.83203125" customWidth="1"/>
    <col min="7" max="7" width="4.83203125" customWidth="1"/>
    <col min="9" max="9" width="10.83203125" customWidth="1"/>
    <col min="10" max="10" width="29" bestFit="1" customWidth="1"/>
  </cols>
  <sheetData>
    <row r="1" spans="1:15" ht="9.9499999999999993" customHeight="1">
      <c r="A1" s="17"/>
      <c r="B1" s="17"/>
      <c r="J1" s="5" t="s">
        <v>67</v>
      </c>
      <c r="O1" s="1"/>
    </row>
    <row r="2" spans="1:15" ht="9.9499999999999993" customHeight="1">
      <c r="A2" s="17"/>
      <c r="B2" s="17"/>
      <c r="J2" s="111" t="s">
        <v>1003</v>
      </c>
      <c r="O2" s="102"/>
    </row>
    <row r="3" spans="1:15" ht="9.9499999999999993" customHeight="1">
      <c r="A3" s="869" t="s">
        <v>66</v>
      </c>
      <c r="B3" s="869"/>
      <c r="C3" s="869"/>
      <c r="D3" s="869"/>
      <c r="E3" s="869"/>
      <c r="F3" s="869"/>
      <c r="G3" s="869"/>
      <c r="H3" s="869"/>
      <c r="I3" s="869"/>
      <c r="J3" s="869"/>
    </row>
    <row r="4" spans="1:15" ht="9.9499999999999993" customHeight="1">
      <c r="A4" s="869" t="s">
        <v>30</v>
      </c>
      <c r="B4" s="869"/>
      <c r="C4" s="869"/>
      <c r="D4" s="869"/>
      <c r="E4" s="869"/>
      <c r="F4" s="869"/>
      <c r="G4" s="869"/>
      <c r="H4" s="869"/>
      <c r="I4" s="869"/>
      <c r="J4" s="869"/>
    </row>
    <row r="5" spans="1:15" ht="9.9499999999999993" customHeight="1">
      <c r="A5" s="870" t="s">
        <v>752</v>
      </c>
      <c r="B5" s="871"/>
      <c r="C5" s="871"/>
      <c r="D5" s="871"/>
      <c r="E5" s="871"/>
      <c r="F5" s="871"/>
      <c r="G5" s="871"/>
      <c r="H5" s="871"/>
      <c r="I5" s="871"/>
      <c r="J5" s="871"/>
    </row>
    <row r="6" spans="1:15" ht="9.9499999999999993" customHeight="1">
      <c r="A6" s="56" t="s">
        <v>70</v>
      </c>
      <c r="B6" s="2"/>
      <c r="C6" s="2"/>
      <c r="D6" s="2"/>
      <c r="E6" s="2"/>
      <c r="F6" s="2"/>
      <c r="G6" s="2"/>
      <c r="H6" s="2"/>
      <c r="I6" s="2"/>
      <c r="J6" s="2"/>
    </row>
    <row r="7" spans="1:15" ht="9.9499999999999993" customHeight="1">
      <c r="A7" s="4">
        <v>1</v>
      </c>
      <c r="B7" s="2" t="s">
        <v>52</v>
      </c>
      <c r="D7" s="6" t="s">
        <v>463</v>
      </c>
      <c r="E7" s="2"/>
      <c r="F7" s="2"/>
      <c r="G7" s="2"/>
      <c r="H7" s="2"/>
      <c r="I7" s="2"/>
      <c r="J7" s="59">
        <f>'Attachment H-27A'!K83</f>
        <v>149203563.31853256</v>
      </c>
    </row>
    <row r="8" spans="1:15" ht="9.9499999999999993" customHeight="1">
      <c r="A8" s="4"/>
      <c r="B8" s="2"/>
      <c r="C8" s="2"/>
      <c r="D8" s="2"/>
      <c r="E8" s="2"/>
      <c r="F8" s="2"/>
      <c r="G8" s="2"/>
      <c r="H8" s="2"/>
      <c r="I8" s="2"/>
      <c r="J8" s="5"/>
    </row>
    <row r="9" spans="1:15" ht="9.9499999999999993" customHeight="1" thickBot="1">
      <c r="A9" s="4">
        <v>2</v>
      </c>
      <c r="B9" s="2" t="s">
        <v>53</v>
      </c>
      <c r="C9" s="2"/>
      <c r="D9" s="2"/>
      <c r="E9" s="2"/>
      <c r="F9" s="2"/>
      <c r="G9" s="2"/>
      <c r="H9" s="2"/>
      <c r="I9" s="19" t="s">
        <v>431</v>
      </c>
      <c r="J9" s="5"/>
    </row>
    <row r="10" spans="1:15" ht="9.9499999999999993" customHeight="1">
      <c r="A10" s="4"/>
      <c r="B10" s="2"/>
      <c r="C10" s="2"/>
      <c r="D10" s="2"/>
      <c r="E10" s="2"/>
      <c r="F10" s="2"/>
      <c r="G10" s="2"/>
      <c r="H10" s="4" t="s">
        <v>442</v>
      </c>
      <c r="I10" s="4"/>
      <c r="J10" s="5"/>
    </row>
    <row r="11" spans="1:15" ht="9.9499999999999993" customHeight="1" thickBot="1">
      <c r="A11" s="4"/>
      <c r="B11" s="2"/>
      <c r="C11" s="2"/>
      <c r="D11" s="2"/>
      <c r="E11" s="4" t="s">
        <v>431</v>
      </c>
      <c r="F11" s="19" t="s">
        <v>439</v>
      </c>
      <c r="G11" s="2"/>
      <c r="H11" s="19"/>
      <c r="I11" s="19" t="s">
        <v>438</v>
      </c>
      <c r="J11" s="5"/>
    </row>
    <row r="12" spans="1:15" ht="9.9499999999999993" customHeight="1">
      <c r="A12" s="4">
        <v>3</v>
      </c>
      <c r="B12" s="2" t="s">
        <v>54</v>
      </c>
      <c r="C12" s="2" t="s">
        <v>464</v>
      </c>
      <c r="D12" s="2"/>
      <c r="E12" s="825">
        <f>'Attachment H-27A'!F184</f>
        <v>68080769.230769232</v>
      </c>
      <c r="F12" s="65">
        <f>'Attachment H-27A'!H184</f>
        <v>0.45250000000000001</v>
      </c>
      <c r="G12" s="2"/>
      <c r="H12" s="79">
        <f>'Attachment H-27A'!I184</f>
        <v>3.0452226427885431E-2</v>
      </c>
      <c r="I12" s="39">
        <f>F12*H12</f>
        <v>1.3779632458618157E-2</v>
      </c>
      <c r="J12" s="5"/>
    </row>
    <row r="13" spans="1:15" ht="9.9499999999999993" customHeight="1">
      <c r="A13" s="4">
        <v>4</v>
      </c>
      <c r="B13" s="2" t="s">
        <v>55</v>
      </c>
      <c r="C13" s="2" t="s">
        <v>464</v>
      </c>
      <c r="D13" s="2"/>
      <c r="E13" s="806">
        <f>'Attachment H-27A'!F185</f>
        <v>0</v>
      </c>
      <c r="F13" s="65">
        <f>'Attachment H-27A'!H185</f>
        <v>0</v>
      </c>
      <c r="G13" s="2"/>
      <c r="H13" s="45">
        <f>'Attachment H-27A'!I185</f>
        <v>0</v>
      </c>
      <c r="I13" s="39">
        <f>F13*H13</f>
        <v>0</v>
      </c>
      <c r="J13" s="5"/>
    </row>
    <row r="14" spans="1:15" ht="20.100000000000001" customHeight="1" thickBot="1">
      <c r="A14" s="24">
        <v>5</v>
      </c>
      <c r="B14" s="2" t="s">
        <v>56</v>
      </c>
      <c r="C14" s="2" t="s">
        <v>465</v>
      </c>
      <c r="D14" s="81" t="s">
        <v>470</v>
      </c>
      <c r="E14" s="806">
        <f>'Attachment H-27A'!F186</f>
        <v>84866165.20615384</v>
      </c>
      <c r="F14" s="65">
        <f>'Attachment H-27A'!H186</f>
        <v>0.54749999999999999</v>
      </c>
      <c r="G14" s="2"/>
      <c r="H14" s="79">
        <f>'Attachment H-27A'!I186+0.01</f>
        <v>0.1085</v>
      </c>
      <c r="I14" s="82">
        <f>F14*H14</f>
        <v>5.9403749999999998E-2</v>
      </c>
      <c r="J14" s="76"/>
    </row>
    <row r="15" spans="1:15" ht="9.9499999999999993" customHeight="1">
      <c r="A15" s="4">
        <v>6</v>
      </c>
      <c r="B15" s="2" t="s">
        <v>57</v>
      </c>
      <c r="C15" s="2"/>
      <c r="D15" s="26"/>
      <c r="E15" s="806">
        <f>SUM(E12:E14)</f>
        <v>152946934.43692309</v>
      </c>
      <c r="F15" s="5"/>
      <c r="G15" s="2"/>
      <c r="H15" s="46"/>
      <c r="I15" s="64">
        <f>SUM(I12:I14)</f>
        <v>7.3183382458618162E-2</v>
      </c>
      <c r="J15" s="5"/>
    </row>
    <row r="16" spans="1:15" ht="9.9499999999999993" customHeight="1">
      <c r="A16" s="4">
        <v>7</v>
      </c>
      <c r="B16" s="2" t="s">
        <v>58</v>
      </c>
      <c r="C16" s="2"/>
      <c r="D16" s="2"/>
      <c r="E16" s="2"/>
      <c r="F16" s="2"/>
      <c r="G16" s="2"/>
      <c r="H16" s="2"/>
      <c r="I16" s="2"/>
      <c r="J16" s="59">
        <f>J7*I15</f>
        <v>10919221.438528819</v>
      </c>
    </row>
    <row r="17" spans="1:10" ht="9.9499999999999993" customHeight="1">
      <c r="A17" s="4"/>
      <c r="B17" s="2"/>
      <c r="C17" s="2"/>
      <c r="D17" s="2"/>
      <c r="E17" s="2"/>
      <c r="F17" s="2"/>
      <c r="G17" s="2"/>
      <c r="H17" s="2"/>
      <c r="I17" s="2"/>
      <c r="J17" s="5"/>
    </row>
    <row r="18" spans="1:10" ht="9.9499999999999993" customHeight="1">
      <c r="A18" s="4">
        <v>8</v>
      </c>
      <c r="B18" s="2" t="s">
        <v>59</v>
      </c>
      <c r="C18" s="2"/>
      <c r="D18" s="2"/>
      <c r="E18" s="2"/>
      <c r="F18" s="2"/>
      <c r="G18" s="2"/>
      <c r="H18" s="2"/>
      <c r="I18" s="2"/>
      <c r="J18" s="5"/>
    </row>
    <row r="19" spans="1:10" ht="9.9499999999999993" customHeight="1">
      <c r="A19" s="4">
        <v>9</v>
      </c>
      <c r="B19" s="115" t="s">
        <v>612</v>
      </c>
      <c r="C19" s="115"/>
      <c r="D19" s="2"/>
      <c r="E19" s="80">
        <f>(1-(((1-'Attachment H-27A'!F221)*(1-'Attachment H-27A'!F220))/(1-'Attachment H-27A'!F221*'Attachment H-27A'!F220*'Attachment H-27A'!F222)))</f>
        <v>0.27944099999999994</v>
      </c>
      <c r="F19" s="2"/>
      <c r="G19" s="2"/>
      <c r="H19" s="2"/>
      <c r="I19" s="2"/>
      <c r="J19" s="5"/>
    </row>
    <row r="20" spans="1:10" ht="9.9499999999999993" customHeight="1">
      <c r="A20" s="4">
        <v>10</v>
      </c>
      <c r="B20" s="2" t="s">
        <v>60</v>
      </c>
      <c r="C20" s="2"/>
      <c r="D20" s="2"/>
      <c r="E20" s="39">
        <f>IFERROR((E19/(1-E19))*(1-(E21/I15)),0)</f>
        <v>0.31479075066280238</v>
      </c>
      <c r="F20" s="2"/>
      <c r="G20" s="2"/>
      <c r="H20" s="2"/>
      <c r="I20" s="2"/>
      <c r="J20" s="5"/>
    </row>
    <row r="21" spans="1:10" ht="9.9499999999999993" customHeight="1">
      <c r="A21" s="4">
        <v>11</v>
      </c>
      <c r="B21" s="2" t="s">
        <v>440</v>
      </c>
      <c r="C21" s="2"/>
      <c r="D21" s="2" t="s">
        <v>264</v>
      </c>
      <c r="E21" s="80">
        <f>I12</f>
        <v>1.3779632458618157E-2</v>
      </c>
      <c r="F21" s="2"/>
      <c r="G21" s="2"/>
      <c r="H21" s="2"/>
      <c r="I21" s="2"/>
      <c r="J21" s="5"/>
    </row>
    <row r="22" spans="1:10" ht="9.9499999999999993" customHeight="1">
      <c r="A22" s="4">
        <v>12</v>
      </c>
      <c r="B22" s="6" t="s">
        <v>466</v>
      </c>
      <c r="C22" s="2"/>
      <c r="D22" s="2"/>
      <c r="E22" s="66"/>
      <c r="F22" s="2"/>
      <c r="G22" s="2"/>
      <c r="H22" s="2"/>
      <c r="I22" s="2"/>
      <c r="J22" s="5"/>
    </row>
    <row r="23" spans="1:10" ht="9.9499999999999993" customHeight="1">
      <c r="A23" s="4">
        <v>13</v>
      </c>
      <c r="B23" s="2" t="s">
        <v>259</v>
      </c>
      <c r="C23" s="2"/>
      <c r="D23" s="2" t="s">
        <v>410</v>
      </c>
      <c r="E23" s="89">
        <f>1/(1-E19)</f>
        <v>1.3878114075322074</v>
      </c>
      <c r="F23" s="2"/>
      <c r="G23" s="2"/>
      <c r="H23" s="2"/>
      <c r="I23" s="2"/>
      <c r="J23" s="5"/>
    </row>
    <row r="24" spans="1:10" ht="9.9499999999999993" customHeight="1">
      <c r="A24" s="4">
        <v>14</v>
      </c>
      <c r="B24" s="433" t="s">
        <v>798</v>
      </c>
      <c r="C24" s="137"/>
      <c r="D24" s="2" t="s">
        <v>467</v>
      </c>
      <c r="E24" s="47">
        <f>'Attachment H-27A'!F136</f>
        <v>0</v>
      </c>
      <c r="F24" s="2"/>
      <c r="G24" s="2"/>
      <c r="H24" s="2"/>
      <c r="I24" s="2"/>
      <c r="J24" s="5"/>
    </row>
    <row r="25" spans="1:10" ht="9.9499999999999993" customHeight="1">
      <c r="A25" s="4">
        <v>15</v>
      </c>
      <c r="B25" s="433" t="s">
        <v>798</v>
      </c>
      <c r="C25" s="137"/>
      <c r="D25" s="2" t="s">
        <v>468</v>
      </c>
      <c r="E25" s="47">
        <f>'Attachment H-27A'!F137</f>
        <v>0</v>
      </c>
      <c r="F25" s="2"/>
      <c r="G25" s="2"/>
      <c r="H25" s="2"/>
      <c r="I25" s="2"/>
      <c r="J25" s="5"/>
    </row>
    <row r="26" spans="1:10" ht="9.9499999999999993" customHeight="1">
      <c r="A26" s="4">
        <v>16</v>
      </c>
      <c r="B26" s="433" t="s">
        <v>798</v>
      </c>
      <c r="C26" s="137"/>
      <c r="D26" s="6" t="s">
        <v>469</v>
      </c>
      <c r="E26" s="806">
        <f>'Attachment H-27A'!F138</f>
        <v>53827.137488039582</v>
      </c>
      <c r="F26" s="2"/>
      <c r="G26" s="2"/>
      <c r="H26" s="2"/>
      <c r="I26" s="2"/>
      <c r="J26" s="5"/>
    </row>
    <row r="27" spans="1:10" ht="9.9499999999999993" customHeight="1">
      <c r="A27" s="4">
        <v>17</v>
      </c>
      <c r="B27" s="434" t="s">
        <v>261</v>
      </c>
      <c r="C27" s="2"/>
      <c r="D27" s="2" t="s">
        <v>260</v>
      </c>
      <c r="E27" s="47"/>
      <c r="F27" s="2"/>
      <c r="G27" s="2"/>
      <c r="H27" s="2"/>
      <c r="I27" s="827">
        <f>J16*E20</f>
        <v>3437269.913287852</v>
      </c>
      <c r="J27" s="5"/>
    </row>
    <row r="28" spans="1:10" ht="9.9499999999999993" customHeight="1">
      <c r="A28" s="4">
        <v>18</v>
      </c>
      <c r="B28" s="8" t="s">
        <v>806</v>
      </c>
      <c r="C28" s="2"/>
      <c r="D28" s="433" t="s">
        <v>807</v>
      </c>
      <c r="E28" s="47">
        <f>+'Attachment H-27A'!F140</f>
        <v>0</v>
      </c>
      <c r="F28" s="2"/>
      <c r="G28" s="5" t="s">
        <v>419</v>
      </c>
      <c r="H28" s="57">
        <f>+'Attachment H-27A'!I60</f>
        <v>1</v>
      </c>
      <c r="I28" s="47">
        <f>E28*H28</f>
        <v>0</v>
      </c>
      <c r="J28" s="5"/>
    </row>
    <row r="29" spans="1:10" ht="9.9499999999999993" customHeight="1">
      <c r="A29" s="4">
        <v>19</v>
      </c>
      <c r="B29" s="435" t="s">
        <v>1002</v>
      </c>
      <c r="C29" s="2"/>
      <c r="D29" s="433" t="s">
        <v>808</v>
      </c>
      <c r="E29" s="47">
        <f>+'Attachment H-27A'!F141</f>
        <v>0</v>
      </c>
      <c r="F29" s="2"/>
      <c r="G29" s="5" t="s">
        <v>419</v>
      </c>
      <c r="H29" s="57">
        <f>+H28</f>
        <v>1</v>
      </c>
      <c r="I29" s="47">
        <f>E29*H29</f>
        <v>0</v>
      </c>
      <c r="J29" s="5"/>
    </row>
    <row r="30" spans="1:10" ht="9.9499999999999993" customHeight="1">
      <c r="A30" s="4">
        <v>20</v>
      </c>
      <c r="B30" s="434" t="s">
        <v>262</v>
      </c>
      <c r="C30" s="2"/>
      <c r="D30" s="433" t="s">
        <v>809</v>
      </c>
      <c r="E30" s="826">
        <f>+'Attachment H-27A'!F142</f>
        <v>74701.915440705867</v>
      </c>
      <c r="F30" s="2"/>
      <c r="G30" s="5" t="s">
        <v>419</v>
      </c>
      <c r="H30" s="57">
        <f>+H29</f>
        <v>1</v>
      </c>
      <c r="I30" s="806">
        <f>E30*H30</f>
        <v>74701.915440705867</v>
      </c>
      <c r="J30" s="5"/>
    </row>
    <row r="31" spans="1:10" ht="9.9499999999999993" customHeight="1">
      <c r="A31" s="4">
        <v>21</v>
      </c>
      <c r="B31" s="434" t="s">
        <v>532</v>
      </c>
      <c r="C31" s="2"/>
      <c r="D31" s="2" t="s">
        <v>263</v>
      </c>
      <c r="E31" s="2"/>
      <c r="F31" s="2"/>
      <c r="G31" s="2"/>
      <c r="H31" s="2"/>
      <c r="I31" s="828">
        <f>SUM(I27:I30)</f>
        <v>3511971.828728558</v>
      </c>
      <c r="J31" s="829">
        <f>I31</f>
        <v>3511971.828728558</v>
      </c>
    </row>
    <row r="32" spans="1:10" ht="9.9499999999999993" customHeight="1">
      <c r="A32" s="4"/>
      <c r="B32" s="2"/>
      <c r="C32" s="2"/>
      <c r="D32" s="2"/>
      <c r="E32" s="2"/>
      <c r="F32" s="2"/>
      <c r="G32" s="2"/>
      <c r="H32" s="2"/>
      <c r="I32" s="2"/>
      <c r="J32" s="5"/>
    </row>
    <row r="33" spans="1:10" ht="9.9499999999999993" customHeight="1">
      <c r="A33" s="4">
        <v>22</v>
      </c>
      <c r="B33" s="2" t="s">
        <v>61</v>
      </c>
      <c r="C33" s="2"/>
      <c r="D33" s="2"/>
      <c r="E33" s="2"/>
      <c r="F33" s="2"/>
      <c r="G33" s="2"/>
      <c r="H33" s="2"/>
      <c r="I33" s="2"/>
      <c r="J33" s="72">
        <f>J16+J31</f>
        <v>14431193.267257378</v>
      </c>
    </row>
    <row r="34" spans="1:10" ht="9.9499999999999993" customHeight="1">
      <c r="A34" s="4"/>
      <c r="B34" s="2"/>
      <c r="C34" s="2"/>
      <c r="D34" s="2"/>
      <c r="E34" s="2"/>
      <c r="F34" s="2"/>
      <c r="G34" s="2"/>
      <c r="H34" s="2"/>
      <c r="I34" s="2"/>
      <c r="J34" s="5"/>
    </row>
    <row r="35" spans="1:10" ht="9.9499999999999993" customHeight="1">
      <c r="A35" s="4">
        <v>23</v>
      </c>
      <c r="B35" s="2" t="s">
        <v>265</v>
      </c>
      <c r="C35" s="2"/>
      <c r="D35" s="2" t="s">
        <v>565</v>
      </c>
      <c r="E35" s="2"/>
      <c r="F35" s="2"/>
      <c r="G35" s="2"/>
      <c r="H35" s="2"/>
      <c r="I35" s="2"/>
      <c r="J35" s="829">
        <f>'Attachment H-27A'!K146</f>
        <v>10102331.929359853</v>
      </c>
    </row>
    <row r="36" spans="1:10" ht="9.9499999999999993" customHeight="1">
      <c r="A36" s="4">
        <v>24</v>
      </c>
      <c r="B36" s="2" t="s">
        <v>266</v>
      </c>
      <c r="C36" s="2"/>
      <c r="D36" s="6" t="s">
        <v>566</v>
      </c>
      <c r="E36" s="2"/>
      <c r="F36" s="2"/>
      <c r="G36" s="2"/>
      <c r="H36" s="2"/>
      <c r="I36" s="2"/>
      <c r="J36" s="829">
        <f>'Attachment H-27A'!K143</f>
        <v>3195172.7583794468</v>
      </c>
    </row>
    <row r="37" spans="1:10" ht="9.9499999999999993" customHeight="1">
      <c r="A37" s="4">
        <v>25</v>
      </c>
      <c r="B37" s="2" t="s">
        <v>62</v>
      </c>
      <c r="C37" s="2"/>
      <c r="D37" s="2" t="s">
        <v>567</v>
      </c>
      <c r="E37" s="2"/>
      <c r="F37" s="2"/>
      <c r="G37" s="2"/>
      <c r="H37" s="2"/>
      <c r="I37" s="2"/>
      <c r="J37" s="92">
        <f>J35+J36</f>
        <v>13297504.6877393</v>
      </c>
    </row>
    <row r="38" spans="1:10" ht="9.9499999999999993" customHeight="1">
      <c r="A38" s="4">
        <v>26</v>
      </c>
      <c r="B38" s="2" t="s">
        <v>63</v>
      </c>
      <c r="C38" s="2"/>
      <c r="D38" s="2" t="s">
        <v>568</v>
      </c>
      <c r="E38" s="2"/>
      <c r="F38" s="2"/>
      <c r="G38" s="2"/>
      <c r="H38" s="2"/>
      <c r="I38" s="2"/>
      <c r="J38" s="830">
        <f>J33-J37</f>
        <v>1133688.5795180779</v>
      </c>
    </row>
    <row r="39" spans="1:10" ht="9.9499999999999993" customHeight="1">
      <c r="A39" s="4">
        <v>27</v>
      </c>
      <c r="B39" s="434" t="s">
        <v>810</v>
      </c>
      <c r="C39" s="2"/>
      <c r="D39" s="434" t="s">
        <v>811</v>
      </c>
      <c r="E39" s="2"/>
      <c r="F39" s="2"/>
      <c r="G39" s="2"/>
      <c r="H39" s="2"/>
      <c r="I39" s="2"/>
      <c r="J39" s="73">
        <f>+'Attachment H-27A'!K57</f>
        <v>149608560.32923079</v>
      </c>
    </row>
    <row r="40" spans="1:10" ht="9.9499999999999993" customHeight="1">
      <c r="A40" s="4">
        <v>28</v>
      </c>
      <c r="B40" s="2" t="s">
        <v>64</v>
      </c>
      <c r="C40" s="2"/>
      <c r="D40" s="2" t="s">
        <v>569</v>
      </c>
      <c r="E40" s="2"/>
      <c r="F40" s="2"/>
      <c r="G40" s="2"/>
      <c r="H40" s="2"/>
      <c r="I40" s="2"/>
      <c r="J40" s="18">
        <f>IF(ISERROR(J38/J39),0,J38/J39)</f>
        <v>7.5776986091121139E-3</v>
      </c>
    </row>
    <row r="41" spans="1:10" ht="9.9499999999999993" customHeight="1">
      <c r="A41" s="4"/>
      <c r="B41" s="2"/>
      <c r="C41" s="2"/>
      <c r="D41" s="2"/>
      <c r="E41" s="2"/>
      <c r="F41" s="2"/>
      <c r="G41" s="2"/>
      <c r="H41" s="2"/>
      <c r="I41" s="2"/>
      <c r="J41" s="5"/>
    </row>
    <row r="42" spans="1:10" ht="9.9499999999999993" customHeight="1">
      <c r="A42" s="9" t="s">
        <v>21</v>
      </c>
      <c r="B42" s="2"/>
      <c r="C42" s="2"/>
      <c r="D42" s="2"/>
      <c r="E42" s="2"/>
      <c r="F42" s="2"/>
      <c r="G42" s="2"/>
      <c r="H42" s="2"/>
      <c r="I42" s="2"/>
      <c r="J42" s="2"/>
    </row>
    <row r="43" spans="1:10" ht="27.75" customHeight="1">
      <c r="A43" s="4" t="s">
        <v>432</v>
      </c>
      <c r="B43" s="872" t="s">
        <v>780</v>
      </c>
      <c r="C43" s="872"/>
      <c r="D43" s="872"/>
      <c r="E43" s="872"/>
      <c r="F43" s="872"/>
      <c r="G43" s="872"/>
      <c r="H43" s="872"/>
      <c r="I43" s="872"/>
      <c r="J43" s="872"/>
    </row>
    <row r="44" spans="1:10" ht="9.9499999999999993" customHeight="1">
      <c r="A44" s="4" t="s">
        <v>444</v>
      </c>
      <c r="B44" s="868" t="s">
        <v>471</v>
      </c>
      <c r="C44" s="868"/>
      <c r="D44" s="868"/>
      <c r="E44" s="868"/>
      <c r="F44" s="868"/>
      <c r="G44" s="868"/>
      <c r="H44" s="868"/>
      <c r="I44" s="868"/>
      <c r="J44" s="868"/>
    </row>
    <row r="45" spans="1:10" ht="9.75" customHeight="1">
      <c r="A45" s="4"/>
      <c r="B45" s="2"/>
      <c r="C45" s="2"/>
      <c r="D45" s="2"/>
      <c r="E45" s="2"/>
      <c r="F45" s="2"/>
      <c r="G45" s="2"/>
      <c r="H45" s="2"/>
      <c r="I45" s="2"/>
      <c r="J45" s="2"/>
    </row>
    <row r="46" spans="1:10" ht="9.75" customHeight="1">
      <c r="A46" s="2"/>
      <c r="B46" s="2"/>
      <c r="C46" s="2"/>
      <c r="D46" s="2"/>
      <c r="E46" s="2"/>
      <c r="F46" s="2"/>
      <c r="G46" s="2"/>
      <c r="H46" s="2"/>
      <c r="I46" s="2"/>
      <c r="J46" s="2"/>
    </row>
    <row r="47" spans="1:10" ht="9.75" customHeight="1">
      <c r="A47" s="2"/>
      <c r="B47" s="2"/>
      <c r="C47" s="2"/>
      <c r="D47" s="2"/>
      <c r="E47" s="2"/>
      <c r="F47" s="2"/>
      <c r="G47" s="2"/>
      <c r="H47" s="2"/>
      <c r="I47" s="2"/>
      <c r="J47" s="2"/>
    </row>
    <row r="48" spans="1:10" ht="9.75" customHeight="1">
      <c r="A48" s="2"/>
      <c r="B48" s="2"/>
      <c r="C48" s="2"/>
      <c r="D48" s="2"/>
      <c r="E48" s="2"/>
      <c r="F48" s="2"/>
      <c r="G48" s="2"/>
      <c r="H48" s="2"/>
      <c r="I48" s="2"/>
      <c r="J48" s="2"/>
    </row>
    <row r="49" spans="1:10" ht="9.75" customHeight="1">
      <c r="A49" s="2"/>
      <c r="B49" s="2"/>
      <c r="C49" s="2"/>
      <c r="D49" s="2"/>
      <c r="E49" s="2"/>
      <c r="F49" s="2"/>
      <c r="G49" s="2"/>
      <c r="H49" s="2"/>
      <c r="I49" s="2"/>
      <c r="J49" s="2"/>
    </row>
    <row r="50" spans="1:10" ht="9.75" customHeight="1">
      <c r="A50" s="2"/>
      <c r="B50" s="2"/>
      <c r="C50" s="2"/>
      <c r="D50" s="2"/>
      <c r="E50" s="2"/>
      <c r="F50" s="2"/>
      <c r="G50" s="2"/>
      <c r="H50" s="2"/>
      <c r="I50" s="2"/>
      <c r="J50" s="2"/>
    </row>
    <row r="51" spans="1:10" ht="9.75" customHeight="1">
      <c r="A51" s="2"/>
      <c r="B51" s="2"/>
      <c r="C51" s="2"/>
      <c r="D51" s="2"/>
      <c r="E51" s="2"/>
      <c r="F51" s="2"/>
      <c r="G51" s="2"/>
      <c r="H51" s="2"/>
      <c r="I51" s="2"/>
      <c r="J51" s="2"/>
    </row>
    <row r="52" spans="1:10" ht="9.75" customHeight="1">
      <c r="A52" s="2"/>
      <c r="B52" s="2"/>
      <c r="C52" s="2"/>
      <c r="D52" s="2"/>
      <c r="E52" s="2"/>
      <c r="F52" s="2"/>
      <c r="G52" s="2"/>
      <c r="H52" s="2"/>
      <c r="I52" s="2"/>
      <c r="J52" s="2"/>
    </row>
    <row r="53" spans="1:10" ht="9.75" customHeight="1">
      <c r="A53" s="2"/>
      <c r="B53" s="2"/>
      <c r="C53" s="2"/>
      <c r="D53" s="2"/>
      <c r="E53" s="2"/>
      <c r="F53" s="2"/>
      <c r="G53" s="2"/>
      <c r="H53" s="2"/>
      <c r="I53" s="2"/>
      <c r="J53" s="2"/>
    </row>
    <row r="54" spans="1:10" ht="9.75" customHeight="1">
      <c r="A54" s="2"/>
      <c r="B54" s="2"/>
      <c r="C54" s="2"/>
      <c r="D54" s="2"/>
      <c r="E54" s="2"/>
      <c r="F54" s="2"/>
      <c r="G54" s="2"/>
      <c r="H54" s="2"/>
      <c r="I54" s="2"/>
      <c r="J54" s="2"/>
    </row>
    <row r="55" spans="1:10" ht="9.75" customHeight="1">
      <c r="A55" s="2"/>
      <c r="B55" s="2"/>
      <c r="C55" s="2"/>
      <c r="D55" s="2"/>
      <c r="E55" s="2"/>
      <c r="F55" s="2"/>
      <c r="G55" s="2"/>
      <c r="H55" s="2"/>
      <c r="I55" s="2"/>
      <c r="J55" s="2"/>
    </row>
    <row r="56" spans="1:10" ht="9.75" customHeight="1"/>
  </sheetData>
  <mergeCells count="5">
    <mergeCell ref="B44:J44"/>
    <mergeCell ref="A3:J3"/>
    <mergeCell ref="A4:J4"/>
    <mergeCell ref="A5:J5"/>
    <mergeCell ref="B43:J43"/>
  </mergeCells>
  <phoneticPr fontId="0" type="noConversion"/>
  <pageMargins left="0.5" right="0.5" top="0.75" bottom="0.75" header="0.3" footer="0.3"/>
  <pageSetup scale="7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view="pageBreakPreview" zoomScaleNormal="100" zoomScaleSheetLayoutView="100" workbookViewId="0">
      <selection activeCell="J18" sqref="J18"/>
    </sheetView>
  </sheetViews>
  <sheetFormatPr defaultRowHeight="12"/>
  <cols>
    <col min="1" max="1" width="6.83203125" style="260" customWidth="1"/>
    <col min="2" max="2" width="28.1640625" style="260" customWidth="1"/>
    <col min="3" max="3" width="11" style="260" customWidth="1"/>
    <col min="4" max="4" width="10.5" style="260" customWidth="1"/>
    <col min="5" max="5" width="15.83203125" style="260" customWidth="1"/>
    <col min="6" max="6" width="12" style="260" customWidth="1"/>
    <col min="7" max="7" width="15.83203125" style="260" customWidth="1"/>
    <col min="8" max="9" width="16.83203125" style="260" customWidth="1"/>
    <col min="10" max="12" width="15.83203125" style="260" customWidth="1"/>
    <col min="13" max="16384" width="9.33203125" style="260"/>
  </cols>
  <sheetData>
    <row r="1" spans="1:14">
      <c r="A1" s="259"/>
      <c r="B1" s="259"/>
      <c r="K1" s="145"/>
      <c r="L1" s="176" t="s">
        <v>67</v>
      </c>
      <c r="M1" s="145"/>
      <c r="N1" s="261"/>
    </row>
    <row r="2" spans="1:14">
      <c r="A2" s="259"/>
      <c r="B2" s="259"/>
      <c r="K2" s="145"/>
      <c r="L2" s="262" t="s">
        <v>1003</v>
      </c>
      <c r="M2" s="145"/>
      <c r="N2" s="261"/>
    </row>
    <row r="3" spans="1:14">
      <c r="A3" s="849" t="s">
        <v>68</v>
      </c>
      <c r="B3" s="849"/>
      <c r="C3" s="849"/>
      <c r="D3" s="849"/>
      <c r="E3" s="849"/>
      <c r="F3" s="849"/>
      <c r="G3" s="849"/>
      <c r="H3" s="849"/>
      <c r="I3" s="849"/>
      <c r="J3" s="849"/>
      <c r="K3" s="849"/>
      <c r="L3" s="849"/>
      <c r="M3" s="160"/>
      <c r="N3" s="261"/>
    </row>
    <row r="4" spans="1:14">
      <c r="A4" s="849" t="s">
        <v>69</v>
      </c>
      <c r="B4" s="849"/>
      <c r="C4" s="849"/>
      <c r="D4" s="849"/>
      <c r="E4" s="849"/>
      <c r="F4" s="849"/>
      <c r="G4" s="849"/>
      <c r="H4" s="849"/>
      <c r="I4" s="849"/>
      <c r="J4" s="849"/>
      <c r="K4" s="849"/>
      <c r="L4" s="849"/>
      <c r="M4" s="160"/>
      <c r="N4" s="261"/>
    </row>
    <row r="5" spans="1:14">
      <c r="A5" s="850" t="s">
        <v>752</v>
      </c>
      <c r="B5" s="851"/>
      <c r="C5" s="851"/>
      <c r="D5" s="851"/>
      <c r="E5" s="851"/>
      <c r="F5" s="851"/>
      <c r="G5" s="851"/>
      <c r="H5" s="851"/>
      <c r="I5" s="851"/>
      <c r="J5" s="851"/>
      <c r="K5" s="851"/>
      <c r="L5" s="851"/>
    </row>
    <row r="6" spans="1:14">
      <c r="A6" s="263"/>
      <c r="B6" s="263"/>
      <c r="C6" s="138"/>
      <c r="D6" s="138"/>
      <c r="E6" s="138"/>
      <c r="F6" s="138"/>
      <c r="G6" s="138"/>
      <c r="H6" s="138"/>
      <c r="I6" s="138"/>
    </row>
    <row r="7" spans="1:14" ht="63.75" customHeight="1">
      <c r="A7" s="263"/>
      <c r="B7" s="877" t="s">
        <v>105</v>
      </c>
      <c r="C7" s="877"/>
      <c r="D7" s="877"/>
      <c r="E7" s="877"/>
      <c r="F7" s="877"/>
      <c r="G7" s="877"/>
      <c r="H7" s="877"/>
      <c r="I7" s="877"/>
      <c r="J7" s="877"/>
      <c r="K7" s="877"/>
      <c r="L7" s="877"/>
    </row>
    <row r="8" spans="1:14" ht="33" customHeight="1">
      <c r="A8" s="263"/>
      <c r="B8" s="864" t="s">
        <v>538</v>
      </c>
      <c r="C8" s="864"/>
      <c r="D8" s="864"/>
      <c r="E8" s="864"/>
      <c r="F8" s="864"/>
      <c r="G8" s="864"/>
      <c r="H8" s="864"/>
      <c r="I8" s="864"/>
      <c r="J8" s="864"/>
      <c r="K8" s="864"/>
      <c r="L8" s="864"/>
    </row>
    <row r="9" spans="1:14">
      <c r="A9" s="263"/>
      <c r="B9" s="264"/>
      <c r="C9" s="264"/>
      <c r="D9" s="264"/>
      <c r="E9" s="264"/>
      <c r="F9" s="264"/>
      <c r="G9" s="264"/>
      <c r="H9" s="264"/>
      <c r="I9" s="264"/>
      <c r="J9" s="264"/>
      <c r="K9" s="264"/>
      <c r="L9" s="264"/>
    </row>
    <row r="10" spans="1:14">
      <c r="A10" s="146"/>
      <c r="B10" s="265"/>
      <c r="C10" s="265"/>
      <c r="D10" s="265"/>
      <c r="E10" s="875" t="s">
        <v>73</v>
      </c>
      <c r="F10" s="875"/>
      <c r="G10" s="875" t="s">
        <v>764</v>
      </c>
      <c r="H10" s="875" t="s">
        <v>74</v>
      </c>
      <c r="I10" s="876" t="s">
        <v>75</v>
      </c>
      <c r="J10" s="876"/>
      <c r="K10" s="876"/>
      <c r="L10" s="876"/>
      <c r="M10" s="146"/>
    </row>
    <row r="11" spans="1:14">
      <c r="A11" s="266" t="s">
        <v>70</v>
      </c>
      <c r="B11" s="265"/>
      <c r="C11" s="265"/>
      <c r="D11" s="265"/>
      <c r="E11" s="875"/>
      <c r="F11" s="875"/>
      <c r="G11" s="875"/>
      <c r="H11" s="875"/>
      <c r="I11" s="876"/>
      <c r="J11" s="876"/>
      <c r="K11" s="876"/>
      <c r="L11" s="876"/>
      <c r="M11" s="267"/>
    </row>
    <row r="12" spans="1:14">
      <c r="A12" s="268">
        <v>1</v>
      </c>
      <c r="B12" s="269" t="s">
        <v>71</v>
      </c>
      <c r="C12" s="265"/>
      <c r="D12" s="265"/>
      <c r="E12" s="875"/>
      <c r="F12" s="875"/>
      <c r="G12" s="875"/>
      <c r="H12" s="875"/>
      <c r="I12" s="876"/>
      <c r="J12" s="876"/>
      <c r="K12" s="876"/>
      <c r="L12" s="876"/>
    </row>
    <row r="13" spans="1:14">
      <c r="A13" s="268">
        <v>2</v>
      </c>
      <c r="B13" s="270" t="s">
        <v>1080</v>
      </c>
      <c r="C13" s="196"/>
      <c r="D13" s="146"/>
      <c r="E13" s="873" t="s">
        <v>447</v>
      </c>
      <c r="F13" s="873" t="s">
        <v>448</v>
      </c>
      <c r="G13" s="809">
        <f>'WP5 - Att 3 Support'!E12</f>
        <v>24697572.929999996</v>
      </c>
      <c r="H13" s="873" t="s">
        <v>493</v>
      </c>
      <c r="I13" s="873" t="s">
        <v>494</v>
      </c>
      <c r="J13" s="873" t="s">
        <v>495</v>
      </c>
      <c r="K13" s="873" t="s">
        <v>496</v>
      </c>
      <c r="L13" s="873" t="s">
        <v>497</v>
      </c>
    </row>
    <row r="14" spans="1:14">
      <c r="A14" s="268"/>
      <c r="B14" s="271" t="s">
        <v>432</v>
      </c>
      <c r="C14" s="271"/>
      <c r="D14" s="272" t="s">
        <v>444</v>
      </c>
      <c r="E14" s="873"/>
      <c r="F14" s="873"/>
      <c r="G14" s="273" t="s">
        <v>492</v>
      </c>
      <c r="H14" s="873"/>
      <c r="I14" s="873"/>
      <c r="J14" s="873"/>
      <c r="K14" s="873"/>
      <c r="L14" s="873"/>
    </row>
    <row r="15" spans="1:14" s="276" customFormat="1" ht="49.5">
      <c r="A15" s="274"/>
      <c r="B15" s="275" t="s">
        <v>542</v>
      </c>
      <c r="C15" s="275" t="s">
        <v>543</v>
      </c>
      <c r="D15" s="275" t="s">
        <v>72</v>
      </c>
      <c r="E15" s="275" t="s">
        <v>765</v>
      </c>
      <c r="F15" s="294" t="s">
        <v>76</v>
      </c>
      <c r="G15" s="275" t="s">
        <v>384</v>
      </c>
      <c r="H15" s="275" t="s">
        <v>766</v>
      </c>
      <c r="I15" s="275" t="s">
        <v>106</v>
      </c>
      <c r="J15" s="275" t="s">
        <v>767</v>
      </c>
      <c r="K15" s="275" t="s">
        <v>768</v>
      </c>
      <c r="L15" s="275" t="s">
        <v>383</v>
      </c>
    </row>
    <row r="16" spans="1:14">
      <c r="A16" s="268">
        <v>3</v>
      </c>
      <c r="B16" s="277" t="s">
        <v>472</v>
      </c>
      <c r="C16" s="390">
        <v>0</v>
      </c>
      <c r="D16" s="278"/>
      <c r="E16" s="778">
        <v>0</v>
      </c>
      <c r="F16" s="296">
        <f>IF($E$28=0,0,E16/E$28)</f>
        <v>0</v>
      </c>
      <c r="G16" s="299">
        <f>$G$13*F16</f>
        <v>0</v>
      </c>
      <c r="H16" s="787">
        <v>0</v>
      </c>
      <c r="I16" s="788">
        <f>H16-G16</f>
        <v>0</v>
      </c>
      <c r="J16" s="788">
        <f>$J$31*F16</f>
        <v>0</v>
      </c>
      <c r="K16" s="789">
        <v>0</v>
      </c>
      <c r="L16" s="788">
        <f>I16+J16+K16</f>
        <v>0</v>
      </c>
    </row>
    <row r="17" spans="1:12">
      <c r="A17" s="268"/>
      <c r="B17" s="280"/>
      <c r="C17" s="280"/>
      <c r="D17" s="280"/>
      <c r="E17" s="779"/>
      <c r="F17" s="297"/>
      <c r="G17" s="300"/>
      <c r="H17" s="790"/>
      <c r="I17" s="791"/>
      <c r="J17" s="791"/>
      <c r="K17" s="791"/>
      <c r="L17" s="791"/>
    </row>
    <row r="18" spans="1:12">
      <c r="A18" s="268" t="s">
        <v>77</v>
      </c>
      <c r="B18" s="278" t="s">
        <v>1077</v>
      </c>
      <c r="C18" s="390" t="s">
        <v>1078</v>
      </c>
      <c r="D18" s="278" t="s">
        <v>1079</v>
      </c>
      <c r="E18" s="780">
        <f>G13</f>
        <v>24697572.929999996</v>
      </c>
      <c r="F18" s="298">
        <f>IF($E$28=0,0,E18/E$28)</f>
        <v>1</v>
      </c>
      <c r="G18" s="810">
        <f>$G$13*F18</f>
        <v>24697572.929999996</v>
      </c>
      <c r="H18" s="787">
        <f>'Att 1 - Project Rev Req'!I102</f>
        <v>24828973.60749834</v>
      </c>
      <c r="I18" s="791">
        <f>H18-G18</f>
        <v>131400.67749834433</v>
      </c>
      <c r="J18" s="791">
        <f>$J$31*F18</f>
        <v>13134.197183483891</v>
      </c>
      <c r="K18" s="789">
        <v>0</v>
      </c>
      <c r="L18" s="791">
        <f>I18+J18+K18</f>
        <v>144534.87468182822</v>
      </c>
    </row>
    <row r="19" spans="1:12">
      <c r="A19" s="268" t="s">
        <v>78</v>
      </c>
      <c r="B19" s="278" t="s">
        <v>11</v>
      </c>
      <c r="C19" s="390">
        <v>0</v>
      </c>
      <c r="D19" s="278" t="s">
        <v>20</v>
      </c>
      <c r="E19" s="780">
        <v>0</v>
      </c>
      <c r="F19" s="298">
        <f>IF($E$28=0,0,E19/E$28)</f>
        <v>0</v>
      </c>
      <c r="G19" s="810">
        <f>$G$13*F19</f>
        <v>0</v>
      </c>
      <c r="H19" s="787">
        <v>0</v>
      </c>
      <c r="I19" s="791">
        <f>H19-G19</f>
        <v>0</v>
      </c>
      <c r="J19" s="791">
        <f>$J$31*F19</f>
        <v>0</v>
      </c>
      <c r="K19" s="789">
        <v>0</v>
      </c>
      <c r="L19" s="791">
        <f>I19+J19+K19</f>
        <v>0</v>
      </c>
    </row>
    <row r="20" spans="1:12">
      <c r="A20" s="268">
        <v>5</v>
      </c>
      <c r="B20" s="282" t="s">
        <v>12</v>
      </c>
      <c r="C20" s="391"/>
      <c r="D20" s="282"/>
      <c r="E20" s="781">
        <f>SUM(E18:E19)</f>
        <v>24697572.929999996</v>
      </c>
      <c r="F20" s="283"/>
      <c r="G20" s="811">
        <f>SUM(G18:G19)</f>
        <v>24697572.929999996</v>
      </c>
      <c r="H20" s="792"/>
      <c r="I20" s="788">
        <f>SUM(I18:I19)</f>
        <v>131400.67749834433</v>
      </c>
      <c r="J20" s="788">
        <f>SUM(J18:J19)</f>
        <v>13134.197183483891</v>
      </c>
      <c r="K20" s="788">
        <f t="shared" ref="K20" si="0">SUM(K18:K19)</f>
        <v>0</v>
      </c>
      <c r="L20" s="788">
        <f>SUM(L18:L19)</f>
        <v>144534.87468182822</v>
      </c>
    </row>
    <row r="21" spans="1:12">
      <c r="A21" s="268"/>
      <c r="B21" s="280"/>
      <c r="C21" s="392"/>
      <c r="D21" s="280"/>
      <c r="E21" s="782"/>
      <c r="F21" s="281"/>
      <c r="G21" s="810"/>
      <c r="H21" s="790"/>
      <c r="I21" s="791"/>
      <c r="J21" s="791"/>
      <c r="K21" s="791"/>
      <c r="L21" s="791"/>
    </row>
    <row r="22" spans="1:12">
      <c r="A22" s="268" t="s">
        <v>79</v>
      </c>
      <c r="B22" s="278" t="s">
        <v>14</v>
      </c>
      <c r="C22" s="390">
        <v>0</v>
      </c>
      <c r="D22" s="278" t="s">
        <v>19</v>
      </c>
      <c r="E22" s="780">
        <v>0</v>
      </c>
      <c r="F22" s="298">
        <f>IF($E$28=0,0,E22/E$28)</f>
        <v>0</v>
      </c>
      <c r="G22" s="810">
        <f>$G$13*F22</f>
        <v>0</v>
      </c>
      <c r="H22" s="787">
        <v>0</v>
      </c>
      <c r="I22" s="791">
        <f>H22-G22</f>
        <v>0</v>
      </c>
      <c r="J22" s="791">
        <f>$J$31*F22</f>
        <v>0</v>
      </c>
      <c r="K22" s="789">
        <v>0</v>
      </c>
      <c r="L22" s="791">
        <f>I22+J22+K22</f>
        <v>0</v>
      </c>
    </row>
    <row r="23" spans="1:12">
      <c r="A23" s="268" t="s">
        <v>80</v>
      </c>
      <c r="B23" s="284" t="s">
        <v>13</v>
      </c>
      <c r="C23" s="393">
        <v>0</v>
      </c>
      <c r="D23" s="284" t="s">
        <v>18</v>
      </c>
      <c r="E23" s="783">
        <v>0</v>
      </c>
      <c r="F23" s="298">
        <f>IF($E$28=0,0,E23/E$28)</f>
        <v>0</v>
      </c>
      <c r="G23" s="812">
        <f>$G$13*F23</f>
        <v>0</v>
      </c>
      <c r="H23" s="793">
        <v>0</v>
      </c>
      <c r="I23" s="794">
        <f>H23-G23</f>
        <v>0</v>
      </c>
      <c r="J23" s="794">
        <f>$J$31*F23</f>
        <v>0</v>
      </c>
      <c r="K23" s="795">
        <v>0</v>
      </c>
      <c r="L23" s="794">
        <f>I23+J23+K23</f>
        <v>0</v>
      </c>
    </row>
    <row r="24" spans="1:12">
      <c r="A24" s="268">
        <v>7</v>
      </c>
      <c r="B24" s="280" t="s">
        <v>15</v>
      </c>
      <c r="C24" s="392"/>
      <c r="D24" s="280"/>
      <c r="E24" s="782">
        <f>SUM(E22:E23)</f>
        <v>0</v>
      </c>
      <c r="F24" s="283"/>
      <c r="G24" s="810">
        <f>SUM(G22:G23)</f>
        <v>0</v>
      </c>
      <c r="H24" s="790"/>
      <c r="I24" s="791">
        <f>SUM(I22:I23)</f>
        <v>0</v>
      </c>
      <c r="J24" s="791">
        <f>SUM(J22:J23)</f>
        <v>0</v>
      </c>
      <c r="K24" s="791">
        <f t="shared" ref="K24" si="1">SUM(K22:K23)</f>
        <v>0</v>
      </c>
      <c r="L24" s="791">
        <f>SUM(L22:L23)</f>
        <v>0</v>
      </c>
    </row>
    <row r="25" spans="1:12">
      <c r="A25" s="268"/>
      <c r="B25" s="280"/>
      <c r="C25" s="392"/>
      <c r="D25" s="280"/>
      <c r="E25" s="782"/>
      <c r="F25" s="281"/>
      <c r="G25" s="810"/>
      <c r="H25" s="790"/>
      <c r="I25" s="791"/>
      <c r="J25" s="791"/>
      <c r="K25" s="791"/>
      <c r="L25" s="791"/>
    </row>
    <row r="26" spans="1:12">
      <c r="A26" s="268">
        <v>8</v>
      </c>
      <c r="B26" s="278" t="s">
        <v>16</v>
      </c>
      <c r="C26" s="390">
        <v>0</v>
      </c>
      <c r="D26" s="278"/>
      <c r="E26" s="780">
        <v>0</v>
      </c>
      <c r="F26" s="298">
        <f>IF($E$28=0,0,E26/E$28)</f>
        <v>0</v>
      </c>
      <c r="G26" s="810">
        <f>$G$13*F26</f>
        <v>0</v>
      </c>
      <c r="H26" s="787">
        <v>0</v>
      </c>
      <c r="I26" s="791">
        <f>H26-G26</f>
        <v>0</v>
      </c>
      <c r="J26" s="791">
        <f>$J$31*F26</f>
        <v>0</v>
      </c>
      <c r="K26" s="789">
        <v>0</v>
      </c>
      <c r="L26" s="791">
        <f>I26+J26+K26</f>
        <v>0</v>
      </c>
    </row>
    <row r="27" spans="1:12">
      <c r="A27" s="268"/>
      <c r="B27" s="285"/>
      <c r="C27" s="285"/>
      <c r="D27" s="285"/>
      <c r="E27" s="784"/>
      <c r="F27" s="286"/>
      <c r="G27" s="812"/>
      <c r="H27" s="796"/>
      <c r="I27" s="794"/>
      <c r="J27" s="794"/>
      <c r="K27" s="794"/>
      <c r="L27" s="794"/>
    </row>
    <row r="28" spans="1:12" s="290" customFormat="1" ht="24">
      <c r="A28" s="287">
        <v>9</v>
      </c>
      <c r="B28" s="288" t="s">
        <v>381</v>
      </c>
      <c r="C28" s="288"/>
      <c r="D28" s="288"/>
      <c r="E28" s="785">
        <f>E16+E20+E24+E26</f>
        <v>24697572.929999996</v>
      </c>
      <c r="F28" s="289">
        <f>SUM(F16:F27)</f>
        <v>1</v>
      </c>
      <c r="G28" s="785">
        <f t="shared" ref="G28:L28" si="2">G16+G20+G24+G26</f>
        <v>24697572.929999996</v>
      </c>
      <c r="H28" s="785">
        <f t="shared" si="2"/>
        <v>0</v>
      </c>
      <c r="I28" s="785">
        <f t="shared" si="2"/>
        <v>131400.67749834433</v>
      </c>
      <c r="J28" s="785">
        <f t="shared" si="2"/>
        <v>13134.197183483891</v>
      </c>
      <c r="K28" s="785">
        <f t="shared" si="2"/>
        <v>0</v>
      </c>
      <c r="L28" s="785">
        <f t="shared" si="2"/>
        <v>144534.87468182822</v>
      </c>
    </row>
    <row r="29" spans="1:12">
      <c r="A29" s="268"/>
      <c r="B29" s="146"/>
      <c r="C29" s="146"/>
      <c r="D29" s="146"/>
      <c r="E29" s="786"/>
      <c r="F29" s="146"/>
      <c r="G29" s="786"/>
      <c r="H29" s="146"/>
      <c r="I29" s="146"/>
      <c r="J29" s="146"/>
      <c r="K29" s="146"/>
      <c r="L29" s="146"/>
    </row>
    <row r="30" spans="1:12">
      <c r="A30" s="268"/>
      <c r="B30" s="146"/>
      <c r="C30" s="146"/>
      <c r="D30" s="146"/>
      <c r="E30" s="146"/>
      <c r="F30" s="146"/>
      <c r="G30" s="146"/>
      <c r="H30" s="146"/>
      <c r="I30" s="146"/>
      <c r="J30" s="146"/>
      <c r="K30" s="146"/>
      <c r="L30" s="146"/>
    </row>
    <row r="31" spans="1:12">
      <c r="A31" s="268">
        <v>10</v>
      </c>
      <c r="B31" s="146"/>
      <c r="C31" s="146"/>
      <c r="D31" s="146"/>
      <c r="E31" s="146"/>
      <c r="F31" s="146"/>
      <c r="G31" s="146"/>
      <c r="H31" s="866" t="s">
        <v>610</v>
      </c>
      <c r="I31" s="866"/>
      <c r="J31" s="291">
        <f>+'Att 6 - True-up Interest'!H57</f>
        <v>13134.197183483891</v>
      </c>
      <c r="K31" s="146"/>
      <c r="L31" s="146"/>
    </row>
    <row r="32" spans="1:12">
      <c r="A32" s="268"/>
      <c r="B32" s="146"/>
      <c r="C32" s="146"/>
      <c r="D32" s="146"/>
      <c r="E32" s="146"/>
      <c r="F32" s="146"/>
      <c r="G32" s="146"/>
      <c r="H32" s="146"/>
      <c r="I32" s="146"/>
      <c r="J32" s="146"/>
      <c r="K32" s="146"/>
      <c r="L32" s="146"/>
    </row>
    <row r="33" spans="1:12">
      <c r="A33" s="268"/>
      <c r="B33" s="146"/>
      <c r="C33" s="146"/>
      <c r="D33" s="146"/>
      <c r="E33" s="146"/>
      <c r="F33" s="146"/>
      <c r="G33" s="146"/>
      <c r="H33" s="146"/>
      <c r="I33" s="146"/>
      <c r="J33" s="146"/>
      <c r="K33" s="146"/>
      <c r="L33" s="146"/>
    </row>
    <row r="34" spans="1:12">
      <c r="A34" s="292" t="s">
        <v>81</v>
      </c>
      <c r="B34" s="146"/>
      <c r="C34" s="146"/>
      <c r="D34" s="146"/>
      <c r="E34" s="146"/>
      <c r="F34" s="146"/>
      <c r="G34" s="146"/>
      <c r="H34" s="146"/>
      <c r="I34" s="146"/>
      <c r="J34" s="146"/>
      <c r="K34" s="146"/>
      <c r="L34" s="146"/>
    </row>
    <row r="35" spans="1:12">
      <c r="A35" s="268"/>
      <c r="B35" s="271" t="s">
        <v>432</v>
      </c>
      <c r="C35" s="271"/>
      <c r="D35" s="271" t="s">
        <v>444</v>
      </c>
      <c r="E35" s="146"/>
      <c r="F35" s="146"/>
      <c r="G35" s="146"/>
      <c r="H35" s="146"/>
      <c r="I35" s="146"/>
      <c r="J35" s="146"/>
      <c r="K35" s="146"/>
      <c r="L35" s="146"/>
    </row>
    <row r="36" spans="1:12" ht="24">
      <c r="A36" s="268"/>
      <c r="B36" s="275" t="s">
        <v>83</v>
      </c>
      <c r="C36" s="273" t="s">
        <v>392</v>
      </c>
      <c r="D36" s="275" t="s">
        <v>82</v>
      </c>
      <c r="E36" s="146"/>
      <c r="F36" s="146"/>
      <c r="G36" s="146"/>
      <c r="H36" s="146"/>
      <c r="I36" s="146"/>
      <c r="J36" s="146"/>
      <c r="K36" s="146"/>
      <c r="L36" s="146"/>
    </row>
    <row r="37" spans="1:12" ht="24">
      <c r="A37" s="274">
        <v>11</v>
      </c>
      <c r="B37" s="293" t="s">
        <v>84</v>
      </c>
      <c r="C37" s="294" t="s">
        <v>85</v>
      </c>
      <c r="D37" s="279">
        <f>'Att 11 - Prior Period Adj'!F30</f>
        <v>0</v>
      </c>
      <c r="E37" s="146"/>
      <c r="F37" s="146"/>
      <c r="G37" s="146"/>
      <c r="H37" s="146"/>
      <c r="I37" s="146"/>
      <c r="J37" s="146"/>
      <c r="K37" s="146"/>
      <c r="L37" s="146"/>
    </row>
    <row r="38" spans="1:12">
      <c r="A38" s="268"/>
      <c r="B38" s="295"/>
      <c r="C38" s="285"/>
      <c r="D38" s="285"/>
      <c r="E38" s="146"/>
      <c r="F38" s="146"/>
      <c r="G38" s="146"/>
      <c r="H38" s="146"/>
      <c r="I38" s="146"/>
      <c r="J38" s="146"/>
      <c r="K38" s="146"/>
      <c r="L38" s="146"/>
    </row>
    <row r="39" spans="1:12">
      <c r="A39" s="268"/>
      <c r="B39" s="146"/>
      <c r="C39" s="146"/>
      <c r="D39" s="146"/>
      <c r="E39" s="146"/>
      <c r="F39" s="146"/>
      <c r="G39" s="146"/>
      <c r="H39" s="146"/>
      <c r="I39" s="146"/>
      <c r="J39" s="146"/>
      <c r="K39" s="146"/>
      <c r="L39" s="146"/>
    </row>
    <row r="40" spans="1:12">
      <c r="A40" s="266" t="s">
        <v>21</v>
      </c>
      <c r="B40" s="146"/>
      <c r="C40" s="146"/>
      <c r="D40" s="146"/>
      <c r="E40" s="146"/>
      <c r="F40" s="146"/>
      <c r="G40" s="146"/>
      <c r="H40" s="146"/>
      <c r="I40" s="146"/>
      <c r="J40" s="146"/>
      <c r="K40" s="146"/>
      <c r="L40" s="146"/>
    </row>
    <row r="41" spans="1:12">
      <c r="A41" s="268" t="s">
        <v>86</v>
      </c>
      <c r="B41" s="866" t="s">
        <v>91</v>
      </c>
      <c r="C41" s="866"/>
      <c r="D41" s="866"/>
      <c r="E41" s="866"/>
      <c r="F41" s="866"/>
      <c r="G41" s="866"/>
      <c r="H41" s="866"/>
      <c r="I41" s="866"/>
      <c r="J41" s="866"/>
      <c r="K41" s="866"/>
      <c r="L41" s="866"/>
    </row>
    <row r="42" spans="1:12">
      <c r="A42" s="268" t="s">
        <v>87</v>
      </c>
      <c r="B42" s="866" t="s">
        <v>570</v>
      </c>
      <c r="C42" s="866"/>
      <c r="D42" s="866"/>
      <c r="E42" s="866"/>
      <c r="F42" s="866"/>
      <c r="G42" s="866"/>
      <c r="H42" s="866"/>
      <c r="I42" s="866"/>
      <c r="J42" s="866"/>
      <c r="K42" s="866"/>
      <c r="L42" s="866"/>
    </row>
    <row r="43" spans="1:12">
      <c r="A43" s="146" t="s">
        <v>88</v>
      </c>
      <c r="B43" s="866" t="s">
        <v>571</v>
      </c>
      <c r="C43" s="866"/>
      <c r="D43" s="866"/>
      <c r="E43" s="866"/>
      <c r="F43" s="866"/>
      <c r="G43" s="866"/>
      <c r="H43" s="866"/>
      <c r="I43" s="866"/>
      <c r="J43" s="866"/>
      <c r="K43" s="866"/>
      <c r="L43" s="866"/>
    </row>
    <row r="44" spans="1:12" ht="24" customHeight="1">
      <c r="A44" s="146" t="s">
        <v>89</v>
      </c>
      <c r="B44" s="874" t="s">
        <v>92</v>
      </c>
      <c r="C44" s="874"/>
      <c r="D44" s="874"/>
      <c r="E44" s="874"/>
      <c r="F44" s="874"/>
      <c r="G44" s="874"/>
      <c r="H44" s="874"/>
      <c r="I44" s="874"/>
      <c r="J44" s="874"/>
      <c r="K44" s="874"/>
      <c r="L44" s="874"/>
    </row>
    <row r="45" spans="1:12">
      <c r="A45" s="146" t="s">
        <v>90</v>
      </c>
      <c r="B45" s="866" t="s">
        <v>93</v>
      </c>
      <c r="C45" s="866"/>
      <c r="D45" s="866"/>
      <c r="E45" s="866"/>
      <c r="F45" s="866"/>
      <c r="G45" s="866"/>
      <c r="H45" s="866"/>
      <c r="I45" s="866"/>
      <c r="J45" s="866"/>
      <c r="K45" s="866"/>
      <c r="L45" s="866"/>
    </row>
    <row r="46" spans="1:12">
      <c r="A46" s="146"/>
      <c r="B46" s="146"/>
      <c r="C46" s="146"/>
      <c r="D46" s="146"/>
      <c r="E46" s="146"/>
      <c r="F46" s="146"/>
      <c r="G46" s="146"/>
      <c r="H46" s="146"/>
      <c r="I46" s="146"/>
      <c r="J46" s="146"/>
      <c r="K46" s="146"/>
      <c r="L46" s="146"/>
    </row>
    <row r="47" spans="1:12">
      <c r="A47" s="146"/>
      <c r="B47" s="146"/>
      <c r="C47" s="146"/>
      <c r="D47" s="146"/>
      <c r="E47" s="146"/>
      <c r="F47" s="146"/>
      <c r="G47" s="146"/>
      <c r="H47" s="146"/>
      <c r="I47" s="146"/>
      <c r="J47" s="146"/>
      <c r="K47" s="146"/>
      <c r="L47" s="146"/>
    </row>
    <row r="48" spans="1:12">
      <c r="A48" s="146"/>
      <c r="B48" s="146"/>
      <c r="C48" s="146"/>
      <c r="D48" s="146"/>
      <c r="E48" s="146"/>
      <c r="F48" s="146"/>
      <c r="G48" s="146"/>
      <c r="H48" s="146"/>
      <c r="I48" s="146"/>
      <c r="J48" s="146"/>
      <c r="K48" s="146"/>
      <c r="L48" s="146"/>
    </row>
  </sheetData>
  <mergeCells count="22">
    <mergeCell ref="E10:F12"/>
    <mergeCell ref="G10:G12"/>
    <mergeCell ref="H10:H12"/>
    <mergeCell ref="I10:L12"/>
    <mergeCell ref="A3:L3"/>
    <mergeCell ref="A5:L5"/>
    <mergeCell ref="B7:L7"/>
    <mergeCell ref="B8:L8"/>
    <mergeCell ref="A4:L4"/>
    <mergeCell ref="E13:E14"/>
    <mergeCell ref="B45:L45"/>
    <mergeCell ref="B41:L41"/>
    <mergeCell ref="B42:L42"/>
    <mergeCell ref="B43:L43"/>
    <mergeCell ref="B44:L44"/>
    <mergeCell ref="H31:I31"/>
    <mergeCell ref="J13:J14"/>
    <mergeCell ref="K13:K14"/>
    <mergeCell ref="L13:L14"/>
    <mergeCell ref="F13:F14"/>
    <mergeCell ref="H13:H14"/>
    <mergeCell ref="I13:I14"/>
  </mergeCells>
  <phoneticPr fontId="0" type="noConversion"/>
  <pageMargins left="0.5" right="0.5" top="0.75" bottom="0.75" header="0.3" footer="0.3"/>
  <pageSetup scale="72" orientation="landscape" verticalDpi="1200" r:id="rId1"/>
  <rowBreaks count="1" manualBreakCount="1">
    <brk id="45" max="11"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07"/>
  <sheetViews>
    <sheetView view="pageBreakPreview" zoomScaleNormal="100" zoomScaleSheetLayoutView="100" workbookViewId="0">
      <selection activeCell="G51" sqref="G51"/>
    </sheetView>
  </sheetViews>
  <sheetFormatPr defaultRowHeight="12"/>
  <cols>
    <col min="1" max="1" width="5.83203125" style="260" customWidth="1"/>
    <col min="2" max="2" width="15.33203125" style="260" customWidth="1"/>
    <col min="3" max="3" width="10.83203125" style="260" customWidth="1"/>
    <col min="4" max="4" width="13.83203125" style="260" customWidth="1"/>
    <col min="5" max="5" width="15" style="260" customWidth="1"/>
    <col min="6" max="6" width="15.83203125" style="260" customWidth="1"/>
    <col min="7" max="8" width="18" style="260" customWidth="1"/>
    <col min="9" max="9" width="17.83203125" style="260" customWidth="1"/>
    <col min="10" max="10" width="16.83203125" style="260" customWidth="1"/>
    <col min="11" max="11" width="17" style="260" customWidth="1"/>
    <col min="12" max="16384" width="9.33203125" style="260"/>
  </cols>
  <sheetData>
    <row r="1" spans="1:100">
      <c r="A1" s="263"/>
      <c r="B1" s="263"/>
      <c r="C1" s="263"/>
      <c r="D1" s="138"/>
      <c r="E1" s="138"/>
      <c r="F1" s="138"/>
      <c r="G1" s="138"/>
      <c r="H1" s="138"/>
      <c r="I1" s="138"/>
      <c r="J1" s="138"/>
      <c r="K1" s="176" t="s">
        <v>107</v>
      </c>
      <c r="L1" s="145"/>
    </row>
    <row r="2" spans="1:100">
      <c r="A2" s="263"/>
      <c r="B2" s="263"/>
      <c r="C2" s="263"/>
      <c r="D2" s="138"/>
      <c r="E2" s="138"/>
      <c r="F2" s="138"/>
      <c r="G2" s="138"/>
      <c r="H2" s="138"/>
      <c r="I2" s="138"/>
      <c r="J2" s="138"/>
      <c r="K2" s="262" t="s">
        <v>1003</v>
      </c>
      <c r="L2" s="145"/>
    </row>
    <row r="3" spans="1:100">
      <c r="A3" s="849" t="s">
        <v>109</v>
      </c>
      <c r="B3" s="849"/>
      <c r="C3" s="849"/>
      <c r="D3" s="849"/>
      <c r="E3" s="849"/>
      <c r="F3" s="849"/>
      <c r="G3" s="849"/>
      <c r="H3" s="849"/>
      <c r="I3" s="849"/>
      <c r="J3" s="849"/>
      <c r="K3" s="849"/>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row>
    <row r="4" spans="1:100">
      <c r="A4" s="849" t="s">
        <v>108</v>
      </c>
      <c r="B4" s="849"/>
      <c r="C4" s="849"/>
      <c r="D4" s="849"/>
      <c r="E4" s="849"/>
      <c r="F4" s="849"/>
      <c r="G4" s="849"/>
      <c r="H4" s="849"/>
      <c r="I4" s="849"/>
      <c r="J4" s="849"/>
      <c r="K4" s="849"/>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row>
    <row r="5" spans="1:100">
      <c r="A5" s="850" t="s">
        <v>752</v>
      </c>
      <c r="B5" s="851"/>
      <c r="C5" s="851"/>
      <c r="D5" s="851"/>
      <c r="E5" s="851"/>
      <c r="F5" s="851"/>
      <c r="G5" s="851"/>
      <c r="H5" s="851"/>
      <c r="I5" s="851"/>
      <c r="J5" s="851"/>
      <c r="K5" s="851"/>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row>
    <row r="6" spans="1:100">
      <c r="A6" s="166"/>
      <c r="B6" s="166"/>
      <c r="C6" s="166"/>
      <c r="D6" s="166"/>
      <c r="E6" s="166"/>
      <c r="F6" s="166"/>
      <c r="G6" s="166"/>
      <c r="H6" s="166"/>
      <c r="I6" s="166"/>
      <c r="J6" s="166"/>
      <c r="K6" s="166"/>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row>
    <row r="7" spans="1:100">
      <c r="A7" s="301"/>
      <c r="B7" s="301"/>
      <c r="C7" s="301"/>
      <c r="D7" s="878" t="s">
        <v>117</v>
      </c>
      <c r="E7" s="878"/>
      <c r="F7" s="301" t="s">
        <v>118</v>
      </c>
      <c r="G7" s="301" t="s">
        <v>119</v>
      </c>
      <c r="H7" s="878" t="s">
        <v>120</v>
      </c>
      <c r="I7" s="878"/>
      <c r="J7" s="878" t="s">
        <v>121</v>
      </c>
      <c r="K7" s="878"/>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row>
    <row r="8" spans="1:100" ht="24">
      <c r="A8" s="302" t="s">
        <v>110</v>
      </c>
      <c r="B8" s="303" t="s">
        <v>111</v>
      </c>
      <c r="C8" s="303"/>
      <c r="D8" s="303" t="s">
        <v>414</v>
      </c>
      <c r="E8" s="303" t="s">
        <v>112</v>
      </c>
      <c r="F8" s="303" t="s">
        <v>113</v>
      </c>
      <c r="G8" s="303" t="s">
        <v>114</v>
      </c>
      <c r="H8" s="303" t="s">
        <v>115</v>
      </c>
      <c r="I8" s="303" t="s">
        <v>116</v>
      </c>
      <c r="J8" s="303" t="s">
        <v>414</v>
      </c>
      <c r="K8" s="303" t="s">
        <v>112</v>
      </c>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row>
    <row r="9" spans="1:100">
      <c r="A9" s="138"/>
      <c r="B9" s="162" t="s">
        <v>122</v>
      </c>
      <c r="C9" s="162"/>
      <c r="D9" s="162" t="s">
        <v>123</v>
      </c>
      <c r="E9" s="304" t="s">
        <v>125</v>
      </c>
      <c r="F9" s="162" t="s">
        <v>124</v>
      </c>
      <c r="G9" s="162" t="s">
        <v>126</v>
      </c>
      <c r="H9" s="162" t="s">
        <v>127</v>
      </c>
      <c r="I9" s="162" t="s">
        <v>128</v>
      </c>
      <c r="J9" s="162" t="s">
        <v>129</v>
      </c>
      <c r="K9" s="162" t="s">
        <v>130</v>
      </c>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row>
    <row r="10" spans="1:100" ht="48">
      <c r="A10" s="138"/>
      <c r="B10" s="305" t="s">
        <v>137</v>
      </c>
      <c r="C10" s="305"/>
      <c r="D10" s="306" t="s">
        <v>131</v>
      </c>
      <c r="E10" s="306" t="s">
        <v>132</v>
      </c>
      <c r="F10" s="306" t="s">
        <v>184</v>
      </c>
      <c r="G10" s="307" t="s">
        <v>576</v>
      </c>
      <c r="H10" s="306" t="s">
        <v>133</v>
      </c>
      <c r="I10" s="306" t="s">
        <v>134</v>
      </c>
      <c r="J10" s="307" t="s">
        <v>135</v>
      </c>
      <c r="K10" s="306" t="s">
        <v>136</v>
      </c>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45"/>
      <c r="CO10" s="145"/>
      <c r="CP10" s="145"/>
      <c r="CQ10" s="145"/>
      <c r="CR10" s="145"/>
      <c r="CS10" s="145"/>
      <c r="CT10" s="145"/>
      <c r="CU10" s="145"/>
      <c r="CV10" s="145"/>
    </row>
    <row r="11" spans="1:100">
      <c r="A11" s="305">
        <v>1</v>
      </c>
      <c r="B11" s="138" t="s">
        <v>150</v>
      </c>
      <c r="C11" s="262">
        <v>2021</v>
      </c>
      <c r="D11" s="634">
        <v>156111434.96000001</v>
      </c>
      <c r="E11" s="634">
        <v>1175340.52</v>
      </c>
      <c r="F11" s="634">
        <f>F54</f>
        <v>0</v>
      </c>
      <c r="G11" s="634">
        <v>0</v>
      </c>
      <c r="H11" s="634">
        <v>795331.22000000009</v>
      </c>
      <c r="I11" s="634">
        <v>699986.78999999969</v>
      </c>
      <c r="J11" s="634">
        <v>5177546.4800000004</v>
      </c>
      <c r="K11" s="634">
        <v>162163.10999999999</v>
      </c>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row>
    <row r="12" spans="1:100">
      <c r="A12" s="305">
        <v>2</v>
      </c>
      <c r="B12" s="138" t="s">
        <v>139</v>
      </c>
      <c r="C12" s="262">
        <v>2022</v>
      </c>
      <c r="D12" s="634">
        <v>156198922.43000001</v>
      </c>
      <c r="E12" s="634">
        <v>1177994.7</v>
      </c>
      <c r="F12" s="634">
        <f t="shared" ref="F12:F23" si="0">F55</f>
        <v>0</v>
      </c>
      <c r="G12" s="634">
        <v>0</v>
      </c>
      <c r="H12" s="634">
        <v>795331.22000000009</v>
      </c>
      <c r="I12" s="634">
        <v>632527.54999999981</v>
      </c>
      <c r="J12" s="634">
        <v>5454871.8799999999</v>
      </c>
      <c r="K12" s="634">
        <v>172448.59</v>
      </c>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row>
    <row r="13" spans="1:100">
      <c r="A13" s="305">
        <v>3</v>
      </c>
      <c r="B13" s="138" t="s">
        <v>140</v>
      </c>
      <c r="C13" s="262">
        <v>2022</v>
      </c>
      <c r="D13" s="634">
        <v>156212996.21000001</v>
      </c>
      <c r="E13" s="634">
        <v>1177994.7</v>
      </c>
      <c r="F13" s="634">
        <f t="shared" si="0"/>
        <v>0</v>
      </c>
      <c r="G13" s="634">
        <v>0</v>
      </c>
      <c r="H13" s="634">
        <v>795331.22000000009</v>
      </c>
      <c r="I13" s="634">
        <v>509623.30999999965</v>
      </c>
      <c r="J13" s="634">
        <v>5732532.5</v>
      </c>
      <c r="K13" s="634">
        <v>182741.44</v>
      </c>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row>
    <row r="14" spans="1:100">
      <c r="A14" s="305">
        <v>4</v>
      </c>
      <c r="B14" s="138" t="s">
        <v>141</v>
      </c>
      <c r="C14" s="262">
        <v>2022</v>
      </c>
      <c r="D14" s="634">
        <v>156213389.82000002</v>
      </c>
      <c r="E14" s="634">
        <v>1177480.2</v>
      </c>
      <c r="F14" s="634">
        <f t="shared" si="0"/>
        <v>0</v>
      </c>
      <c r="G14" s="634">
        <v>0</v>
      </c>
      <c r="H14" s="634">
        <v>804677.15000000014</v>
      </c>
      <c r="I14" s="634">
        <v>458274.38999999972</v>
      </c>
      <c r="J14" s="634">
        <v>6010235.3899999997</v>
      </c>
      <c r="K14" s="634">
        <v>193034.86000000002</v>
      </c>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row>
    <row r="15" spans="1:100">
      <c r="A15" s="305">
        <v>5</v>
      </c>
      <c r="B15" s="138" t="s">
        <v>142</v>
      </c>
      <c r="C15" s="262">
        <v>2022</v>
      </c>
      <c r="D15" s="634">
        <v>156213286.35000002</v>
      </c>
      <c r="E15" s="634">
        <v>1177789.3400000001</v>
      </c>
      <c r="F15" s="634">
        <f t="shared" si="0"/>
        <v>0</v>
      </c>
      <c r="G15" s="634">
        <v>0</v>
      </c>
      <c r="H15" s="634">
        <v>804677.15000000014</v>
      </c>
      <c r="I15" s="634">
        <v>562720.86999999965</v>
      </c>
      <c r="J15" s="634">
        <v>6287938.5499999998</v>
      </c>
      <c r="K15" s="634">
        <v>203327.71000000002</v>
      </c>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row>
    <row r="16" spans="1:100">
      <c r="A16" s="305">
        <v>6</v>
      </c>
      <c r="B16" s="138" t="s">
        <v>143</v>
      </c>
      <c r="C16" s="262">
        <v>2022</v>
      </c>
      <c r="D16" s="634">
        <v>156213502.13000003</v>
      </c>
      <c r="E16" s="634">
        <v>1177994.7000000002</v>
      </c>
      <c r="F16" s="634">
        <f t="shared" si="0"/>
        <v>0</v>
      </c>
      <c r="G16" s="634">
        <v>0</v>
      </c>
      <c r="H16" s="634">
        <v>804677.15000000014</v>
      </c>
      <c r="I16" s="634">
        <v>442005.70999999979</v>
      </c>
      <c r="J16" s="634">
        <v>6565642.8699999992</v>
      </c>
      <c r="K16" s="634">
        <v>213619.99000000002</v>
      </c>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row>
    <row r="17" spans="1:100">
      <c r="A17" s="305">
        <v>7</v>
      </c>
      <c r="B17" s="138" t="s">
        <v>144</v>
      </c>
      <c r="C17" s="262">
        <v>2022</v>
      </c>
      <c r="D17" s="634">
        <v>156213502.13000003</v>
      </c>
      <c r="E17" s="634">
        <v>1185251.0100000002</v>
      </c>
      <c r="F17" s="634">
        <f t="shared" si="0"/>
        <v>0</v>
      </c>
      <c r="G17" s="634">
        <v>0</v>
      </c>
      <c r="H17" s="634">
        <v>840524.05000000016</v>
      </c>
      <c r="I17" s="634">
        <v>303045.39999999985</v>
      </c>
      <c r="J17" s="634">
        <v>6843348.4499999993</v>
      </c>
      <c r="K17" s="634">
        <v>223933.01000000004</v>
      </c>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row>
    <row r="18" spans="1:100">
      <c r="A18" s="305">
        <v>8</v>
      </c>
      <c r="B18" s="138" t="s">
        <v>145</v>
      </c>
      <c r="C18" s="262">
        <v>2022</v>
      </c>
      <c r="D18" s="634">
        <v>156726784.44000003</v>
      </c>
      <c r="E18" s="634">
        <v>1259703.6000000003</v>
      </c>
      <c r="F18" s="634">
        <f t="shared" si="0"/>
        <v>0</v>
      </c>
      <c r="G18" s="634">
        <v>0</v>
      </c>
      <c r="H18" s="634">
        <v>840826.55000000016</v>
      </c>
      <c r="I18" s="634">
        <v>281118.53999999975</v>
      </c>
      <c r="J18" s="634">
        <v>7125193.3999999994</v>
      </c>
      <c r="K18" s="634">
        <v>234473.11000000004</v>
      </c>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row>
    <row r="19" spans="1:100">
      <c r="A19" s="305">
        <v>9</v>
      </c>
      <c r="B19" s="138" t="s">
        <v>146</v>
      </c>
      <c r="C19" s="262">
        <v>2022</v>
      </c>
      <c r="D19" s="634">
        <v>156728233.54000002</v>
      </c>
      <c r="E19" s="634">
        <v>1237375.2800000003</v>
      </c>
      <c r="F19" s="634">
        <f t="shared" si="0"/>
        <v>0</v>
      </c>
      <c r="G19" s="634">
        <v>0</v>
      </c>
      <c r="H19" s="634">
        <v>840826.55000000016</v>
      </c>
      <c r="I19" s="634">
        <v>345562.85999999981</v>
      </c>
      <c r="J19" s="634">
        <v>7411257.459999999</v>
      </c>
      <c r="K19" s="634">
        <v>245158.08000000005</v>
      </c>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row>
    <row r="20" spans="1:100">
      <c r="A20" s="305">
        <v>10</v>
      </c>
      <c r="B20" s="138" t="s">
        <v>147</v>
      </c>
      <c r="C20" s="262">
        <v>2022</v>
      </c>
      <c r="D20" s="634">
        <v>156728631.81000003</v>
      </c>
      <c r="E20" s="634">
        <v>1233675.2800000003</v>
      </c>
      <c r="F20" s="634">
        <f t="shared" si="0"/>
        <v>0</v>
      </c>
      <c r="G20" s="634">
        <v>0</v>
      </c>
      <c r="H20" s="634">
        <v>834829.64000000013</v>
      </c>
      <c r="I20" s="634">
        <v>861224.37999999989</v>
      </c>
      <c r="J20" s="634">
        <v>7697336.919999999</v>
      </c>
      <c r="K20" s="634">
        <v>255770.71000000005</v>
      </c>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row>
    <row r="21" spans="1:100">
      <c r="A21" s="305">
        <v>11</v>
      </c>
      <c r="B21" s="138" t="s">
        <v>148</v>
      </c>
      <c r="C21" s="262">
        <v>2022</v>
      </c>
      <c r="D21" s="634">
        <v>156740575.99000004</v>
      </c>
      <c r="E21" s="634">
        <v>1233675.2800000003</v>
      </c>
      <c r="F21" s="634">
        <f t="shared" si="0"/>
        <v>0</v>
      </c>
      <c r="G21" s="634">
        <v>0</v>
      </c>
      <c r="H21" s="634">
        <v>834829.64000000013</v>
      </c>
      <c r="I21" s="634">
        <v>922224.80999999947</v>
      </c>
      <c r="J21" s="634">
        <v>7983513.0299999993</v>
      </c>
      <c r="K21" s="634">
        <v>266373.06000000006</v>
      </c>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row>
    <row r="22" spans="1:100">
      <c r="A22" s="305">
        <v>12</v>
      </c>
      <c r="B22" s="138" t="s">
        <v>149</v>
      </c>
      <c r="C22" s="262">
        <v>2022</v>
      </c>
      <c r="D22" s="634">
        <v>156741345.99000004</v>
      </c>
      <c r="E22" s="634">
        <v>1233675.2800000003</v>
      </c>
      <c r="F22" s="634">
        <f t="shared" si="0"/>
        <v>0</v>
      </c>
      <c r="G22" s="634">
        <v>0</v>
      </c>
      <c r="H22" s="634">
        <v>834829.64000000013</v>
      </c>
      <c r="I22" s="634">
        <v>794970.41999999969</v>
      </c>
      <c r="J22" s="634">
        <v>8269790.6099999994</v>
      </c>
      <c r="K22" s="634">
        <v>276975.41000000003</v>
      </c>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row>
    <row r="23" spans="1:100">
      <c r="A23" s="305">
        <v>13</v>
      </c>
      <c r="B23" s="138" t="s">
        <v>150</v>
      </c>
      <c r="C23" s="262">
        <v>2022</v>
      </c>
      <c r="D23" s="634">
        <v>156929195</v>
      </c>
      <c r="E23" s="634">
        <v>1233469</v>
      </c>
      <c r="F23" s="634">
        <f t="shared" si="0"/>
        <v>0</v>
      </c>
      <c r="G23" s="634">
        <v>0</v>
      </c>
      <c r="H23" s="634">
        <v>830289.64000000013</v>
      </c>
      <c r="I23" s="634">
        <v>675177.82999999961</v>
      </c>
      <c r="J23" s="634">
        <v>8501308.9800000004</v>
      </c>
      <c r="K23" s="634">
        <v>287577.76</v>
      </c>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row>
    <row r="24" spans="1:100" ht="36.75" thickBot="1">
      <c r="A24" s="305">
        <v>14</v>
      </c>
      <c r="B24" s="309" t="s">
        <v>151</v>
      </c>
      <c r="C24" s="309"/>
      <c r="D24" s="635">
        <f>AVERAGE(D11:D23)</f>
        <v>156459369.2923077</v>
      </c>
      <c r="E24" s="635">
        <f t="shared" ref="E24:K24" si="1">AVERAGE(E11:E23)</f>
        <v>1206262.9915384618</v>
      </c>
      <c r="F24" s="635">
        <f t="shared" si="1"/>
        <v>0</v>
      </c>
      <c r="G24" s="635">
        <f t="shared" si="1"/>
        <v>0</v>
      </c>
      <c r="H24" s="635">
        <f>AVERAGE(H11:H23)</f>
        <v>819767.75538461551</v>
      </c>
      <c r="I24" s="635">
        <f t="shared" si="1"/>
        <v>576035.60461538425</v>
      </c>
      <c r="J24" s="635">
        <f t="shared" si="1"/>
        <v>6850808.963076924</v>
      </c>
      <c r="K24" s="635">
        <f t="shared" si="1"/>
        <v>224430.52615384615</v>
      </c>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row>
    <row r="25" spans="1:100" ht="12.75" thickTop="1">
      <c r="A25" s="138"/>
      <c r="B25" s="138"/>
      <c r="C25" s="138"/>
      <c r="D25" s="138"/>
      <c r="E25" s="138"/>
      <c r="F25" s="138"/>
      <c r="G25" s="138"/>
      <c r="H25" s="138"/>
      <c r="I25" s="138"/>
      <c r="J25" s="138"/>
      <c r="K25" s="138"/>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row>
    <row r="26" spans="1:100">
      <c r="A26" s="879" t="s">
        <v>152</v>
      </c>
      <c r="B26" s="879"/>
      <c r="C26" s="879"/>
      <c r="D26" s="879"/>
      <c r="E26" s="879"/>
      <c r="F26" s="879"/>
      <c r="G26" s="879"/>
      <c r="H26" s="879"/>
      <c r="I26" s="879"/>
      <c r="J26" s="879"/>
      <c r="K26" s="879"/>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row>
    <row r="27" spans="1:100" ht="36">
      <c r="A27" s="138"/>
      <c r="B27" s="303" t="s">
        <v>111</v>
      </c>
      <c r="C27" s="303"/>
      <c r="D27" s="303" t="s">
        <v>153</v>
      </c>
      <c r="E27" s="303" t="s">
        <v>154</v>
      </c>
      <c r="F27" s="138"/>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row>
    <row r="28" spans="1:100">
      <c r="A28" s="138"/>
      <c r="B28" s="301" t="s">
        <v>122</v>
      </c>
      <c r="C28" s="301"/>
      <c r="D28" s="301" t="s">
        <v>123</v>
      </c>
      <c r="E28" s="310" t="s">
        <v>125</v>
      </c>
      <c r="F28" s="138"/>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row>
    <row r="29" spans="1:100">
      <c r="A29" s="138"/>
      <c r="B29" s="305" t="s">
        <v>137</v>
      </c>
      <c r="C29" s="305"/>
      <c r="D29" s="303" t="s">
        <v>155</v>
      </c>
      <c r="E29" s="303" t="s">
        <v>156</v>
      </c>
      <c r="F29" s="138"/>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row>
    <row r="30" spans="1:100">
      <c r="A30" s="160">
        <v>15</v>
      </c>
      <c r="B30" s="138" t="s">
        <v>150</v>
      </c>
      <c r="C30" s="262">
        <v>2021</v>
      </c>
      <c r="D30" s="634">
        <v>2006526.08</v>
      </c>
      <c r="E30" s="308">
        <v>0</v>
      </c>
      <c r="F30" s="138"/>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row>
    <row r="31" spans="1:100">
      <c r="A31" s="160">
        <v>16</v>
      </c>
      <c r="B31" s="138" t="s">
        <v>139</v>
      </c>
      <c r="C31" s="262">
        <v>2022</v>
      </c>
      <c r="D31" s="634">
        <v>1955076.7000000002</v>
      </c>
      <c r="E31" s="308">
        <v>0</v>
      </c>
      <c r="F31" s="138"/>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row>
    <row r="32" spans="1:100">
      <c r="A32" s="160">
        <v>17</v>
      </c>
      <c r="B32" s="138" t="s">
        <v>140</v>
      </c>
      <c r="C32" s="262">
        <v>2022</v>
      </c>
      <c r="D32" s="634">
        <v>1903627.3200000003</v>
      </c>
      <c r="E32" s="308">
        <v>0</v>
      </c>
      <c r="F32" s="138"/>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row>
    <row r="33" spans="1:100">
      <c r="A33" s="160">
        <v>18</v>
      </c>
      <c r="B33" s="138" t="s">
        <v>141</v>
      </c>
      <c r="C33" s="262">
        <v>2022</v>
      </c>
      <c r="D33" s="634">
        <v>1852177.9400000004</v>
      </c>
      <c r="E33" s="308">
        <v>0</v>
      </c>
      <c r="F33" s="138"/>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row>
    <row r="34" spans="1:100">
      <c r="A34" s="160">
        <v>19</v>
      </c>
      <c r="B34" s="138" t="s">
        <v>142</v>
      </c>
      <c r="C34" s="262">
        <v>2022</v>
      </c>
      <c r="D34" s="634">
        <v>1800728.5600000005</v>
      </c>
      <c r="E34" s="308">
        <v>0</v>
      </c>
      <c r="F34" s="138"/>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row>
    <row r="35" spans="1:100">
      <c r="A35" s="160">
        <v>20</v>
      </c>
      <c r="B35" s="138" t="s">
        <v>143</v>
      </c>
      <c r="C35" s="262">
        <v>2022</v>
      </c>
      <c r="D35" s="634">
        <v>1749279.1800000006</v>
      </c>
      <c r="E35" s="308">
        <v>0</v>
      </c>
      <c r="F35" s="138"/>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row>
    <row r="36" spans="1:100">
      <c r="A36" s="160">
        <v>21</v>
      </c>
      <c r="B36" s="138" t="s">
        <v>144</v>
      </c>
      <c r="C36" s="262">
        <v>2022</v>
      </c>
      <c r="D36" s="634">
        <v>1697829.8000000007</v>
      </c>
      <c r="E36" s="308">
        <v>0</v>
      </c>
      <c r="F36" s="138"/>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row>
    <row r="37" spans="1:100">
      <c r="A37" s="160">
        <v>22</v>
      </c>
      <c r="B37" s="138" t="s">
        <v>145</v>
      </c>
      <c r="C37" s="262">
        <v>2022</v>
      </c>
      <c r="D37" s="634">
        <v>1646380.4200000009</v>
      </c>
      <c r="E37" s="308">
        <v>0</v>
      </c>
      <c r="F37" s="138"/>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45"/>
      <c r="CO37" s="145"/>
      <c r="CP37" s="145"/>
      <c r="CQ37" s="145"/>
    </row>
    <row r="38" spans="1:100">
      <c r="A38" s="160">
        <v>23</v>
      </c>
      <c r="B38" s="138" t="s">
        <v>146</v>
      </c>
      <c r="C38" s="262">
        <v>2022</v>
      </c>
      <c r="D38" s="634">
        <v>1594931.040000001</v>
      </c>
      <c r="E38" s="308">
        <v>0</v>
      </c>
      <c r="F38" s="138"/>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row>
    <row r="39" spans="1:100">
      <c r="A39" s="160">
        <v>24</v>
      </c>
      <c r="B39" s="138" t="s">
        <v>147</v>
      </c>
      <c r="C39" s="262">
        <v>2022</v>
      </c>
      <c r="D39" s="634">
        <v>1543481.6600000011</v>
      </c>
      <c r="E39" s="308">
        <v>0</v>
      </c>
      <c r="F39" s="138"/>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row>
    <row r="40" spans="1:100">
      <c r="A40" s="160">
        <v>25</v>
      </c>
      <c r="B40" s="138" t="s">
        <v>148</v>
      </c>
      <c r="C40" s="262">
        <v>2022</v>
      </c>
      <c r="D40" s="634">
        <v>1492032.2800000012</v>
      </c>
      <c r="E40" s="308">
        <v>0</v>
      </c>
      <c r="F40" s="138"/>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row>
    <row r="41" spans="1:100">
      <c r="A41" s="160">
        <v>26</v>
      </c>
      <c r="B41" s="138" t="s">
        <v>149</v>
      </c>
      <c r="C41" s="262">
        <v>2022</v>
      </c>
      <c r="D41" s="634">
        <v>1440582.9000000013</v>
      </c>
      <c r="E41" s="308">
        <v>0</v>
      </c>
      <c r="F41" s="138"/>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5"/>
      <c r="BR41" s="145"/>
      <c r="BS41" s="145"/>
      <c r="BT41" s="145"/>
      <c r="BU41" s="145"/>
      <c r="BV41" s="145"/>
      <c r="BW41" s="145"/>
      <c r="BX41" s="145"/>
      <c r="BY41" s="145"/>
      <c r="BZ41" s="145"/>
      <c r="CA41" s="145"/>
      <c r="CB41" s="145"/>
      <c r="CC41" s="145"/>
      <c r="CD41" s="145"/>
      <c r="CE41" s="145"/>
      <c r="CF41" s="145"/>
      <c r="CG41" s="145"/>
      <c r="CH41" s="145"/>
      <c r="CI41" s="145"/>
      <c r="CJ41" s="145"/>
      <c r="CK41" s="145"/>
      <c r="CL41" s="145"/>
      <c r="CM41" s="145"/>
      <c r="CN41" s="145"/>
      <c r="CO41" s="145"/>
      <c r="CP41" s="145"/>
      <c r="CQ41" s="145"/>
    </row>
    <row r="42" spans="1:100">
      <c r="A42" s="160">
        <v>27</v>
      </c>
      <c r="B42" s="138" t="s">
        <v>150</v>
      </c>
      <c r="C42" s="262">
        <v>2022</v>
      </c>
      <c r="D42" s="634">
        <v>1389133.5200000014</v>
      </c>
      <c r="E42" s="308">
        <v>0</v>
      </c>
      <c r="F42" s="138"/>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row>
    <row r="43" spans="1:100" ht="36.75" thickBot="1">
      <c r="A43" s="160">
        <v>28</v>
      </c>
      <c r="B43" s="309" t="s">
        <v>151</v>
      </c>
      <c r="C43" s="309"/>
      <c r="D43" s="636">
        <f>AVERAGE(D30:D42)</f>
        <v>1697829.800000001</v>
      </c>
      <c r="E43" s="311">
        <f>AVERAGE(E30:E42)</f>
        <v>0</v>
      </c>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c r="CN43" s="145"/>
      <c r="CO43" s="145"/>
      <c r="CP43" s="145"/>
      <c r="CQ43" s="145"/>
    </row>
    <row r="44" spans="1:100" ht="12.75" thickTop="1">
      <c r="A44" s="160"/>
      <c r="B44" s="309"/>
      <c r="C44" s="309"/>
      <c r="D44" s="291"/>
      <c r="E44" s="291"/>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row>
    <row r="45" spans="1:100">
      <c r="A45" s="263"/>
      <c r="B45" s="263"/>
      <c r="C45" s="263"/>
      <c r="D45" s="138"/>
      <c r="E45" s="138"/>
      <c r="F45" s="176"/>
      <c r="G45" s="145"/>
      <c r="H45" s="145"/>
      <c r="I45" s="145"/>
      <c r="J45" s="145"/>
      <c r="K45" s="176" t="s">
        <v>179</v>
      </c>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c r="CN45" s="145"/>
      <c r="CO45" s="145"/>
      <c r="CP45" s="145"/>
      <c r="CQ45" s="145"/>
    </row>
    <row r="46" spans="1:100">
      <c r="A46" s="263"/>
      <c r="B46" s="263"/>
      <c r="C46" s="263"/>
      <c r="D46" s="138"/>
      <c r="E46" s="138"/>
      <c r="F46" s="138"/>
      <c r="G46" s="138"/>
      <c r="H46" s="138"/>
      <c r="I46" s="138"/>
      <c r="J46" s="138"/>
      <c r="K46" s="262" t="s">
        <v>1003</v>
      </c>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row>
    <row r="47" spans="1:100">
      <c r="A47" s="849" t="s">
        <v>109</v>
      </c>
      <c r="B47" s="849"/>
      <c r="C47" s="849"/>
      <c r="D47" s="849"/>
      <c r="E47" s="849"/>
      <c r="F47" s="849"/>
      <c r="G47" s="849"/>
      <c r="H47" s="849"/>
      <c r="I47" s="849"/>
      <c r="J47" s="849"/>
      <c r="K47" s="849"/>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row>
    <row r="48" spans="1:100">
      <c r="A48" s="849" t="s">
        <v>108</v>
      </c>
      <c r="B48" s="849"/>
      <c r="C48" s="849"/>
      <c r="D48" s="849"/>
      <c r="E48" s="849"/>
      <c r="F48" s="849"/>
      <c r="G48" s="849"/>
      <c r="H48" s="849"/>
      <c r="I48" s="849"/>
      <c r="J48" s="849"/>
      <c r="K48" s="849"/>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row>
    <row r="49" spans="1:100">
      <c r="A49" s="850" t="s">
        <v>752</v>
      </c>
      <c r="B49" s="851"/>
      <c r="C49" s="851"/>
      <c r="D49" s="851"/>
      <c r="E49" s="851"/>
      <c r="F49" s="851"/>
      <c r="G49" s="851"/>
      <c r="H49" s="851"/>
      <c r="I49" s="851"/>
      <c r="J49" s="851"/>
      <c r="K49" s="851"/>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row>
    <row r="50" spans="1:100">
      <c r="A50" s="312"/>
      <c r="B50" s="313" t="s">
        <v>157</v>
      </c>
      <c r="C50" s="313"/>
      <c r="D50" s="313"/>
      <c r="E50" s="313"/>
      <c r="F50" s="138"/>
      <c r="G50" s="138"/>
      <c r="H50" s="138"/>
      <c r="I50" s="138"/>
      <c r="J50" s="138"/>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5"/>
      <c r="BR50" s="145"/>
      <c r="BS50" s="145"/>
      <c r="BT50" s="145"/>
      <c r="BU50" s="145"/>
      <c r="BV50" s="145"/>
      <c r="BW50" s="145"/>
      <c r="BX50" s="145"/>
      <c r="BY50" s="145"/>
      <c r="BZ50" s="145"/>
      <c r="CA50" s="145"/>
      <c r="CB50" s="145"/>
      <c r="CC50" s="145"/>
      <c r="CD50" s="145"/>
      <c r="CE50" s="145"/>
      <c r="CF50" s="145"/>
      <c r="CG50" s="145"/>
      <c r="CH50" s="145"/>
      <c r="CI50" s="145"/>
      <c r="CJ50" s="145"/>
      <c r="CK50" s="145"/>
      <c r="CL50" s="145"/>
      <c r="CM50" s="145"/>
      <c r="CN50" s="145"/>
      <c r="CO50" s="145"/>
      <c r="CP50" s="145"/>
      <c r="CQ50" s="145"/>
      <c r="CR50" s="145"/>
      <c r="CS50" s="145"/>
      <c r="CT50" s="145"/>
      <c r="CU50" s="145"/>
      <c r="CV50" s="145"/>
    </row>
    <row r="51" spans="1:100" ht="48">
      <c r="A51" s="160"/>
      <c r="B51" s="138"/>
      <c r="C51" s="138"/>
      <c r="D51" s="303" t="s">
        <v>158</v>
      </c>
      <c r="E51" s="303" t="s">
        <v>159</v>
      </c>
      <c r="F51" s="303" t="s">
        <v>160</v>
      </c>
      <c r="G51" s="138"/>
      <c r="H51" s="138"/>
      <c r="I51" s="138"/>
      <c r="J51" s="138"/>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row>
    <row r="52" spans="1:100">
      <c r="A52" s="160"/>
      <c r="B52" s="138"/>
      <c r="C52" s="138"/>
      <c r="D52" s="301" t="s">
        <v>122</v>
      </c>
      <c r="E52" s="301" t="s">
        <v>123</v>
      </c>
      <c r="F52" s="310" t="s">
        <v>161</v>
      </c>
      <c r="G52" s="138"/>
      <c r="H52" s="138"/>
      <c r="I52" s="138"/>
      <c r="J52" s="138"/>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5"/>
      <c r="BR52" s="145"/>
      <c r="BS52" s="145"/>
      <c r="BT52" s="145"/>
      <c r="BU52" s="145"/>
      <c r="BV52" s="145"/>
      <c r="BW52" s="145"/>
      <c r="BX52" s="145"/>
      <c r="BY52" s="145"/>
      <c r="BZ52" s="145"/>
      <c r="CA52" s="145"/>
      <c r="CB52" s="145"/>
      <c r="CC52" s="145"/>
      <c r="CD52" s="145"/>
      <c r="CE52" s="145"/>
      <c r="CF52" s="145"/>
      <c r="CG52" s="145"/>
      <c r="CH52" s="145"/>
      <c r="CI52" s="145"/>
      <c r="CJ52" s="145"/>
      <c r="CK52" s="145"/>
      <c r="CL52" s="145"/>
      <c r="CM52" s="145"/>
      <c r="CN52" s="145"/>
      <c r="CO52" s="145"/>
      <c r="CP52" s="145"/>
      <c r="CQ52" s="145"/>
      <c r="CR52" s="145"/>
      <c r="CS52" s="145"/>
      <c r="CT52" s="145"/>
      <c r="CU52" s="145"/>
      <c r="CV52" s="145"/>
    </row>
    <row r="53" spans="1:100" ht="48">
      <c r="A53" s="160"/>
      <c r="B53" s="138"/>
      <c r="C53" s="138"/>
      <c r="D53" s="306" t="s">
        <v>162</v>
      </c>
      <c r="E53" s="306" t="s">
        <v>163</v>
      </c>
      <c r="F53" s="138"/>
      <c r="G53" s="138"/>
      <c r="H53" s="138"/>
      <c r="I53" s="138"/>
      <c r="J53" s="138"/>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5"/>
      <c r="BQ53" s="145"/>
      <c r="BR53" s="145"/>
      <c r="BS53" s="145"/>
      <c r="BT53" s="145"/>
      <c r="BU53" s="145"/>
      <c r="BV53" s="145"/>
      <c r="BW53" s="145"/>
      <c r="BX53" s="145"/>
      <c r="BY53" s="145"/>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row>
    <row r="54" spans="1:100">
      <c r="A54" s="160">
        <v>29</v>
      </c>
      <c r="B54" s="138" t="s">
        <v>150</v>
      </c>
      <c r="C54" s="262">
        <v>2021</v>
      </c>
      <c r="D54" s="308">
        <v>0</v>
      </c>
      <c r="E54" s="308">
        <v>0</v>
      </c>
      <c r="F54" s="291">
        <f>D54-E54</f>
        <v>0</v>
      </c>
      <c r="G54" s="138"/>
      <c r="H54" s="138"/>
      <c r="I54" s="138"/>
      <c r="J54" s="138"/>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5"/>
      <c r="BS54" s="145"/>
      <c r="BT54" s="145"/>
      <c r="BU54" s="145"/>
      <c r="BV54" s="145"/>
      <c r="BW54" s="145"/>
      <c r="BX54" s="145"/>
      <c r="BY54" s="145"/>
      <c r="BZ54" s="145"/>
      <c r="CA54" s="145"/>
      <c r="CB54" s="145"/>
      <c r="CC54" s="145"/>
      <c r="CD54" s="145"/>
      <c r="CE54" s="145"/>
      <c r="CF54" s="145"/>
      <c r="CG54" s="145"/>
      <c r="CH54" s="145"/>
      <c r="CI54" s="145"/>
      <c r="CJ54" s="145"/>
      <c r="CK54" s="145"/>
      <c r="CL54" s="145"/>
      <c r="CM54" s="145"/>
      <c r="CN54" s="145"/>
      <c r="CO54" s="145"/>
      <c r="CP54" s="145"/>
      <c r="CQ54" s="145"/>
      <c r="CR54" s="145"/>
      <c r="CS54" s="145"/>
      <c r="CT54" s="145"/>
      <c r="CU54" s="145"/>
      <c r="CV54" s="145"/>
    </row>
    <row r="55" spans="1:100">
      <c r="A55" s="160">
        <v>30</v>
      </c>
      <c r="B55" s="138" t="s">
        <v>139</v>
      </c>
      <c r="C55" s="262">
        <v>2022</v>
      </c>
      <c r="D55" s="308">
        <v>0</v>
      </c>
      <c r="E55" s="308">
        <v>0</v>
      </c>
      <c r="F55" s="291">
        <f t="shared" ref="F55:F66" si="2">D55-E55</f>
        <v>0</v>
      </c>
      <c r="G55" s="138"/>
      <c r="H55" s="138"/>
      <c r="I55" s="138"/>
      <c r="J55" s="138"/>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5"/>
      <c r="BQ55" s="145"/>
      <c r="BR55" s="145"/>
      <c r="BS55" s="145"/>
      <c r="BT55" s="145"/>
      <c r="BU55" s="145"/>
      <c r="BV55" s="145"/>
      <c r="BW55" s="145"/>
      <c r="BX55" s="145"/>
      <c r="BY55" s="145"/>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row>
    <row r="56" spans="1:100">
      <c r="A56" s="160">
        <v>31</v>
      </c>
      <c r="B56" s="138" t="s">
        <v>140</v>
      </c>
      <c r="C56" s="262">
        <v>2022</v>
      </c>
      <c r="D56" s="308">
        <v>0</v>
      </c>
      <c r="E56" s="314">
        <v>0</v>
      </c>
      <c r="F56" s="291">
        <f t="shared" si="2"/>
        <v>0</v>
      </c>
      <c r="G56" s="138"/>
      <c r="H56" s="138"/>
      <c r="I56" s="138"/>
      <c r="J56" s="138"/>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5"/>
      <c r="BR56" s="145"/>
      <c r="BS56" s="145"/>
      <c r="BT56" s="145"/>
      <c r="BU56" s="145"/>
      <c r="BV56" s="145"/>
      <c r="BW56" s="145"/>
      <c r="BX56" s="145"/>
      <c r="BY56" s="145"/>
      <c r="BZ56" s="145"/>
      <c r="CA56" s="145"/>
      <c r="CB56" s="145"/>
      <c r="CC56" s="145"/>
      <c r="CD56" s="145"/>
      <c r="CE56" s="145"/>
      <c r="CF56" s="145"/>
      <c r="CG56" s="145"/>
      <c r="CH56" s="145"/>
      <c r="CI56" s="145"/>
      <c r="CJ56" s="145"/>
      <c r="CK56" s="145"/>
      <c r="CL56" s="145"/>
      <c r="CM56" s="145"/>
      <c r="CN56" s="145"/>
      <c r="CO56" s="145"/>
      <c r="CP56" s="145"/>
      <c r="CQ56" s="145"/>
      <c r="CR56" s="145"/>
      <c r="CS56" s="145"/>
      <c r="CT56" s="145"/>
      <c r="CU56" s="145"/>
      <c r="CV56" s="145"/>
    </row>
    <row r="57" spans="1:100">
      <c r="A57" s="160">
        <v>32</v>
      </c>
      <c r="B57" s="138" t="s">
        <v>141</v>
      </c>
      <c r="C57" s="262">
        <v>2022</v>
      </c>
      <c r="D57" s="308">
        <v>0</v>
      </c>
      <c r="E57" s="308">
        <v>0</v>
      </c>
      <c r="F57" s="291">
        <f t="shared" si="2"/>
        <v>0</v>
      </c>
      <c r="G57" s="138"/>
      <c r="H57" s="138"/>
      <c r="I57" s="138"/>
      <c r="J57" s="138"/>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5"/>
      <c r="BQ57" s="145"/>
      <c r="BR57" s="145"/>
      <c r="BS57" s="145"/>
      <c r="BT57" s="145"/>
      <c r="BU57" s="145"/>
      <c r="BV57" s="145"/>
      <c r="BW57" s="145"/>
      <c r="BX57" s="145"/>
      <c r="BY57" s="145"/>
      <c r="BZ57" s="145"/>
      <c r="CA57" s="145"/>
      <c r="CB57" s="145"/>
      <c r="CC57" s="145"/>
      <c r="CD57" s="145"/>
      <c r="CE57" s="145"/>
      <c r="CF57" s="145"/>
      <c r="CG57" s="145"/>
      <c r="CH57" s="145"/>
      <c r="CI57" s="145"/>
      <c r="CJ57" s="145"/>
      <c r="CK57" s="145"/>
      <c r="CL57" s="145"/>
      <c r="CM57" s="145"/>
      <c r="CN57" s="145"/>
      <c r="CO57" s="145"/>
      <c r="CP57" s="145"/>
      <c r="CQ57" s="145"/>
      <c r="CR57" s="145"/>
      <c r="CS57" s="145"/>
      <c r="CT57" s="145"/>
      <c r="CU57" s="145"/>
      <c r="CV57" s="145"/>
    </row>
    <row r="58" spans="1:100">
      <c r="A58" s="160">
        <v>33</v>
      </c>
      <c r="B58" s="138" t="s">
        <v>142</v>
      </c>
      <c r="C58" s="262">
        <v>2022</v>
      </c>
      <c r="D58" s="308">
        <v>0</v>
      </c>
      <c r="E58" s="308">
        <v>0</v>
      </c>
      <c r="F58" s="291">
        <f t="shared" si="2"/>
        <v>0</v>
      </c>
      <c r="G58" s="138"/>
      <c r="H58" s="138"/>
      <c r="I58" s="138"/>
      <c r="J58" s="138"/>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c r="BO58" s="145"/>
      <c r="BP58" s="145"/>
      <c r="BQ58" s="145"/>
      <c r="BR58" s="145"/>
      <c r="BS58" s="145"/>
      <c r="BT58" s="145"/>
      <c r="BU58" s="145"/>
      <c r="BV58" s="145"/>
      <c r="BW58" s="145"/>
      <c r="BX58" s="145"/>
      <c r="BY58" s="145"/>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row>
    <row r="59" spans="1:100">
      <c r="A59" s="160">
        <v>34</v>
      </c>
      <c r="B59" s="138" t="s">
        <v>143</v>
      </c>
      <c r="C59" s="262">
        <v>2022</v>
      </c>
      <c r="D59" s="308">
        <v>0</v>
      </c>
      <c r="E59" s="308">
        <v>0</v>
      </c>
      <c r="F59" s="291">
        <f t="shared" si="2"/>
        <v>0</v>
      </c>
      <c r="G59" s="138"/>
      <c r="H59" s="138"/>
      <c r="I59" s="138"/>
      <c r="J59" s="138"/>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5"/>
      <c r="BR59" s="145"/>
      <c r="BS59" s="145"/>
      <c r="BT59" s="145"/>
      <c r="BU59" s="145"/>
      <c r="BV59" s="145"/>
      <c r="BW59" s="145"/>
      <c r="BX59" s="145"/>
      <c r="BY59" s="145"/>
      <c r="BZ59" s="145"/>
      <c r="CA59" s="145"/>
      <c r="CB59" s="145"/>
      <c r="CC59" s="145"/>
      <c r="CD59" s="145"/>
      <c r="CE59" s="145"/>
      <c r="CF59" s="145"/>
      <c r="CG59" s="145"/>
      <c r="CH59" s="145"/>
      <c r="CI59" s="145"/>
      <c r="CJ59" s="145"/>
      <c r="CK59" s="145"/>
      <c r="CL59" s="145"/>
      <c r="CM59" s="145"/>
      <c r="CN59" s="145"/>
      <c r="CO59" s="145"/>
      <c r="CP59" s="145"/>
      <c r="CQ59" s="145"/>
      <c r="CR59" s="145"/>
      <c r="CS59" s="145"/>
      <c r="CT59" s="145"/>
      <c r="CU59" s="145"/>
      <c r="CV59" s="145"/>
    </row>
    <row r="60" spans="1:100">
      <c r="A60" s="160">
        <v>35</v>
      </c>
      <c r="B60" s="138" t="s">
        <v>144</v>
      </c>
      <c r="C60" s="262">
        <v>2022</v>
      </c>
      <c r="D60" s="308">
        <v>0</v>
      </c>
      <c r="E60" s="308">
        <v>0</v>
      </c>
      <c r="F60" s="291">
        <f t="shared" si="2"/>
        <v>0</v>
      </c>
      <c r="G60" s="138"/>
      <c r="H60" s="138"/>
      <c r="I60" s="138"/>
      <c r="J60" s="138"/>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c r="CN60" s="145"/>
      <c r="CO60" s="145"/>
      <c r="CP60" s="145"/>
      <c r="CQ60" s="145"/>
      <c r="CR60" s="145"/>
      <c r="CS60" s="145"/>
      <c r="CT60" s="145"/>
      <c r="CU60" s="145"/>
      <c r="CV60" s="145"/>
    </row>
    <row r="61" spans="1:100">
      <c r="A61" s="160">
        <v>36</v>
      </c>
      <c r="B61" s="138" t="s">
        <v>145</v>
      </c>
      <c r="C61" s="262">
        <v>2022</v>
      </c>
      <c r="D61" s="308">
        <v>0</v>
      </c>
      <c r="E61" s="308">
        <v>0</v>
      </c>
      <c r="F61" s="291">
        <f t="shared" si="2"/>
        <v>0</v>
      </c>
      <c r="G61" s="138"/>
      <c r="H61" s="138"/>
      <c r="I61" s="138"/>
      <c r="J61" s="138"/>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5"/>
      <c r="BP61" s="145"/>
      <c r="BQ61" s="145"/>
      <c r="BR61" s="145"/>
      <c r="BS61" s="145"/>
      <c r="BT61" s="145"/>
      <c r="BU61" s="145"/>
      <c r="BV61" s="145"/>
      <c r="BW61" s="145"/>
      <c r="BX61" s="145"/>
      <c r="BY61" s="145"/>
      <c r="BZ61" s="145"/>
      <c r="CA61" s="145"/>
      <c r="CB61" s="145"/>
      <c r="CC61" s="145"/>
      <c r="CD61" s="145"/>
      <c r="CE61" s="145"/>
      <c r="CF61" s="145"/>
      <c r="CG61" s="145"/>
      <c r="CH61" s="145"/>
      <c r="CI61" s="145"/>
      <c r="CJ61" s="145"/>
      <c r="CK61" s="145"/>
      <c r="CL61" s="145"/>
      <c r="CM61" s="145"/>
      <c r="CN61" s="145"/>
      <c r="CO61" s="145"/>
      <c r="CP61" s="145"/>
      <c r="CQ61" s="145"/>
      <c r="CR61" s="145"/>
      <c r="CS61" s="145"/>
      <c r="CT61" s="145"/>
      <c r="CU61" s="145"/>
      <c r="CV61" s="145"/>
    </row>
    <row r="62" spans="1:100">
      <c r="A62" s="160">
        <v>37</v>
      </c>
      <c r="B62" s="138" t="s">
        <v>146</v>
      </c>
      <c r="C62" s="262">
        <v>2022</v>
      </c>
      <c r="D62" s="308">
        <v>0</v>
      </c>
      <c r="E62" s="308">
        <v>0</v>
      </c>
      <c r="F62" s="291">
        <f t="shared" si="2"/>
        <v>0</v>
      </c>
      <c r="G62" s="138"/>
      <c r="H62" s="138"/>
      <c r="I62" s="138"/>
      <c r="J62" s="138"/>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5"/>
      <c r="BR62" s="145"/>
      <c r="BS62" s="145"/>
      <c r="BT62" s="145"/>
      <c r="BU62" s="145"/>
      <c r="BV62" s="145"/>
      <c r="BW62" s="145"/>
      <c r="BX62" s="145"/>
      <c r="BY62" s="145"/>
      <c r="BZ62" s="145"/>
      <c r="CA62" s="145"/>
      <c r="CB62" s="145"/>
      <c r="CC62" s="145"/>
      <c r="CD62" s="145"/>
      <c r="CE62" s="145"/>
      <c r="CF62" s="145"/>
      <c r="CG62" s="145"/>
      <c r="CH62" s="145"/>
      <c r="CI62" s="145"/>
      <c r="CJ62" s="145"/>
      <c r="CK62" s="145"/>
      <c r="CL62" s="145"/>
      <c r="CM62" s="145"/>
      <c r="CN62" s="145"/>
      <c r="CO62" s="145"/>
      <c r="CP62" s="145"/>
      <c r="CQ62" s="145"/>
      <c r="CR62" s="145"/>
      <c r="CS62" s="145"/>
      <c r="CT62" s="145"/>
      <c r="CU62" s="145"/>
      <c r="CV62" s="145"/>
    </row>
    <row r="63" spans="1:100">
      <c r="A63" s="160">
        <v>38</v>
      </c>
      <c r="B63" s="138" t="s">
        <v>147</v>
      </c>
      <c r="C63" s="262">
        <v>2022</v>
      </c>
      <c r="D63" s="308">
        <v>0</v>
      </c>
      <c r="E63" s="308">
        <v>0</v>
      </c>
      <c r="F63" s="291">
        <f t="shared" si="2"/>
        <v>0</v>
      </c>
      <c r="G63" s="138"/>
      <c r="H63" s="138"/>
      <c r="I63" s="138"/>
      <c r="J63" s="138"/>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5"/>
      <c r="BR63" s="145"/>
      <c r="BS63" s="145"/>
      <c r="BT63" s="145"/>
      <c r="BU63" s="145"/>
      <c r="BV63" s="145"/>
      <c r="BW63" s="145"/>
      <c r="BX63" s="145"/>
      <c r="BY63" s="145"/>
      <c r="BZ63" s="145"/>
      <c r="CA63" s="145"/>
      <c r="CB63" s="145"/>
      <c r="CC63" s="145"/>
      <c r="CD63" s="145"/>
      <c r="CE63" s="145"/>
      <c r="CF63" s="145"/>
      <c r="CG63" s="145"/>
      <c r="CH63" s="145"/>
      <c r="CI63" s="145"/>
      <c r="CJ63" s="145"/>
      <c r="CK63" s="145"/>
      <c r="CL63" s="145"/>
      <c r="CM63" s="145"/>
      <c r="CN63" s="145"/>
      <c r="CO63" s="145"/>
      <c r="CP63" s="145"/>
      <c r="CQ63" s="145"/>
      <c r="CR63" s="145"/>
      <c r="CS63" s="145"/>
      <c r="CT63" s="145"/>
      <c r="CU63" s="145"/>
      <c r="CV63" s="145"/>
    </row>
    <row r="64" spans="1:100">
      <c r="A64" s="160">
        <v>39</v>
      </c>
      <c r="B64" s="138" t="s">
        <v>148</v>
      </c>
      <c r="C64" s="262">
        <v>2022</v>
      </c>
      <c r="D64" s="308">
        <v>0</v>
      </c>
      <c r="E64" s="308">
        <v>0</v>
      </c>
      <c r="F64" s="291">
        <f t="shared" si="2"/>
        <v>0</v>
      </c>
      <c r="G64" s="138"/>
      <c r="H64" s="138"/>
      <c r="I64" s="138"/>
      <c r="J64" s="138"/>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5"/>
      <c r="BR64" s="145"/>
      <c r="BS64" s="145"/>
      <c r="BT64" s="145"/>
      <c r="BU64" s="145"/>
      <c r="BV64" s="145"/>
      <c r="BW64" s="145"/>
      <c r="BX64" s="145"/>
      <c r="BY64" s="145"/>
      <c r="BZ64" s="145"/>
      <c r="CA64" s="145"/>
      <c r="CB64" s="145"/>
      <c r="CC64" s="145"/>
      <c r="CD64" s="145"/>
      <c r="CE64" s="145"/>
      <c r="CF64" s="145"/>
      <c r="CG64" s="145"/>
      <c r="CH64" s="145"/>
      <c r="CI64" s="145"/>
      <c r="CJ64" s="145"/>
      <c r="CK64" s="145"/>
      <c r="CL64" s="145"/>
      <c r="CM64" s="145"/>
      <c r="CN64" s="145"/>
      <c r="CO64" s="145"/>
      <c r="CP64" s="145"/>
      <c r="CQ64" s="145"/>
      <c r="CR64" s="145"/>
      <c r="CS64" s="145"/>
      <c r="CT64" s="145"/>
      <c r="CU64" s="145"/>
      <c r="CV64" s="145"/>
    </row>
    <row r="65" spans="1:100">
      <c r="A65" s="160">
        <v>40</v>
      </c>
      <c r="B65" s="138" t="s">
        <v>149</v>
      </c>
      <c r="C65" s="262">
        <v>2022</v>
      </c>
      <c r="D65" s="308">
        <v>0</v>
      </c>
      <c r="E65" s="308">
        <v>0</v>
      </c>
      <c r="F65" s="291">
        <f t="shared" si="2"/>
        <v>0</v>
      </c>
      <c r="G65" s="138"/>
      <c r="H65" s="138"/>
      <c r="I65" s="138"/>
      <c r="J65" s="138"/>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c r="BK65" s="145"/>
      <c r="BL65" s="145"/>
      <c r="BM65" s="145"/>
      <c r="BN65" s="145"/>
      <c r="BO65" s="145"/>
      <c r="BP65" s="145"/>
      <c r="BQ65" s="145"/>
      <c r="BR65" s="145"/>
      <c r="BS65" s="145"/>
      <c r="BT65" s="145"/>
      <c r="BU65" s="145"/>
      <c r="BV65" s="145"/>
      <c r="BW65" s="145"/>
      <c r="BX65" s="145"/>
      <c r="BY65" s="145"/>
      <c r="BZ65" s="145"/>
      <c r="CA65" s="145"/>
      <c r="CB65" s="145"/>
      <c r="CC65" s="145"/>
      <c r="CD65" s="145"/>
      <c r="CE65" s="145"/>
      <c r="CF65" s="145"/>
      <c r="CG65" s="145"/>
      <c r="CH65" s="145"/>
      <c r="CI65" s="145"/>
      <c r="CJ65" s="145"/>
      <c r="CK65" s="145"/>
      <c r="CL65" s="145"/>
      <c r="CM65" s="145"/>
      <c r="CN65" s="145"/>
      <c r="CO65" s="145"/>
      <c r="CP65" s="145"/>
      <c r="CQ65" s="145"/>
      <c r="CR65" s="145"/>
      <c r="CS65" s="145"/>
      <c r="CT65" s="145"/>
      <c r="CU65" s="145"/>
      <c r="CV65" s="145"/>
    </row>
    <row r="66" spans="1:100">
      <c r="A66" s="160">
        <v>41</v>
      </c>
      <c r="B66" s="138" t="s">
        <v>150</v>
      </c>
      <c r="C66" s="262">
        <v>2022</v>
      </c>
      <c r="D66" s="308">
        <v>0</v>
      </c>
      <c r="E66" s="308">
        <v>0</v>
      </c>
      <c r="F66" s="291">
        <f t="shared" si="2"/>
        <v>0</v>
      </c>
      <c r="G66" s="138"/>
      <c r="H66" s="138"/>
      <c r="I66" s="138"/>
      <c r="J66" s="138"/>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5"/>
      <c r="BP66" s="145"/>
      <c r="BQ66" s="145"/>
      <c r="BR66" s="145"/>
      <c r="BS66" s="145"/>
      <c r="BT66" s="145"/>
      <c r="BU66" s="145"/>
      <c r="BV66" s="145"/>
      <c r="BW66" s="145"/>
      <c r="BX66" s="145"/>
      <c r="BY66" s="145"/>
      <c r="BZ66" s="145"/>
      <c r="CA66" s="145"/>
      <c r="CB66" s="145"/>
      <c r="CC66" s="145"/>
      <c r="CD66" s="145"/>
      <c r="CE66" s="145"/>
      <c r="CF66" s="145"/>
      <c r="CG66" s="145"/>
      <c r="CH66" s="145"/>
      <c r="CI66" s="145"/>
      <c r="CJ66" s="145"/>
      <c r="CK66" s="145"/>
      <c r="CL66" s="145"/>
      <c r="CM66" s="145"/>
      <c r="CN66" s="145"/>
      <c r="CO66" s="145"/>
      <c r="CP66" s="145"/>
      <c r="CQ66" s="145"/>
      <c r="CR66" s="145"/>
      <c r="CS66" s="145"/>
      <c r="CT66" s="145"/>
      <c r="CU66" s="145"/>
      <c r="CV66" s="145"/>
    </row>
    <row r="67" spans="1:100" ht="36.75" thickBot="1">
      <c r="A67" s="160"/>
      <c r="B67" s="326" t="s">
        <v>151</v>
      </c>
      <c r="C67" s="326"/>
      <c r="D67" s="327">
        <f>AVERAGE(D54:D66)</f>
        <v>0</v>
      </c>
      <c r="E67" s="327">
        <f>AVERAGE(E54:E66)</f>
        <v>0</v>
      </c>
      <c r="F67" s="327">
        <f>D67-E67</f>
        <v>0</v>
      </c>
      <c r="G67" s="258"/>
      <c r="H67" s="138"/>
      <c r="I67" s="138"/>
      <c r="J67" s="138"/>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c r="BJ67" s="145"/>
      <c r="BK67" s="145"/>
      <c r="BL67" s="145"/>
      <c r="BM67" s="145"/>
      <c r="BN67" s="145"/>
      <c r="BO67" s="145"/>
      <c r="BP67" s="145"/>
      <c r="BQ67" s="145"/>
      <c r="BR67" s="145"/>
      <c r="BS67" s="145"/>
      <c r="BT67" s="145"/>
      <c r="BU67" s="145"/>
      <c r="BV67" s="145"/>
      <c r="BW67" s="145"/>
      <c r="BX67" s="145"/>
      <c r="BY67" s="145"/>
      <c r="BZ67" s="145"/>
      <c r="CA67" s="145"/>
      <c r="CB67" s="145"/>
      <c r="CC67" s="145"/>
      <c r="CD67" s="145"/>
      <c r="CE67" s="145"/>
      <c r="CF67" s="145"/>
      <c r="CG67" s="145"/>
      <c r="CH67" s="145"/>
      <c r="CI67" s="145"/>
      <c r="CJ67" s="145"/>
      <c r="CK67" s="145"/>
      <c r="CL67" s="145"/>
      <c r="CM67" s="145"/>
      <c r="CN67" s="145"/>
      <c r="CO67" s="145"/>
      <c r="CP67" s="145"/>
      <c r="CQ67" s="145"/>
      <c r="CR67" s="145"/>
      <c r="CS67" s="145"/>
      <c r="CT67" s="145"/>
      <c r="CU67" s="145"/>
      <c r="CV67" s="145"/>
    </row>
    <row r="68" spans="1:100" ht="12.75" thickTop="1">
      <c r="A68" s="160"/>
      <c r="B68" s="138"/>
      <c r="C68" s="138"/>
      <c r="D68" s="138"/>
      <c r="E68" s="138"/>
      <c r="F68" s="138"/>
      <c r="G68" s="138"/>
      <c r="H68" s="138"/>
      <c r="I68" s="138"/>
      <c r="J68" s="138"/>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5"/>
      <c r="BX68" s="145"/>
      <c r="BY68" s="145"/>
      <c r="BZ68" s="145"/>
      <c r="CA68" s="145"/>
      <c r="CB68" s="145"/>
      <c r="CC68" s="145"/>
      <c r="CD68" s="145"/>
      <c r="CE68" s="145"/>
      <c r="CF68" s="145"/>
      <c r="CG68" s="145"/>
      <c r="CH68" s="145"/>
      <c r="CI68" s="145"/>
      <c r="CJ68" s="145"/>
      <c r="CK68" s="145"/>
      <c r="CL68" s="145"/>
      <c r="CM68" s="145"/>
      <c r="CN68" s="145"/>
      <c r="CO68" s="145"/>
      <c r="CP68" s="145"/>
      <c r="CQ68" s="145"/>
      <c r="CR68" s="145"/>
      <c r="CS68" s="145"/>
      <c r="CT68" s="145"/>
      <c r="CU68" s="145"/>
      <c r="CV68" s="145"/>
    </row>
    <row r="69" spans="1:100">
      <c r="A69" s="160"/>
      <c r="B69" s="315" t="s">
        <v>164</v>
      </c>
      <c r="C69" s="315"/>
      <c r="D69" s="138"/>
      <c r="E69" s="138"/>
      <c r="F69" s="138"/>
      <c r="G69" s="138"/>
      <c r="H69" s="138"/>
      <c r="I69" s="138"/>
      <c r="J69" s="138"/>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45"/>
      <c r="CM69" s="145"/>
      <c r="CN69" s="145"/>
      <c r="CO69" s="145"/>
      <c r="CP69" s="145"/>
      <c r="CQ69" s="145"/>
      <c r="CR69" s="145"/>
      <c r="CS69" s="145"/>
      <c r="CT69" s="145"/>
      <c r="CU69" s="145"/>
      <c r="CV69" s="145"/>
    </row>
    <row r="70" spans="1:100">
      <c r="A70" s="160"/>
      <c r="B70" s="305" t="s">
        <v>122</v>
      </c>
      <c r="C70" s="305" t="s">
        <v>123</v>
      </c>
      <c r="D70" s="305" t="s">
        <v>581</v>
      </c>
      <c r="E70" s="305" t="s">
        <v>582</v>
      </c>
      <c r="F70" s="316" t="s">
        <v>125</v>
      </c>
      <c r="G70" s="305" t="s">
        <v>124</v>
      </c>
      <c r="H70" s="305" t="s">
        <v>126</v>
      </c>
      <c r="I70" s="305" t="s">
        <v>127</v>
      </c>
      <c r="J70" s="305" t="s">
        <v>128</v>
      </c>
      <c r="K70" s="305" t="s">
        <v>129</v>
      </c>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145"/>
      <c r="CG70" s="145"/>
      <c r="CH70" s="145"/>
      <c r="CI70" s="145"/>
      <c r="CJ70" s="145"/>
      <c r="CK70" s="145"/>
      <c r="CL70" s="145"/>
      <c r="CM70" s="145"/>
      <c r="CN70" s="145"/>
      <c r="CO70" s="145"/>
      <c r="CP70" s="145"/>
      <c r="CQ70" s="145"/>
      <c r="CR70" s="145"/>
      <c r="CS70" s="145"/>
      <c r="CT70" s="145"/>
      <c r="CU70" s="145"/>
      <c r="CV70" s="145"/>
    </row>
    <row r="71" spans="1:100" ht="96">
      <c r="A71" s="160"/>
      <c r="B71" s="317" t="s">
        <v>169</v>
      </c>
      <c r="C71" s="318"/>
      <c r="D71" s="302" t="s">
        <v>583</v>
      </c>
      <c r="E71" s="302" t="s">
        <v>584</v>
      </c>
      <c r="F71" s="318" t="s">
        <v>170</v>
      </c>
      <c r="G71" s="302" t="s">
        <v>165</v>
      </c>
      <c r="H71" s="302" t="s">
        <v>166</v>
      </c>
      <c r="I71" s="302" t="s">
        <v>167</v>
      </c>
      <c r="J71" s="302" t="s">
        <v>168</v>
      </c>
      <c r="K71" s="302" t="s">
        <v>185</v>
      </c>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c r="BY71" s="145"/>
      <c r="BZ71" s="145"/>
      <c r="CA71" s="145"/>
      <c r="CB71" s="145"/>
      <c r="CC71" s="145"/>
      <c r="CD71" s="145"/>
      <c r="CE71" s="145"/>
      <c r="CF71" s="145"/>
      <c r="CG71" s="145"/>
      <c r="CH71" s="145"/>
      <c r="CI71" s="145"/>
      <c r="CJ71" s="145"/>
      <c r="CK71" s="145"/>
      <c r="CL71" s="145"/>
      <c r="CM71" s="145"/>
      <c r="CN71" s="145"/>
      <c r="CO71" s="145"/>
      <c r="CP71" s="145"/>
      <c r="CQ71" s="145"/>
      <c r="CR71" s="145"/>
      <c r="CS71" s="145"/>
      <c r="CT71" s="145"/>
      <c r="CU71" s="145"/>
      <c r="CV71" s="145"/>
    </row>
    <row r="72" spans="1:100">
      <c r="A72" s="160" t="s">
        <v>173</v>
      </c>
      <c r="B72" s="138"/>
      <c r="C72" s="319" t="s">
        <v>171</v>
      </c>
      <c r="D72" s="320">
        <v>0</v>
      </c>
      <c r="E72" s="320">
        <v>0</v>
      </c>
      <c r="F72" s="308">
        <v>0</v>
      </c>
      <c r="G72" s="320">
        <v>0</v>
      </c>
      <c r="H72" s="320">
        <v>0</v>
      </c>
      <c r="I72" s="320">
        <v>0</v>
      </c>
      <c r="J72" s="308">
        <v>0</v>
      </c>
      <c r="K72" s="291">
        <f>F72*G72*H72*I72*J72</f>
        <v>0</v>
      </c>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c r="BZ72" s="145"/>
      <c r="CA72" s="145"/>
      <c r="CB72" s="145"/>
      <c r="CC72" s="145"/>
      <c r="CD72" s="145"/>
      <c r="CE72" s="145"/>
      <c r="CF72" s="145"/>
      <c r="CG72" s="145"/>
      <c r="CH72" s="145"/>
      <c r="CI72" s="145"/>
      <c r="CJ72" s="145"/>
      <c r="CK72" s="145"/>
      <c r="CL72" s="145"/>
      <c r="CM72" s="145"/>
      <c r="CN72" s="145"/>
      <c r="CO72" s="145"/>
      <c r="CP72" s="145"/>
      <c r="CQ72" s="145"/>
      <c r="CR72" s="145"/>
      <c r="CS72" s="145"/>
      <c r="CT72" s="145"/>
      <c r="CU72" s="145"/>
      <c r="CV72" s="145"/>
    </row>
    <row r="73" spans="1:100">
      <c r="A73" s="160" t="s">
        <v>174</v>
      </c>
      <c r="B73" s="138"/>
      <c r="C73" s="321" t="s">
        <v>172</v>
      </c>
      <c r="D73" s="322">
        <v>0</v>
      </c>
      <c r="E73" s="322">
        <v>0</v>
      </c>
      <c r="F73" s="308">
        <v>0</v>
      </c>
      <c r="G73" s="322">
        <v>0</v>
      </c>
      <c r="H73" s="322">
        <v>0</v>
      </c>
      <c r="I73" s="322">
        <v>0</v>
      </c>
      <c r="J73" s="308">
        <v>0</v>
      </c>
      <c r="K73" s="291">
        <f>F73*G73*H73*I73*J73</f>
        <v>0</v>
      </c>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c r="CN73" s="145"/>
      <c r="CO73" s="145"/>
      <c r="CP73" s="145"/>
      <c r="CQ73" s="145"/>
      <c r="CR73" s="145"/>
      <c r="CS73" s="145"/>
      <c r="CT73" s="145"/>
      <c r="CU73" s="145"/>
      <c r="CV73" s="145"/>
    </row>
    <row r="74" spans="1:100">
      <c r="A74" s="160">
        <v>43</v>
      </c>
      <c r="B74" s="138"/>
      <c r="C74" s="138" t="s">
        <v>398</v>
      </c>
      <c r="D74" s="323"/>
      <c r="E74" s="323"/>
      <c r="F74" s="324">
        <f>SUM(F72:F73)</f>
        <v>0</v>
      </c>
      <c r="G74" s="323"/>
      <c r="H74" s="323"/>
      <c r="I74" s="323"/>
      <c r="J74" s="324"/>
      <c r="K74" s="324">
        <f>SUM(K72:K73)</f>
        <v>0</v>
      </c>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c r="AW74" s="145"/>
      <c r="AX74" s="145"/>
      <c r="AY74" s="145"/>
      <c r="AZ74" s="145"/>
      <c r="BA74" s="145"/>
      <c r="BB74" s="145"/>
      <c r="BC74" s="145"/>
      <c r="BD74" s="145"/>
      <c r="BE74" s="145"/>
      <c r="BF74" s="145"/>
      <c r="BG74" s="145"/>
      <c r="BH74" s="145"/>
      <c r="BI74" s="145"/>
      <c r="BJ74" s="145"/>
      <c r="BK74" s="145"/>
      <c r="BL74" s="145"/>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5"/>
      <c r="CM74" s="145"/>
      <c r="CN74" s="145"/>
      <c r="CO74" s="145"/>
      <c r="CP74" s="145"/>
      <c r="CQ74" s="145"/>
      <c r="CR74" s="145"/>
      <c r="CS74" s="145"/>
      <c r="CT74" s="145"/>
      <c r="CU74" s="145"/>
      <c r="CV74" s="145"/>
    </row>
    <row r="75" spans="1:100">
      <c r="A75" s="160"/>
      <c r="B75" s="138"/>
      <c r="C75" s="138"/>
      <c r="D75" s="138"/>
      <c r="E75" s="138"/>
      <c r="F75" s="138"/>
      <c r="G75" s="138"/>
      <c r="H75" s="138"/>
      <c r="I75" s="138"/>
      <c r="J75" s="138"/>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5"/>
      <c r="BR75" s="145"/>
      <c r="BS75" s="145"/>
      <c r="BT75" s="145"/>
      <c r="BU75" s="145"/>
      <c r="BV75" s="145"/>
      <c r="BW75" s="145"/>
      <c r="BX75" s="145"/>
      <c r="BY75" s="145"/>
      <c r="BZ75" s="145"/>
      <c r="CA75" s="145"/>
      <c r="CB75" s="145"/>
      <c r="CC75" s="145"/>
      <c r="CD75" s="145"/>
      <c r="CE75" s="145"/>
      <c r="CF75" s="145"/>
      <c r="CG75" s="145"/>
      <c r="CH75" s="145"/>
      <c r="CI75" s="145"/>
      <c r="CJ75" s="145"/>
      <c r="CK75" s="145"/>
      <c r="CL75" s="145"/>
      <c r="CM75" s="145"/>
      <c r="CN75" s="145"/>
      <c r="CO75" s="145"/>
      <c r="CP75" s="145"/>
      <c r="CQ75" s="145"/>
      <c r="CR75" s="145"/>
      <c r="CS75" s="145"/>
      <c r="CT75" s="145"/>
      <c r="CU75" s="145"/>
      <c r="CV75" s="145"/>
    </row>
    <row r="76" spans="1:100">
      <c r="A76" s="222" t="s">
        <v>65</v>
      </c>
      <c r="B76" s="138"/>
      <c r="C76" s="138"/>
      <c r="D76" s="138"/>
      <c r="E76" s="138"/>
      <c r="F76" s="138"/>
      <c r="G76" s="138"/>
      <c r="H76" s="138"/>
      <c r="I76" s="138"/>
      <c r="J76" s="138"/>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5"/>
      <c r="BP76" s="145"/>
      <c r="BQ76" s="145"/>
      <c r="BR76" s="145"/>
      <c r="BS76" s="145"/>
      <c r="BT76" s="145"/>
      <c r="BU76" s="145"/>
      <c r="BV76" s="145"/>
      <c r="BW76" s="145"/>
      <c r="BX76" s="145"/>
      <c r="BY76" s="145"/>
      <c r="BZ76" s="145"/>
      <c r="CA76" s="145"/>
      <c r="CB76" s="145"/>
      <c r="CC76" s="145"/>
      <c r="CD76" s="145"/>
      <c r="CE76" s="145"/>
      <c r="CF76" s="145"/>
      <c r="CG76" s="145"/>
      <c r="CH76" s="145"/>
      <c r="CI76" s="145"/>
      <c r="CJ76" s="145"/>
      <c r="CK76" s="145"/>
      <c r="CL76" s="145"/>
      <c r="CM76" s="145"/>
      <c r="CN76" s="145"/>
      <c r="CO76" s="145"/>
      <c r="CP76" s="145"/>
      <c r="CQ76" s="145"/>
      <c r="CR76" s="145"/>
      <c r="CS76" s="145"/>
      <c r="CT76" s="145"/>
      <c r="CU76" s="145"/>
      <c r="CV76" s="145"/>
    </row>
    <row r="77" spans="1:100" s="325" customFormat="1">
      <c r="A77" s="166" t="s">
        <v>432</v>
      </c>
      <c r="B77" s="856" t="s">
        <v>812</v>
      </c>
      <c r="C77" s="856"/>
      <c r="D77" s="856"/>
      <c r="E77" s="856"/>
      <c r="F77" s="856"/>
      <c r="G77" s="856"/>
      <c r="H77" s="856"/>
      <c r="I77" s="856"/>
      <c r="J77" s="856"/>
      <c r="K77" s="856"/>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1"/>
      <c r="BM77" s="181"/>
      <c r="BN77" s="181"/>
      <c r="BO77" s="181"/>
      <c r="BP77" s="181"/>
      <c r="BQ77" s="181"/>
      <c r="BR77" s="181"/>
      <c r="BS77" s="181"/>
      <c r="BT77" s="181"/>
      <c r="BU77" s="181"/>
      <c r="BV77" s="181"/>
      <c r="BW77" s="181"/>
      <c r="BX77" s="181"/>
      <c r="BY77" s="181"/>
      <c r="BZ77" s="181"/>
      <c r="CA77" s="181"/>
      <c r="CB77" s="181"/>
      <c r="CC77" s="181"/>
      <c r="CD77" s="181"/>
      <c r="CE77" s="181"/>
      <c r="CF77" s="181"/>
      <c r="CG77" s="181"/>
      <c r="CH77" s="181"/>
      <c r="CI77" s="181"/>
      <c r="CJ77" s="181"/>
      <c r="CK77" s="181"/>
      <c r="CL77" s="181"/>
      <c r="CM77" s="181"/>
      <c r="CN77" s="181"/>
      <c r="CO77" s="181"/>
      <c r="CP77" s="181"/>
      <c r="CQ77" s="181"/>
      <c r="CR77" s="181"/>
      <c r="CS77" s="181"/>
      <c r="CT77" s="181"/>
      <c r="CU77" s="181"/>
      <c r="CV77" s="181"/>
    </row>
    <row r="78" spans="1:100" s="325" customFormat="1">
      <c r="A78" s="166" t="s">
        <v>444</v>
      </c>
      <c r="B78" s="880" t="s">
        <v>180</v>
      </c>
      <c r="C78" s="880"/>
      <c r="D78" s="880"/>
      <c r="E78" s="880"/>
      <c r="F78" s="880"/>
      <c r="G78" s="880"/>
      <c r="H78" s="880"/>
      <c r="I78" s="880"/>
      <c r="J78" s="880"/>
      <c r="K78" s="880"/>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1"/>
      <c r="BM78" s="181"/>
      <c r="BN78" s="181"/>
      <c r="BO78" s="181"/>
      <c r="BP78" s="181"/>
      <c r="BQ78" s="181"/>
      <c r="BR78" s="181"/>
      <c r="BS78" s="181"/>
      <c r="BT78" s="181"/>
      <c r="BU78" s="181"/>
      <c r="BV78" s="181"/>
      <c r="BW78" s="181"/>
      <c r="BX78" s="181"/>
      <c r="BY78" s="181"/>
      <c r="BZ78" s="181"/>
      <c r="CA78" s="181"/>
      <c r="CB78" s="181"/>
      <c r="CC78" s="181"/>
      <c r="CD78" s="181"/>
      <c r="CE78" s="181"/>
      <c r="CF78" s="181"/>
      <c r="CG78" s="181"/>
      <c r="CH78" s="181"/>
      <c r="CI78" s="181"/>
      <c r="CJ78" s="181"/>
      <c r="CK78" s="181"/>
      <c r="CL78" s="181"/>
      <c r="CM78" s="181"/>
      <c r="CN78" s="181"/>
      <c r="CO78" s="181"/>
      <c r="CP78" s="181"/>
      <c r="CQ78" s="181"/>
      <c r="CR78" s="181"/>
      <c r="CS78" s="181"/>
      <c r="CT78" s="181"/>
      <c r="CU78" s="181"/>
      <c r="CV78" s="181"/>
    </row>
    <row r="79" spans="1:100" s="325" customFormat="1" ht="24" customHeight="1">
      <c r="A79" s="166" t="s">
        <v>447</v>
      </c>
      <c r="B79" s="880" t="s">
        <v>182</v>
      </c>
      <c r="C79" s="880"/>
      <c r="D79" s="880"/>
      <c r="E79" s="880"/>
      <c r="F79" s="880"/>
      <c r="G79" s="880"/>
      <c r="H79" s="880"/>
      <c r="I79" s="880"/>
      <c r="J79" s="880"/>
      <c r="K79" s="880"/>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c r="BK79" s="181"/>
      <c r="BL79" s="181"/>
      <c r="BM79" s="181"/>
      <c r="BN79" s="181"/>
      <c r="BO79" s="181"/>
      <c r="BP79" s="181"/>
      <c r="BQ79" s="181"/>
      <c r="BR79" s="181"/>
      <c r="BS79" s="181"/>
      <c r="BT79" s="181"/>
      <c r="BU79" s="181"/>
      <c r="BV79" s="181"/>
      <c r="BW79" s="181"/>
      <c r="BX79" s="181"/>
      <c r="BY79" s="181"/>
      <c r="BZ79" s="181"/>
      <c r="CA79" s="181"/>
      <c r="CB79" s="181"/>
      <c r="CC79" s="181"/>
      <c r="CD79" s="181"/>
      <c r="CE79" s="181"/>
      <c r="CF79" s="181"/>
      <c r="CG79" s="181"/>
      <c r="CH79" s="181"/>
      <c r="CI79" s="181"/>
      <c r="CJ79" s="181"/>
      <c r="CK79" s="181"/>
      <c r="CL79" s="181"/>
      <c r="CM79" s="181"/>
      <c r="CN79" s="181"/>
      <c r="CO79" s="181"/>
      <c r="CP79" s="181"/>
      <c r="CQ79" s="181"/>
      <c r="CR79" s="181"/>
      <c r="CS79" s="181"/>
      <c r="CT79" s="181"/>
      <c r="CU79" s="181"/>
      <c r="CV79" s="181"/>
    </row>
    <row r="80" spans="1:100" s="325" customFormat="1">
      <c r="A80" s="166" t="s">
        <v>448</v>
      </c>
      <c r="B80" s="856" t="s">
        <v>175</v>
      </c>
      <c r="C80" s="856"/>
      <c r="D80" s="856"/>
      <c r="E80" s="856"/>
      <c r="F80" s="856"/>
      <c r="G80" s="856"/>
      <c r="H80" s="856"/>
      <c r="I80" s="856"/>
      <c r="J80" s="856"/>
      <c r="K80" s="856"/>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c r="AN80" s="181"/>
      <c r="AO80" s="181"/>
      <c r="AP80" s="181"/>
      <c r="AQ80" s="181"/>
      <c r="AR80" s="181"/>
      <c r="AS80" s="181"/>
      <c r="AT80" s="181"/>
      <c r="AU80" s="181"/>
      <c r="AV80" s="181"/>
      <c r="AW80" s="181"/>
      <c r="AX80" s="181"/>
      <c r="AY80" s="181"/>
      <c r="AZ80" s="181"/>
      <c r="BA80" s="181"/>
      <c r="BB80" s="181"/>
      <c r="BC80" s="181"/>
      <c r="BD80" s="181"/>
      <c r="BE80" s="181"/>
      <c r="BF80" s="181"/>
      <c r="BG80" s="181"/>
      <c r="BH80" s="181"/>
      <c r="BI80" s="181"/>
      <c r="BJ80" s="181"/>
      <c r="BK80" s="181"/>
      <c r="BL80" s="181"/>
      <c r="BM80" s="181"/>
      <c r="BN80" s="181"/>
      <c r="BO80" s="181"/>
      <c r="BP80" s="181"/>
      <c r="BQ80" s="181"/>
      <c r="BR80" s="181"/>
      <c r="BS80" s="181"/>
      <c r="BT80" s="181"/>
      <c r="BU80" s="181"/>
      <c r="BV80" s="181"/>
      <c r="BW80" s="181"/>
      <c r="BX80" s="181"/>
      <c r="BY80" s="181"/>
      <c r="BZ80" s="181"/>
      <c r="CA80" s="181"/>
      <c r="CB80" s="181"/>
      <c r="CC80" s="181"/>
      <c r="CD80" s="181"/>
      <c r="CE80" s="181"/>
      <c r="CF80" s="181"/>
      <c r="CG80" s="181"/>
      <c r="CH80" s="181"/>
      <c r="CI80" s="181"/>
      <c r="CJ80" s="181"/>
      <c r="CK80" s="181"/>
      <c r="CL80" s="181"/>
      <c r="CM80" s="181"/>
      <c r="CN80" s="181"/>
      <c r="CO80" s="181"/>
      <c r="CP80" s="181"/>
      <c r="CQ80" s="181"/>
      <c r="CR80" s="181"/>
      <c r="CS80" s="181"/>
      <c r="CT80" s="181"/>
      <c r="CU80" s="181"/>
      <c r="CV80" s="181"/>
    </row>
    <row r="81" spans="1:100" s="325" customFormat="1">
      <c r="A81" s="166" t="s">
        <v>492</v>
      </c>
      <c r="B81" s="848" t="s">
        <v>813</v>
      </c>
      <c r="C81" s="848"/>
      <c r="D81" s="848"/>
      <c r="E81" s="848"/>
      <c r="F81" s="848"/>
      <c r="G81" s="848"/>
      <c r="H81" s="848"/>
      <c r="I81" s="848"/>
      <c r="J81" s="848"/>
      <c r="K81" s="848"/>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1"/>
      <c r="AX81" s="181"/>
      <c r="AY81" s="181"/>
      <c r="AZ81" s="181"/>
      <c r="BA81" s="181"/>
      <c r="BB81" s="181"/>
      <c r="BC81" s="181"/>
      <c r="BD81" s="181"/>
      <c r="BE81" s="181"/>
      <c r="BF81" s="181"/>
      <c r="BG81" s="181"/>
      <c r="BH81" s="181"/>
      <c r="BI81" s="181"/>
      <c r="BJ81" s="181"/>
      <c r="BK81" s="181"/>
      <c r="BL81" s="181"/>
      <c r="BM81" s="181"/>
      <c r="BN81" s="181"/>
      <c r="BO81" s="181"/>
      <c r="BP81" s="181"/>
      <c r="BQ81" s="181"/>
      <c r="BR81" s="181"/>
      <c r="BS81" s="181"/>
      <c r="BT81" s="181"/>
      <c r="BU81" s="181"/>
      <c r="BV81" s="181"/>
      <c r="BW81" s="181"/>
      <c r="BX81" s="181"/>
      <c r="BY81" s="181"/>
      <c r="BZ81" s="181"/>
      <c r="CA81" s="181"/>
      <c r="CB81" s="181"/>
      <c r="CC81" s="181"/>
      <c r="CD81" s="181"/>
      <c r="CE81" s="181"/>
      <c r="CF81" s="181"/>
      <c r="CG81" s="181"/>
      <c r="CH81" s="181"/>
      <c r="CI81" s="181"/>
      <c r="CJ81" s="181"/>
      <c r="CK81" s="181"/>
      <c r="CL81" s="181"/>
      <c r="CM81" s="181"/>
      <c r="CN81" s="181"/>
      <c r="CO81" s="181"/>
      <c r="CP81" s="181"/>
      <c r="CQ81" s="181"/>
      <c r="CR81" s="181"/>
      <c r="CS81" s="181"/>
      <c r="CT81" s="181"/>
      <c r="CU81" s="181"/>
      <c r="CV81" s="181"/>
    </row>
    <row r="82" spans="1:100" ht="62.25" customHeight="1">
      <c r="A82" s="160" t="s">
        <v>493</v>
      </c>
      <c r="B82" s="864" t="s">
        <v>177</v>
      </c>
      <c r="C82" s="864"/>
      <c r="D82" s="864"/>
      <c r="E82" s="864"/>
      <c r="F82" s="864"/>
      <c r="G82" s="864"/>
      <c r="H82" s="864"/>
      <c r="I82" s="864"/>
      <c r="J82" s="864"/>
      <c r="K82" s="864"/>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E82" s="145"/>
      <c r="BF82" s="145"/>
      <c r="BG82" s="145"/>
      <c r="BH82" s="145"/>
      <c r="BI82" s="145"/>
      <c r="BJ82" s="145"/>
      <c r="BK82" s="145"/>
      <c r="BL82" s="145"/>
      <c r="BM82" s="145"/>
      <c r="BN82" s="145"/>
      <c r="BO82" s="145"/>
      <c r="BP82" s="145"/>
      <c r="BQ82" s="145"/>
      <c r="BR82" s="145"/>
      <c r="BS82" s="145"/>
      <c r="BT82" s="145"/>
      <c r="BU82" s="145"/>
      <c r="BV82" s="145"/>
      <c r="BW82" s="145"/>
      <c r="BX82" s="145"/>
      <c r="BY82" s="145"/>
      <c r="BZ82" s="145"/>
      <c r="CA82" s="145"/>
      <c r="CB82" s="145"/>
      <c r="CC82" s="145"/>
      <c r="CD82" s="145"/>
      <c r="CE82" s="145"/>
      <c r="CF82" s="145"/>
      <c r="CG82" s="145"/>
      <c r="CH82" s="145"/>
      <c r="CI82" s="145"/>
      <c r="CJ82" s="145"/>
      <c r="CK82" s="145"/>
      <c r="CL82" s="145"/>
      <c r="CM82" s="145"/>
      <c r="CN82" s="145"/>
      <c r="CO82" s="145"/>
      <c r="CP82" s="145"/>
      <c r="CQ82" s="145"/>
      <c r="CR82" s="145"/>
      <c r="CS82" s="145"/>
      <c r="CT82" s="145"/>
      <c r="CU82" s="145"/>
      <c r="CV82" s="145"/>
    </row>
    <row r="83" spans="1:100" ht="25.5" customHeight="1">
      <c r="A83" s="160" t="s">
        <v>494</v>
      </c>
      <c r="B83" s="864" t="s">
        <v>183</v>
      </c>
      <c r="C83" s="864"/>
      <c r="D83" s="864"/>
      <c r="E83" s="864"/>
      <c r="F83" s="864"/>
      <c r="G83" s="864"/>
      <c r="H83" s="864"/>
      <c r="I83" s="864"/>
      <c r="J83" s="864"/>
      <c r="K83" s="864"/>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5"/>
      <c r="BR83" s="145"/>
      <c r="BS83" s="145"/>
      <c r="BT83" s="145"/>
      <c r="BU83" s="145"/>
      <c r="BV83" s="145"/>
      <c r="BW83" s="145"/>
      <c r="BX83" s="145"/>
      <c r="BY83" s="145"/>
      <c r="BZ83" s="145"/>
      <c r="CA83" s="145"/>
      <c r="CB83" s="145"/>
      <c r="CC83" s="145"/>
      <c r="CD83" s="145"/>
      <c r="CE83" s="145"/>
      <c r="CF83" s="145"/>
      <c r="CG83" s="145"/>
      <c r="CH83" s="145"/>
      <c r="CI83" s="145"/>
      <c r="CJ83" s="145"/>
      <c r="CK83" s="145"/>
      <c r="CL83" s="145"/>
      <c r="CM83" s="145"/>
      <c r="CN83" s="145"/>
      <c r="CO83" s="145"/>
      <c r="CP83" s="145"/>
      <c r="CQ83" s="145"/>
      <c r="CR83" s="145"/>
      <c r="CS83" s="145"/>
      <c r="CT83" s="145"/>
      <c r="CU83" s="145"/>
      <c r="CV83" s="145"/>
    </row>
    <row r="84" spans="1:100">
      <c r="A84" s="160" t="s">
        <v>495</v>
      </c>
      <c r="B84" s="864" t="s">
        <v>178</v>
      </c>
      <c r="C84" s="864"/>
      <c r="D84" s="864"/>
      <c r="E84" s="864"/>
      <c r="F84" s="864"/>
      <c r="G84" s="864"/>
      <c r="H84" s="864"/>
      <c r="I84" s="864"/>
      <c r="J84" s="864"/>
      <c r="K84" s="864"/>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5"/>
      <c r="BR84" s="145"/>
      <c r="BS84" s="145"/>
      <c r="BT84" s="145"/>
      <c r="BU84" s="145"/>
      <c r="BV84" s="145"/>
      <c r="BW84" s="145"/>
      <c r="BX84" s="145"/>
      <c r="BY84" s="145"/>
      <c r="BZ84" s="145"/>
      <c r="CA84" s="145"/>
      <c r="CB84" s="145"/>
      <c r="CC84" s="145"/>
      <c r="CD84" s="145"/>
      <c r="CE84" s="145"/>
      <c r="CF84" s="145"/>
      <c r="CG84" s="145"/>
      <c r="CH84" s="145"/>
      <c r="CI84" s="145"/>
      <c r="CJ84" s="145"/>
      <c r="CK84" s="145"/>
      <c r="CL84" s="145"/>
      <c r="CM84" s="145"/>
      <c r="CN84" s="145"/>
      <c r="CO84" s="145"/>
      <c r="CP84" s="145"/>
      <c r="CQ84" s="145"/>
      <c r="CR84" s="145"/>
      <c r="CS84" s="145"/>
      <c r="CT84" s="145"/>
      <c r="CU84" s="145"/>
      <c r="CV84" s="145"/>
    </row>
    <row r="85" spans="1:100">
      <c r="A85" s="160" t="s">
        <v>496</v>
      </c>
      <c r="B85" s="857" t="s">
        <v>577</v>
      </c>
      <c r="C85" s="857"/>
      <c r="D85" s="857"/>
      <c r="E85" s="857"/>
      <c r="F85" s="857"/>
      <c r="G85" s="857"/>
      <c r="H85" s="857"/>
      <c r="I85" s="857"/>
      <c r="J85" s="857"/>
      <c r="K85" s="857"/>
      <c r="L85" s="857"/>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145"/>
      <c r="CN85" s="145"/>
      <c r="CO85" s="145"/>
      <c r="CP85" s="145"/>
      <c r="CQ85" s="145"/>
      <c r="CR85" s="145"/>
      <c r="CS85" s="145"/>
      <c r="CT85" s="145"/>
      <c r="CU85" s="145"/>
      <c r="CV85" s="145"/>
    </row>
    <row r="86" spans="1:100">
      <c r="A86" s="160"/>
      <c r="B86" s="138"/>
      <c r="C86" s="138"/>
      <c r="D86" s="138"/>
      <c r="E86" s="138"/>
      <c r="F86" s="138"/>
      <c r="G86" s="138"/>
      <c r="H86" s="138"/>
      <c r="I86" s="138"/>
      <c r="J86" s="138"/>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5"/>
      <c r="CB86" s="145"/>
      <c r="CC86" s="145"/>
      <c r="CD86" s="145"/>
      <c r="CE86" s="145"/>
      <c r="CF86" s="145"/>
      <c r="CG86" s="145"/>
      <c r="CH86" s="145"/>
      <c r="CI86" s="145"/>
      <c r="CJ86" s="145"/>
      <c r="CK86" s="145"/>
      <c r="CL86" s="145"/>
      <c r="CM86" s="145"/>
      <c r="CN86" s="145"/>
      <c r="CO86" s="145"/>
      <c r="CP86" s="145"/>
      <c r="CQ86" s="145"/>
      <c r="CR86" s="145"/>
      <c r="CS86" s="145"/>
      <c r="CT86" s="145"/>
      <c r="CU86" s="145"/>
      <c r="CV86" s="145"/>
    </row>
    <row r="87" spans="1:100">
      <c r="A87" s="160"/>
      <c r="B87" s="138"/>
      <c r="C87" s="138"/>
      <c r="D87" s="138"/>
      <c r="E87" s="138"/>
      <c r="F87" s="138"/>
      <c r="G87" s="138"/>
      <c r="H87" s="138"/>
      <c r="I87" s="138"/>
      <c r="J87" s="138"/>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c r="BO87" s="145"/>
      <c r="BP87" s="145"/>
      <c r="BQ87" s="145"/>
      <c r="BR87" s="145"/>
      <c r="BS87" s="145"/>
      <c r="BT87" s="145"/>
      <c r="BU87" s="145"/>
      <c r="BV87" s="145"/>
      <c r="BW87" s="145"/>
      <c r="BX87" s="145"/>
      <c r="BY87" s="145"/>
      <c r="BZ87" s="145"/>
      <c r="CA87" s="145"/>
      <c r="CB87" s="145"/>
      <c r="CC87" s="145"/>
      <c r="CD87" s="145"/>
      <c r="CE87" s="145"/>
      <c r="CF87" s="145"/>
      <c r="CG87" s="145"/>
      <c r="CH87" s="145"/>
      <c r="CI87" s="145"/>
      <c r="CJ87" s="145"/>
      <c r="CK87" s="145"/>
      <c r="CL87" s="145"/>
      <c r="CM87" s="145"/>
      <c r="CN87" s="145"/>
      <c r="CO87" s="145"/>
      <c r="CP87" s="145"/>
      <c r="CQ87" s="145"/>
      <c r="CR87" s="145"/>
      <c r="CS87" s="145"/>
      <c r="CT87" s="145"/>
      <c r="CU87" s="145"/>
      <c r="CV87" s="145"/>
    </row>
    <row r="88" spans="1:100">
      <c r="A88" s="160"/>
      <c r="B88" s="138"/>
      <c r="C88" s="138"/>
      <c r="D88" s="138"/>
      <c r="E88" s="138"/>
      <c r="F88" s="138"/>
      <c r="G88" s="138"/>
      <c r="H88" s="138"/>
      <c r="I88" s="138"/>
      <c r="J88" s="138"/>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c r="BK88" s="145"/>
      <c r="BL88" s="145"/>
      <c r="BM88" s="145"/>
      <c r="BN88" s="145"/>
      <c r="BO88" s="145"/>
      <c r="BP88" s="145"/>
      <c r="BQ88" s="145"/>
      <c r="BR88" s="145"/>
      <c r="BS88" s="145"/>
      <c r="BT88" s="145"/>
      <c r="BU88" s="145"/>
      <c r="BV88" s="145"/>
      <c r="BW88" s="145"/>
      <c r="BX88" s="145"/>
      <c r="BY88" s="145"/>
      <c r="BZ88" s="145"/>
      <c r="CA88" s="145"/>
      <c r="CB88" s="145"/>
      <c r="CC88" s="145"/>
      <c r="CD88" s="145"/>
      <c r="CE88" s="145"/>
      <c r="CF88" s="145"/>
      <c r="CG88" s="145"/>
      <c r="CH88" s="145"/>
      <c r="CI88" s="145"/>
      <c r="CJ88" s="145"/>
      <c r="CK88" s="145"/>
      <c r="CL88" s="145"/>
      <c r="CM88" s="145"/>
      <c r="CN88" s="145"/>
      <c r="CO88" s="145"/>
      <c r="CP88" s="145"/>
      <c r="CQ88" s="145"/>
      <c r="CR88" s="145"/>
      <c r="CS88" s="145"/>
      <c r="CT88" s="145"/>
      <c r="CU88" s="145"/>
      <c r="CV88" s="145"/>
    </row>
    <row r="89" spans="1:100">
      <c r="A89" s="261"/>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5"/>
      <c r="BI89" s="145"/>
      <c r="BJ89" s="145"/>
      <c r="BK89" s="145"/>
      <c r="BL89" s="145"/>
      <c r="BM89" s="145"/>
      <c r="BN89" s="145"/>
      <c r="BO89" s="145"/>
      <c r="BP89" s="145"/>
      <c r="BQ89" s="145"/>
      <c r="BR89" s="145"/>
      <c r="BS89" s="145"/>
      <c r="BT89" s="145"/>
      <c r="BU89" s="145"/>
      <c r="BV89" s="145"/>
      <c r="BW89" s="145"/>
      <c r="BX89" s="145"/>
      <c r="BY89" s="145"/>
      <c r="BZ89" s="145"/>
      <c r="CA89" s="145"/>
      <c r="CB89" s="145"/>
      <c r="CC89" s="145"/>
      <c r="CD89" s="145"/>
      <c r="CE89" s="145"/>
      <c r="CF89" s="145"/>
      <c r="CG89" s="145"/>
      <c r="CH89" s="145"/>
      <c r="CI89" s="145"/>
      <c r="CJ89" s="145"/>
      <c r="CK89" s="145"/>
      <c r="CL89" s="145"/>
      <c r="CM89" s="145"/>
      <c r="CN89" s="145"/>
      <c r="CO89" s="145"/>
      <c r="CP89" s="145"/>
      <c r="CQ89" s="145"/>
      <c r="CR89" s="145"/>
      <c r="CS89" s="145"/>
      <c r="CT89" s="145"/>
      <c r="CU89" s="145"/>
      <c r="CV89" s="145"/>
    </row>
    <row r="90" spans="1:100">
      <c r="A90" s="261"/>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c r="BK90" s="145"/>
      <c r="BL90" s="145"/>
      <c r="BM90" s="145"/>
      <c r="BN90" s="145"/>
      <c r="BO90" s="145"/>
      <c r="BP90" s="145"/>
      <c r="BQ90" s="145"/>
      <c r="BR90" s="145"/>
      <c r="BS90" s="145"/>
      <c r="BT90" s="145"/>
      <c r="BU90" s="145"/>
      <c r="BV90" s="145"/>
      <c r="BW90" s="145"/>
      <c r="BX90" s="145"/>
      <c r="BY90" s="145"/>
      <c r="BZ90" s="145"/>
      <c r="CA90" s="145"/>
      <c r="CB90" s="145"/>
      <c r="CC90" s="145"/>
      <c r="CD90" s="145"/>
      <c r="CE90" s="145"/>
      <c r="CF90" s="145"/>
      <c r="CG90" s="145"/>
      <c r="CH90" s="145"/>
      <c r="CI90" s="145"/>
      <c r="CJ90" s="145"/>
      <c r="CK90" s="145"/>
      <c r="CL90" s="145"/>
      <c r="CM90" s="145"/>
      <c r="CN90" s="145"/>
      <c r="CO90" s="145"/>
      <c r="CP90" s="145"/>
      <c r="CQ90" s="145"/>
      <c r="CR90" s="145"/>
      <c r="CS90" s="145"/>
      <c r="CT90" s="145"/>
      <c r="CU90" s="145"/>
      <c r="CV90" s="145"/>
    </row>
    <row r="91" spans="1:100">
      <c r="A91" s="261"/>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145"/>
      <c r="AR91" s="145"/>
      <c r="AS91" s="145"/>
      <c r="AT91" s="145"/>
      <c r="AU91" s="145"/>
      <c r="AV91" s="145"/>
      <c r="AW91" s="145"/>
      <c r="AX91" s="145"/>
      <c r="AY91" s="145"/>
      <c r="AZ91" s="145"/>
      <c r="BA91" s="145"/>
      <c r="BB91" s="145"/>
      <c r="BC91" s="145"/>
      <c r="BD91" s="145"/>
      <c r="BE91" s="145"/>
      <c r="BF91" s="145"/>
      <c r="BG91" s="145"/>
      <c r="BH91" s="145"/>
      <c r="BI91" s="145"/>
      <c r="BJ91" s="145"/>
      <c r="BK91" s="145"/>
      <c r="BL91" s="145"/>
      <c r="BM91" s="145"/>
      <c r="BN91" s="145"/>
      <c r="BO91" s="145"/>
      <c r="BP91" s="145"/>
      <c r="BQ91" s="145"/>
      <c r="BR91" s="145"/>
      <c r="BS91" s="145"/>
      <c r="BT91" s="145"/>
      <c r="BU91" s="145"/>
      <c r="BV91" s="145"/>
      <c r="BW91" s="145"/>
      <c r="BX91" s="145"/>
      <c r="BY91" s="145"/>
      <c r="BZ91" s="145"/>
      <c r="CA91" s="145"/>
      <c r="CB91" s="145"/>
      <c r="CC91" s="145"/>
      <c r="CD91" s="145"/>
      <c r="CE91" s="145"/>
      <c r="CF91" s="145"/>
      <c r="CG91" s="145"/>
      <c r="CH91" s="145"/>
      <c r="CI91" s="145"/>
      <c r="CJ91" s="145"/>
      <c r="CK91" s="145"/>
      <c r="CL91" s="145"/>
      <c r="CM91" s="145"/>
      <c r="CN91" s="145"/>
      <c r="CO91" s="145"/>
      <c r="CP91" s="145"/>
      <c r="CQ91" s="145"/>
      <c r="CR91" s="145"/>
      <c r="CS91" s="145"/>
      <c r="CT91" s="145"/>
      <c r="CU91" s="145"/>
      <c r="CV91" s="145"/>
    </row>
    <row r="92" spans="1:100">
      <c r="A92" s="261"/>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5"/>
      <c r="CN92" s="145"/>
      <c r="CO92" s="145"/>
      <c r="CP92" s="145"/>
      <c r="CQ92" s="145"/>
      <c r="CR92" s="145"/>
      <c r="CS92" s="145"/>
      <c r="CT92" s="145"/>
      <c r="CU92" s="145"/>
      <c r="CV92" s="145"/>
    </row>
    <row r="93" spans="1:100">
      <c r="A93" s="261"/>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5"/>
      <c r="BC93" s="145"/>
      <c r="BD93" s="145"/>
      <c r="BE93" s="145"/>
      <c r="BF93" s="145"/>
      <c r="BG93" s="145"/>
      <c r="BH93" s="145"/>
      <c r="BI93" s="145"/>
      <c r="BJ93" s="145"/>
      <c r="BK93" s="145"/>
      <c r="BL93" s="145"/>
      <c r="BM93" s="145"/>
      <c r="BN93" s="145"/>
      <c r="BO93" s="145"/>
      <c r="BP93" s="145"/>
      <c r="BQ93" s="145"/>
      <c r="BR93" s="145"/>
      <c r="BS93" s="145"/>
      <c r="BT93" s="145"/>
      <c r="BU93" s="145"/>
      <c r="BV93" s="145"/>
      <c r="BW93" s="145"/>
      <c r="BX93" s="145"/>
      <c r="BY93" s="145"/>
      <c r="BZ93" s="145"/>
      <c r="CA93" s="145"/>
      <c r="CB93" s="145"/>
      <c r="CC93" s="145"/>
      <c r="CD93" s="145"/>
      <c r="CE93" s="145"/>
      <c r="CF93" s="145"/>
      <c r="CG93" s="145"/>
      <c r="CH93" s="145"/>
      <c r="CI93" s="145"/>
      <c r="CJ93" s="145"/>
      <c r="CK93" s="145"/>
      <c r="CL93" s="145"/>
      <c r="CM93" s="145"/>
      <c r="CN93" s="145"/>
      <c r="CO93" s="145"/>
      <c r="CP93" s="145"/>
      <c r="CQ93" s="145"/>
      <c r="CR93" s="145"/>
      <c r="CS93" s="145"/>
      <c r="CT93" s="145"/>
      <c r="CU93" s="145"/>
      <c r="CV93" s="145"/>
    </row>
    <row r="94" spans="1:100">
      <c r="A94" s="261"/>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c r="BK94" s="145"/>
      <c r="BL94" s="145"/>
      <c r="BM94" s="145"/>
      <c r="BN94" s="145"/>
      <c r="BO94" s="145"/>
      <c r="BP94" s="145"/>
      <c r="BQ94" s="145"/>
      <c r="BR94" s="145"/>
      <c r="BS94" s="145"/>
      <c r="BT94" s="145"/>
      <c r="BU94" s="145"/>
      <c r="BV94" s="145"/>
      <c r="BW94" s="145"/>
      <c r="BX94" s="145"/>
      <c r="BY94" s="145"/>
      <c r="BZ94" s="145"/>
      <c r="CA94" s="145"/>
      <c r="CB94" s="145"/>
      <c r="CC94" s="145"/>
      <c r="CD94" s="145"/>
      <c r="CE94" s="145"/>
      <c r="CF94" s="145"/>
      <c r="CG94" s="145"/>
      <c r="CH94" s="145"/>
      <c r="CI94" s="145"/>
      <c r="CJ94" s="145"/>
      <c r="CK94" s="145"/>
      <c r="CL94" s="145"/>
      <c r="CM94" s="145"/>
      <c r="CN94" s="145"/>
      <c r="CO94" s="145"/>
      <c r="CP94" s="145"/>
      <c r="CQ94" s="145"/>
      <c r="CR94" s="145"/>
      <c r="CS94" s="145"/>
      <c r="CT94" s="145"/>
      <c r="CU94" s="145"/>
      <c r="CV94" s="145"/>
    </row>
    <row r="95" spans="1:100">
      <c r="A95" s="261"/>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5"/>
      <c r="BH95" s="145"/>
      <c r="BI95" s="145"/>
      <c r="BJ95" s="145"/>
      <c r="BK95" s="145"/>
      <c r="BL95" s="145"/>
      <c r="BM95" s="145"/>
      <c r="BN95" s="145"/>
      <c r="BO95" s="145"/>
      <c r="BP95" s="145"/>
      <c r="BQ95" s="145"/>
      <c r="BR95" s="145"/>
      <c r="BS95" s="145"/>
      <c r="BT95" s="145"/>
      <c r="BU95" s="145"/>
      <c r="BV95" s="145"/>
      <c r="BW95" s="145"/>
      <c r="BX95" s="145"/>
      <c r="BY95" s="145"/>
      <c r="BZ95" s="145"/>
      <c r="CA95" s="145"/>
      <c r="CB95" s="145"/>
      <c r="CC95" s="145"/>
      <c r="CD95" s="145"/>
      <c r="CE95" s="145"/>
      <c r="CF95" s="145"/>
      <c r="CG95" s="145"/>
      <c r="CH95" s="145"/>
      <c r="CI95" s="145"/>
      <c r="CJ95" s="145"/>
      <c r="CK95" s="145"/>
      <c r="CL95" s="145"/>
      <c r="CM95" s="145"/>
      <c r="CN95" s="145"/>
      <c r="CO95" s="145"/>
      <c r="CP95" s="145"/>
      <c r="CQ95" s="145"/>
      <c r="CR95" s="145"/>
      <c r="CS95" s="145"/>
      <c r="CT95" s="145"/>
      <c r="CU95" s="145"/>
      <c r="CV95" s="145"/>
    </row>
    <row r="96" spans="1:100">
      <c r="A96" s="261"/>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5"/>
      <c r="BC96" s="145"/>
      <c r="BD96" s="145"/>
      <c r="BE96" s="145"/>
      <c r="BF96" s="145"/>
      <c r="BG96" s="145"/>
      <c r="BH96" s="145"/>
      <c r="BI96" s="145"/>
      <c r="BJ96" s="145"/>
      <c r="BK96" s="145"/>
      <c r="BL96" s="145"/>
      <c r="BM96" s="145"/>
      <c r="BN96" s="145"/>
      <c r="BO96" s="145"/>
      <c r="BP96" s="145"/>
      <c r="BQ96" s="145"/>
      <c r="BR96" s="145"/>
      <c r="BS96" s="145"/>
      <c r="BT96" s="145"/>
      <c r="BU96" s="145"/>
      <c r="BV96" s="145"/>
      <c r="BW96" s="145"/>
      <c r="BX96" s="145"/>
      <c r="BY96" s="145"/>
      <c r="BZ96" s="145"/>
      <c r="CA96" s="145"/>
      <c r="CB96" s="145"/>
      <c r="CC96" s="145"/>
      <c r="CD96" s="145"/>
      <c r="CE96" s="145"/>
      <c r="CF96" s="145"/>
      <c r="CG96" s="145"/>
      <c r="CH96" s="145"/>
      <c r="CI96" s="145"/>
      <c r="CJ96" s="145"/>
      <c r="CK96" s="145"/>
      <c r="CL96" s="145"/>
      <c r="CM96" s="145"/>
      <c r="CN96" s="145"/>
      <c r="CO96" s="145"/>
      <c r="CP96" s="145"/>
      <c r="CQ96" s="145"/>
      <c r="CR96" s="145"/>
      <c r="CS96" s="145"/>
      <c r="CT96" s="145"/>
      <c r="CU96" s="145"/>
      <c r="CV96" s="145"/>
    </row>
    <row r="97" spans="1:100">
      <c r="A97" s="261"/>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5"/>
      <c r="BC97" s="145"/>
      <c r="BD97" s="145"/>
      <c r="BE97" s="145"/>
      <c r="BF97" s="145"/>
      <c r="BG97" s="145"/>
      <c r="BH97" s="145"/>
      <c r="BI97" s="145"/>
      <c r="BJ97" s="145"/>
      <c r="BK97" s="145"/>
      <c r="BL97" s="145"/>
      <c r="BM97" s="145"/>
      <c r="BN97" s="145"/>
      <c r="BO97" s="145"/>
      <c r="BP97" s="145"/>
      <c r="BQ97" s="145"/>
      <c r="BR97" s="145"/>
      <c r="BS97" s="145"/>
      <c r="BT97" s="145"/>
      <c r="BU97" s="145"/>
      <c r="BV97" s="145"/>
      <c r="BW97" s="145"/>
      <c r="BX97" s="145"/>
      <c r="BY97" s="145"/>
      <c r="BZ97" s="145"/>
      <c r="CA97" s="145"/>
      <c r="CB97" s="145"/>
      <c r="CC97" s="145"/>
      <c r="CD97" s="145"/>
      <c r="CE97" s="145"/>
      <c r="CF97" s="145"/>
      <c r="CG97" s="145"/>
      <c r="CH97" s="145"/>
      <c r="CI97" s="145"/>
      <c r="CJ97" s="145"/>
      <c r="CK97" s="145"/>
      <c r="CL97" s="145"/>
      <c r="CM97" s="145"/>
      <c r="CN97" s="145"/>
      <c r="CO97" s="145"/>
      <c r="CP97" s="145"/>
      <c r="CQ97" s="145"/>
      <c r="CR97" s="145"/>
      <c r="CS97" s="145"/>
      <c r="CT97" s="145"/>
      <c r="CU97" s="145"/>
      <c r="CV97" s="145"/>
    </row>
    <row r="98" spans="1:100">
      <c r="A98" s="261"/>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145"/>
      <c r="BH98" s="145"/>
      <c r="BI98" s="145"/>
      <c r="BJ98" s="145"/>
      <c r="BK98" s="145"/>
      <c r="BL98" s="145"/>
      <c r="BM98" s="145"/>
      <c r="BN98" s="145"/>
      <c r="BO98" s="145"/>
      <c r="BP98" s="145"/>
      <c r="BQ98" s="145"/>
      <c r="BR98" s="145"/>
      <c r="BS98" s="145"/>
      <c r="BT98" s="145"/>
      <c r="BU98" s="145"/>
      <c r="BV98" s="145"/>
      <c r="BW98" s="145"/>
      <c r="BX98" s="145"/>
      <c r="BY98" s="145"/>
      <c r="BZ98" s="145"/>
      <c r="CA98" s="145"/>
      <c r="CB98" s="145"/>
      <c r="CC98" s="145"/>
      <c r="CD98" s="145"/>
      <c r="CE98" s="145"/>
      <c r="CF98" s="145"/>
      <c r="CG98" s="145"/>
      <c r="CH98" s="145"/>
      <c r="CI98" s="145"/>
      <c r="CJ98" s="145"/>
      <c r="CK98" s="145"/>
      <c r="CL98" s="145"/>
      <c r="CM98" s="145"/>
      <c r="CN98" s="145"/>
      <c r="CO98" s="145"/>
      <c r="CP98" s="145"/>
      <c r="CQ98" s="145"/>
      <c r="CR98" s="145"/>
      <c r="CS98" s="145"/>
      <c r="CT98" s="145"/>
      <c r="CU98" s="145"/>
      <c r="CV98" s="145"/>
    </row>
    <row r="99" spans="1:100">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145"/>
      <c r="BH99" s="145"/>
      <c r="BI99" s="145"/>
      <c r="BJ99" s="145"/>
      <c r="BK99" s="145"/>
      <c r="BL99" s="145"/>
      <c r="BM99" s="145"/>
      <c r="BN99" s="145"/>
      <c r="BO99" s="145"/>
      <c r="BP99" s="145"/>
      <c r="BQ99" s="145"/>
      <c r="BR99" s="145"/>
      <c r="BS99" s="145"/>
      <c r="BT99" s="145"/>
      <c r="BU99" s="145"/>
      <c r="BV99" s="145"/>
      <c r="BW99" s="145"/>
      <c r="BX99" s="145"/>
      <c r="BY99" s="145"/>
      <c r="BZ99" s="145"/>
      <c r="CA99" s="145"/>
      <c r="CB99" s="145"/>
      <c r="CC99" s="145"/>
      <c r="CD99" s="145"/>
      <c r="CE99" s="145"/>
      <c r="CF99" s="145"/>
      <c r="CG99" s="145"/>
      <c r="CH99" s="145"/>
      <c r="CI99" s="145"/>
      <c r="CJ99" s="145"/>
      <c r="CK99" s="145"/>
      <c r="CL99" s="145"/>
      <c r="CM99" s="145"/>
      <c r="CN99" s="145"/>
      <c r="CO99" s="145"/>
      <c r="CP99" s="145"/>
      <c r="CQ99" s="145"/>
      <c r="CR99" s="145"/>
      <c r="CS99" s="145"/>
      <c r="CT99" s="145"/>
      <c r="CU99" s="145"/>
      <c r="CV99" s="145"/>
    </row>
    <row r="100" spans="1:100">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c r="AW100" s="145"/>
      <c r="AX100" s="145"/>
      <c r="AY100" s="145"/>
      <c r="AZ100" s="145"/>
      <c r="BA100" s="145"/>
      <c r="BB100" s="145"/>
      <c r="BC100" s="145"/>
      <c r="BD100" s="145"/>
      <c r="BE100" s="145"/>
      <c r="BF100" s="145"/>
      <c r="BG100" s="145"/>
      <c r="BH100" s="145"/>
      <c r="BI100" s="145"/>
      <c r="BJ100" s="145"/>
      <c r="BK100" s="145"/>
      <c r="BL100" s="145"/>
      <c r="BM100" s="145"/>
      <c r="BN100" s="145"/>
      <c r="BO100" s="145"/>
      <c r="BP100" s="145"/>
      <c r="BQ100" s="145"/>
      <c r="BR100" s="145"/>
      <c r="BS100" s="145"/>
      <c r="BT100" s="145"/>
      <c r="BU100" s="145"/>
      <c r="BV100" s="145"/>
      <c r="BW100" s="145"/>
      <c r="BX100" s="145"/>
      <c r="BY100" s="145"/>
      <c r="BZ100" s="145"/>
      <c r="CA100" s="145"/>
      <c r="CB100" s="145"/>
      <c r="CC100" s="145"/>
      <c r="CD100" s="145"/>
      <c r="CE100" s="145"/>
      <c r="CF100" s="145"/>
      <c r="CG100" s="145"/>
      <c r="CH100" s="145"/>
      <c r="CI100" s="145"/>
      <c r="CJ100" s="145"/>
      <c r="CK100" s="145"/>
      <c r="CL100" s="145"/>
      <c r="CM100" s="145"/>
      <c r="CN100" s="145"/>
      <c r="CO100" s="145"/>
      <c r="CP100" s="145"/>
      <c r="CQ100" s="145"/>
      <c r="CR100" s="145"/>
      <c r="CS100" s="145"/>
      <c r="CT100" s="145"/>
      <c r="CU100" s="145"/>
      <c r="CV100" s="145"/>
    </row>
    <row r="101" spans="1:100">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c r="AW101" s="145"/>
      <c r="AX101" s="145"/>
      <c r="AY101" s="145"/>
      <c r="AZ101" s="145"/>
      <c r="BA101" s="145"/>
      <c r="BB101" s="145"/>
      <c r="BC101" s="145"/>
      <c r="BD101" s="145"/>
      <c r="BE101" s="145"/>
      <c r="BF101" s="145"/>
      <c r="BG101" s="145"/>
      <c r="BH101" s="145"/>
      <c r="BI101" s="145"/>
      <c r="BJ101" s="145"/>
      <c r="BK101" s="145"/>
      <c r="BL101" s="145"/>
      <c r="BM101" s="145"/>
      <c r="BN101" s="145"/>
      <c r="BO101" s="145"/>
      <c r="BP101" s="145"/>
      <c r="BQ101" s="145"/>
      <c r="BR101" s="145"/>
      <c r="BS101" s="145"/>
      <c r="BT101" s="145"/>
      <c r="BU101" s="145"/>
      <c r="BV101" s="145"/>
      <c r="BW101" s="145"/>
      <c r="BX101" s="145"/>
      <c r="BY101" s="145"/>
      <c r="BZ101" s="145"/>
      <c r="CA101" s="145"/>
      <c r="CB101" s="145"/>
      <c r="CC101" s="145"/>
      <c r="CD101" s="145"/>
      <c r="CE101" s="145"/>
      <c r="CF101" s="145"/>
      <c r="CG101" s="145"/>
      <c r="CH101" s="145"/>
      <c r="CI101" s="145"/>
      <c r="CJ101" s="145"/>
      <c r="CK101" s="145"/>
      <c r="CL101" s="145"/>
      <c r="CM101" s="145"/>
      <c r="CN101" s="145"/>
      <c r="CO101" s="145"/>
      <c r="CP101" s="145"/>
      <c r="CQ101" s="145"/>
      <c r="CR101" s="145"/>
      <c r="CS101" s="145"/>
      <c r="CT101" s="145"/>
      <c r="CU101" s="145"/>
      <c r="CV101" s="145"/>
    </row>
    <row r="102" spans="1:100">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145"/>
      <c r="BM102" s="145"/>
      <c r="BN102" s="145"/>
      <c r="BO102" s="145"/>
      <c r="BP102" s="145"/>
      <c r="BQ102" s="145"/>
      <c r="BR102" s="145"/>
      <c r="BS102" s="145"/>
      <c r="BT102" s="145"/>
      <c r="BU102" s="145"/>
      <c r="BV102" s="145"/>
      <c r="BW102" s="145"/>
      <c r="BX102" s="145"/>
      <c r="BY102" s="145"/>
      <c r="BZ102" s="145"/>
      <c r="CA102" s="145"/>
      <c r="CB102" s="145"/>
      <c r="CC102" s="145"/>
      <c r="CD102" s="145"/>
      <c r="CE102" s="145"/>
      <c r="CF102" s="145"/>
      <c r="CG102" s="145"/>
      <c r="CH102" s="145"/>
      <c r="CI102" s="145"/>
      <c r="CJ102" s="145"/>
      <c r="CK102" s="145"/>
      <c r="CL102" s="145"/>
      <c r="CM102" s="145"/>
      <c r="CN102" s="145"/>
      <c r="CO102" s="145"/>
      <c r="CP102" s="145"/>
      <c r="CQ102" s="145"/>
      <c r="CR102" s="145"/>
      <c r="CS102" s="145"/>
      <c r="CT102" s="145"/>
      <c r="CU102" s="145"/>
      <c r="CV102" s="145"/>
    </row>
    <row r="103" spans="1:100">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45"/>
      <c r="BH103" s="145"/>
      <c r="BI103" s="145"/>
      <c r="BJ103" s="145"/>
      <c r="BK103" s="145"/>
      <c r="BL103" s="145"/>
      <c r="BM103" s="145"/>
      <c r="BN103" s="145"/>
      <c r="BO103" s="145"/>
      <c r="BP103" s="145"/>
      <c r="BQ103" s="145"/>
      <c r="BR103" s="145"/>
      <c r="BS103" s="145"/>
      <c r="BT103" s="145"/>
      <c r="BU103" s="145"/>
      <c r="BV103" s="145"/>
      <c r="BW103" s="145"/>
      <c r="BX103" s="145"/>
      <c r="BY103" s="145"/>
      <c r="BZ103" s="145"/>
      <c r="CA103" s="145"/>
      <c r="CB103" s="145"/>
      <c r="CC103" s="145"/>
      <c r="CD103" s="145"/>
      <c r="CE103" s="145"/>
      <c r="CF103" s="145"/>
      <c r="CG103" s="145"/>
      <c r="CH103" s="145"/>
      <c r="CI103" s="145"/>
      <c r="CJ103" s="145"/>
      <c r="CK103" s="145"/>
      <c r="CL103" s="145"/>
      <c r="CM103" s="145"/>
      <c r="CN103" s="145"/>
      <c r="CO103" s="145"/>
      <c r="CP103" s="145"/>
      <c r="CQ103" s="145"/>
      <c r="CR103" s="145"/>
      <c r="CS103" s="145"/>
      <c r="CT103" s="145"/>
      <c r="CU103" s="145"/>
      <c r="CV103" s="145"/>
    </row>
    <row r="104" spans="1:100">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c r="AW104" s="145"/>
      <c r="AX104" s="145"/>
      <c r="AY104" s="145"/>
      <c r="AZ104" s="145"/>
      <c r="BA104" s="145"/>
      <c r="BB104" s="145"/>
      <c r="BC104" s="145"/>
      <c r="BD104" s="145"/>
      <c r="BE104" s="145"/>
      <c r="BF104" s="145"/>
      <c r="BG104" s="145"/>
      <c r="BH104" s="145"/>
      <c r="BI104" s="145"/>
      <c r="BJ104" s="145"/>
      <c r="BK104" s="145"/>
      <c r="BL104" s="145"/>
      <c r="BM104" s="145"/>
      <c r="BN104" s="145"/>
      <c r="BO104" s="145"/>
      <c r="BP104" s="145"/>
      <c r="BQ104" s="145"/>
      <c r="BR104" s="145"/>
      <c r="BS104" s="145"/>
      <c r="BT104" s="145"/>
      <c r="BU104" s="145"/>
      <c r="BV104" s="145"/>
      <c r="BW104" s="145"/>
      <c r="BX104" s="145"/>
      <c r="BY104" s="145"/>
      <c r="BZ104" s="145"/>
      <c r="CA104" s="145"/>
      <c r="CB104" s="145"/>
      <c r="CC104" s="145"/>
      <c r="CD104" s="145"/>
      <c r="CE104" s="145"/>
      <c r="CF104" s="145"/>
      <c r="CG104" s="145"/>
      <c r="CH104" s="145"/>
      <c r="CI104" s="145"/>
      <c r="CJ104" s="145"/>
      <c r="CK104" s="145"/>
      <c r="CL104" s="145"/>
      <c r="CM104" s="145"/>
      <c r="CN104" s="145"/>
      <c r="CO104" s="145"/>
      <c r="CP104" s="145"/>
      <c r="CQ104" s="145"/>
      <c r="CR104" s="145"/>
      <c r="CS104" s="145"/>
      <c r="CT104" s="145"/>
      <c r="CU104" s="145"/>
      <c r="CV104" s="145"/>
    </row>
    <row r="105" spans="1:100">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145"/>
      <c r="AS105" s="145"/>
      <c r="AT105" s="145"/>
      <c r="AU105" s="145"/>
      <c r="AV105" s="145"/>
      <c r="AW105" s="145"/>
      <c r="AX105" s="145"/>
      <c r="AY105" s="145"/>
      <c r="AZ105" s="145"/>
      <c r="BA105" s="145"/>
      <c r="BB105" s="145"/>
      <c r="BC105" s="145"/>
      <c r="BD105" s="145"/>
      <c r="BE105" s="145"/>
      <c r="BF105" s="145"/>
      <c r="BG105" s="145"/>
      <c r="BH105" s="145"/>
      <c r="BI105" s="145"/>
      <c r="BJ105" s="145"/>
      <c r="BK105" s="145"/>
      <c r="BL105" s="145"/>
      <c r="BM105" s="145"/>
      <c r="BN105" s="145"/>
      <c r="BO105" s="145"/>
      <c r="BP105" s="145"/>
      <c r="BQ105" s="145"/>
      <c r="BR105" s="145"/>
      <c r="BS105" s="145"/>
      <c r="BT105" s="145"/>
      <c r="BU105" s="145"/>
      <c r="BV105" s="145"/>
      <c r="BW105" s="145"/>
      <c r="BX105" s="145"/>
      <c r="BY105" s="145"/>
      <c r="BZ105" s="145"/>
      <c r="CA105" s="145"/>
      <c r="CB105" s="145"/>
      <c r="CC105" s="145"/>
      <c r="CD105" s="145"/>
      <c r="CE105" s="145"/>
      <c r="CF105" s="145"/>
      <c r="CG105" s="145"/>
      <c r="CH105" s="145"/>
      <c r="CI105" s="145"/>
      <c r="CJ105" s="145"/>
      <c r="CK105" s="145"/>
      <c r="CL105" s="145"/>
      <c r="CM105" s="145"/>
      <c r="CN105" s="145"/>
      <c r="CO105" s="145"/>
      <c r="CP105" s="145"/>
      <c r="CQ105" s="145"/>
      <c r="CR105" s="145"/>
      <c r="CS105" s="145"/>
      <c r="CT105" s="145"/>
      <c r="CU105" s="145"/>
      <c r="CV105" s="145"/>
    </row>
    <row r="106" spans="1:100">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5"/>
      <c r="AO106" s="145"/>
      <c r="AP106" s="145"/>
      <c r="AQ106" s="145"/>
      <c r="AR106" s="145"/>
      <c r="AS106" s="145"/>
      <c r="AT106" s="145"/>
      <c r="AU106" s="145"/>
      <c r="AV106" s="145"/>
      <c r="AW106" s="145"/>
      <c r="AX106" s="145"/>
      <c r="AY106" s="145"/>
      <c r="AZ106" s="145"/>
      <c r="BA106" s="145"/>
      <c r="BB106" s="145"/>
      <c r="BC106" s="145"/>
      <c r="BD106" s="145"/>
      <c r="BE106" s="145"/>
      <c r="BF106" s="145"/>
      <c r="BG106" s="145"/>
      <c r="BH106" s="145"/>
      <c r="BI106" s="145"/>
      <c r="BJ106" s="145"/>
      <c r="BK106" s="145"/>
      <c r="BL106" s="145"/>
      <c r="BM106" s="145"/>
      <c r="BN106" s="145"/>
      <c r="BO106" s="145"/>
      <c r="BP106" s="145"/>
      <c r="BQ106" s="145"/>
      <c r="BR106" s="145"/>
      <c r="BS106" s="145"/>
      <c r="BT106" s="145"/>
      <c r="BU106" s="145"/>
      <c r="BV106" s="145"/>
      <c r="BW106" s="145"/>
      <c r="BX106" s="145"/>
      <c r="BY106" s="145"/>
      <c r="BZ106" s="145"/>
      <c r="CA106" s="145"/>
      <c r="CB106" s="145"/>
      <c r="CC106" s="145"/>
      <c r="CD106" s="145"/>
      <c r="CE106" s="145"/>
      <c r="CF106" s="145"/>
      <c r="CG106" s="145"/>
      <c r="CH106" s="145"/>
      <c r="CI106" s="145"/>
      <c r="CJ106" s="145"/>
      <c r="CK106" s="145"/>
      <c r="CL106" s="145"/>
      <c r="CM106" s="145"/>
      <c r="CN106" s="145"/>
      <c r="CO106" s="145"/>
      <c r="CP106" s="145"/>
      <c r="CQ106" s="145"/>
      <c r="CR106" s="145"/>
      <c r="CS106" s="145"/>
      <c r="CT106" s="145"/>
      <c r="CU106" s="145"/>
      <c r="CV106" s="145"/>
    </row>
    <row r="107" spans="1:100">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145"/>
      <c r="BH107" s="145"/>
      <c r="BI107" s="145"/>
      <c r="BJ107" s="145"/>
      <c r="BK107" s="145"/>
      <c r="BL107" s="145"/>
      <c r="BM107" s="145"/>
      <c r="BN107" s="145"/>
      <c r="BO107" s="145"/>
      <c r="BP107" s="145"/>
      <c r="BQ107" s="145"/>
      <c r="BR107" s="145"/>
      <c r="BS107" s="145"/>
      <c r="BT107" s="145"/>
      <c r="BU107" s="145"/>
      <c r="BV107" s="145"/>
      <c r="BW107" s="145"/>
      <c r="BX107" s="145"/>
      <c r="BY107" s="145"/>
      <c r="BZ107" s="145"/>
      <c r="CA107" s="145"/>
      <c r="CB107" s="145"/>
      <c r="CC107" s="145"/>
      <c r="CD107" s="145"/>
      <c r="CE107" s="145"/>
      <c r="CF107" s="145"/>
      <c r="CG107" s="145"/>
      <c r="CH107" s="145"/>
      <c r="CI107" s="145"/>
      <c r="CJ107" s="145"/>
      <c r="CK107" s="145"/>
      <c r="CL107" s="145"/>
      <c r="CM107" s="145"/>
      <c r="CN107" s="145"/>
      <c r="CO107" s="145"/>
      <c r="CP107" s="145"/>
      <c r="CQ107" s="145"/>
      <c r="CR107" s="145"/>
      <c r="CS107" s="145"/>
      <c r="CT107" s="145"/>
      <c r="CU107" s="145"/>
      <c r="CV107" s="145"/>
    </row>
  </sheetData>
  <mergeCells count="19">
    <mergeCell ref="B85:L85"/>
    <mergeCell ref="A26:K26"/>
    <mergeCell ref="B79:K79"/>
    <mergeCell ref="B80:K80"/>
    <mergeCell ref="B81:K81"/>
    <mergeCell ref="A47:K47"/>
    <mergeCell ref="A48:K48"/>
    <mergeCell ref="A49:K49"/>
    <mergeCell ref="B77:K77"/>
    <mergeCell ref="B78:K78"/>
    <mergeCell ref="B84:K84"/>
    <mergeCell ref="B83:K83"/>
    <mergeCell ref="B82:K82"/>
    <mergeCell ref="A3:K3"/>
    <mergeCell ref="A4:K4"/>
    <mergeCell ref="A5:K5"/>
    <mergeCell ref="H7:I7"/>
    <mergeCell ref="J7:K7"/>
    <mergeCell ref="D7:E7"/>
  </mergeCells>
  <phoneticPr fontId="0" type="noConversion"/>
  <pageMargins left="0.5" right="0.5" top="0.75" bottom="0.75" header="0.3" footer="0.3"/>
  <pageSetup scale="66" orientation="landscape" horizontalDpi="1200" verticalDpi="1200" r:id="rId1"/>
  <rowBreaks count="1" manualBreakCount="1">
    <brk id="44" max="10" man="1"/>
  </rowBreaks>
  <colBreaks count="1" manualBreakCount="1">
    <brk id="11" max="8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110" zoomScaleNormal="110" zoomScaleSheetLayoutView="110" workbookViewId="0">
      <selection activeCell="M22" sqref="M22"/>
    </sheetView>
  </sheetViews>
  <sheetFormatPr defaultRowHeight="12.75"/>
  <cols>
    <col min="1" max="1" width="6.83203125" customWidth="1"/>
    <col min="2" max="2" width="29.1640625" customWidth="1"/>
    <col min="3" max="3" width="16" customWidth="1"/>
    <col min="4" max="4" width="15.83203125" customWidth="1"/>
    <col min="5" max="5" width="13.83203125" customWidth="1"/>
    <col min="6" max="6" width="16.6640625" bestFit="1" customWidth="1"/>
    <col min="7" max="7" width="15.5" bestFit="1" customWidth="1"/>
    <col min="8" max="9" width="7.5" customWidth="1"/>
    <col min="10" max="10" width="7.5" bestFit="1" customWidth="1"/>
  </cols>
  <sheetData>
    <row r="1" spans="1:10" ht="9.9499999999999993" customHeight="1">
      <c r="A1" s="15"/>
      <c r="B1" s="15"/>
      <c r="C1" s="2"/>
      <c r="D1" s="2"/>
      <c r="E1" s="2"/>
      <c r="F1" s="2"/>
      <c r="G1" s="2"/>
      <c r="H1" s="2"/>
      <c r="I1" s="881" t="s">
        <v>67</v>
      </c>
      <c r="J1" s="881"/>
    </row>
    <row r="2" spans="1:10" ht="9.9499999999999993" customHeight="1">
      <c r="A2" s="101"/>
      <c r="B2" s="101"/>
      <c r="C2" s="103"/>
      <c r="D2" s="103"/>
      <c r="E2" s="103"/>
      <c r="F2" s="103"/>
      <c r="G2" s="103"/>
      <c r="H2" s="103"/>
      <c r="I2" s="99"/>
      <c r="J2" s="111" t="s">
        <v>1003</v>
      </c>
    </row>
    <row r="3" spans="1:10" ht="9.9499999999999993" customHeight="1">
      <c r="A3" s="869" t="s">
        <v>186</v>
      </c>
      <c r="B3" s="869"/>
      <c r="C3" s="869"/>
      <c r="D3" s="869"/>
      <c r="E3" s="869"/>
      <c r="F3" s="869"/>
      <c r="G3" s="869"/>
      <c r="H3" s="869"/>
      <c r="I3" s="869"/>
      <c r="J3" s="869"/>
    </row>
    <row r="4" spans="1:10" ht="9.9499999999999993" customHeight="1">
      <c r="A4" s="869" t="s">
        <v>187</v>
      </c>
      <c r="B4" s="869"/>
      <c r="C4" s="869"/>
      <c r="D4" s="869"/>
      <c r="E4" s="869"/>
      <c r="F4" s="869"/>
      <c r="G4" s="869"/>
      <c r="H4" s="869"/>
      <c r="I4" s="869"/>
      <c r="J4" s="869"/>
    </row>
    <row r="5" spans="1:10" ht="9.9499999999999993" customHeight="1">
      <c r="A5" s="870" t="s">
        <v>752</v>
      </c>
      <c r="B5" s="871"/>
      <c r="C5" s="871"/>
      <c r="D5" s="871"/>
      <c r="E5" s="871"/>
      <c r="F5" s="871"/>
      <c r="G5" s="871"/>
      <c r="H5" s="871"/>
      <c r="I5" s="871"/>
      <c r="J5" s="871"/>
    </row>
    <row r="6" spans="1:10" ht="9.9499999999999993" customHeight="1">
      <c r="A6" s="2"/>
      <c r="B6" s="2"/>
      <c r="C6" s="2"/>
      <c r="D6" s="2"/>
      <c r="E6" s="2"/>
      <c r="F6" s="2"/>
      <c r="G6" s="2"/>
      <c r="H6" s="2"/>
      <c r="I6" s="2"/>
      <c r="J6" s="2"/>
    </row>
    <row r="7" spans="1:10" ht="9.9499999999999993" customHeight="1">
      <c r="A7" s="2"/>
      <c r="B7" s="2" t="s">
        <v>188</v>
      </c>
      <c r="C7" s="2"/>
      <c r="D7" s="2"/>
      <c r="E7" s="2"/>
      <c r="F7" s="2"/>
      <c r="G7" s="2"/>
      <c r="H7" s="2"/>
      <c r="I7" s="2"/>
      <c r="J7" s="2"/>
    </row>
    <row r="8" spans="1:10" ht="9.9499999999999993" customHeight="1">
      <c r="A8" s="4"/>
      <c r="B8" s="2"/>
      <c r="C8" s="2"/>
      <c r="D8" s="2"/>
      <c r="E8" s="2"/>
      <c r="F8" s="4" t="s">
        <v>431</v>
      </c>
      <c r="G8" s="2"/>
      <c r="H8" s="2"/>
      <c r="I8" s="2"/>
      <c r="J8" s="2"/>
    </row>
    <row r="9" spans="1:10" ht="9.9499999999999993" customHeight="1">
      <c r="A9" s="4">
        <v>1</v>
      </c>
      <c r="B9" s="100" t="s">
        <v>573</v>
      </c>
      <c r="C9" s="100"/>
      <c r="D9" s="2"/>
      <c r="E9" s="2"/>
      <c r="F9" s="652">
        <f>1795883+21914+255414</f>
        <v>2073211</v>
      </c>
      <c r="G9" s="2"/>
      <c r="H9" s="2"/>
      <c r="I9" s="2"/>
      <c r="J9" s="2"/>
    </row>
    <row r="10" spans="1:10" ht="9.9499999999999993" customHeight="1">
      <c r="A10" s="4"/>
      <c r="B10" s="2"/>
      <c r="C10" s="2"/>
      <c r="D10" s="2"/>
      <c r="E10" s="2"/>
      <c r="F10" s="2"/>
      <c r="G10" s="2"/>
      <c r="H10" s="2"/>
      <c r="I10" s="2"/>
      <c r="J10" s="2"/>
    </row>
    <row r="11" spans="1:10" ht="9.9499999999999993" customHeight="1">
      <c r="A11" s="4">
        <v>2</v>
      </c>
      <c r="B11" s="2" t="s">
        <v>189</v>
      </c>
      <c r="C11" s="2"/>
      <c r="D11" s="2"/>
      <c r="E11" s="2"/>
      <c r="F11" s="48">
        <v>0</v>
      </c>
      <c r="G11" s="2"/>
      <c r="H11" s="2"/>
      <c r="I11" s="2"/>
      <c r="J11" s="2"/>
    </row>
    <row r="12" spans="1:10" ht="9.9499999999999993" customHeight="1">
      <c r="A12" s="4"/>
      <c r="B12" s="2"/>
      <c r="C12" s="2"/>
      <c r="D12" s="2"/>
      <c r="E12" s="2"/>
      <c r="F12" s="2"/>
      <c r="G12" s="2"/>
      <c r="H12" s="2"/>
      <c r="I12" s="2"/>
      <c r="J12" s="2"/>
    </row>
    <row r="13" spans="1:10" ht="9.9499999999999993" customHeight="1">
      <c r="A13" s="4">
        <v>3</v>
      </c>
      <c r="B13" s="2" t="s">
        <v>270</v>
      </c>
      <c r="C13" s="2"/>
      <c r="D13" s="2"/>
      <c r="E13" s="2"/>
      <c r="F13" s="51">
        <f>E41</f>
        <v>84866165.20615384</v>
      </c>
      <c r="G13" s="2"/>
      <c r="H13" s="2"/>
      <c r="I13" s="2"/>
      <c r="J13" s="2"/>
    </row>
    <row r="14" spans="1:10" ht="9.9499999999999993" customHeight="1">
      <c r="A14" s="4">
        <v>4</v>
      </c>
      <c r="B14" s="2" t="s">
        <v>558</v>
      </c>
      <c r="C14" s="2"/>
      <c r="D14" s="2"/>
      <c r="E14" s="2"/>
      <c r="F14" s="51">
        <f>-F22</f>
        <v>0</v>
      </c>
      <c r="G14" s="2"/>
      <c r="H14" s="2"/>
      <c r="I14" s="2"/>
      <c r="J14" s="2"/>
    </row>
    <row r="15" spans="1:10" ht="9.9499999999999993" customHeight="1">
      <c r="A15" s="4">
        <v>5</v>
      </c>
      <c r="B15" s="2" t="s">
        <v>268</v>
      </c>
      <c r="C15" s="2"/>
      <c r="D15" s="2"/>
      <c r="E15" s="2"/>
      <c r="F15" s="51">
        <f>-F41</f>
        <v>0</v>
      </c>
      <c r="G15" s="2"/>
      <c r="H15" s="2"/>
      <c r="I15" s="2"/>
      <c r="J15" s="2"/>
    </row>
    <row r="16" spans="1:10" ht="9.9499999999999993" customHeight="1">
      <c r="A16" s="4">
        <v>6</v>
      </c>
      <c r="B16" s="2" t="s">
        <v>269</v>
      </c>
      <c r="C16" s="2"/>
      <c r="D16" s="2"/>
      <c r="E16" s="2"/>
      <c r="F16" s="95">
        <f>-G41</f>
        <v>0</v>
      </c>
      <c r="G16" s="2"/>
      <c r="H16" s="2"/>
      <c r="I16" s="2"/>
      <c r="J16" s="2"/>
    </row>
    <row r="17" spans="1:10" ht="9.9499999999999993" customHeight="1">
      <c r="A17" s="4">
        <v>7</v>
      </c>
      <c r="B17" s="2" t="s">
        <v>56</v>
      </c>
      <c r="C17" s="2" t="s">
        <v>190</v>
      </c>
      <c r="D17" s="2"/>
      <c r="E17" s="2"/>
      <c r="F17" s="60">
        <f>SUM(F13:F16)</f>
        <v>84866165.20615384</v>
      </c>
      <c r="G17" s="2"/>
      <c r="H17" s="2"/>
      <c r="I17" s="2"/>
      <c r="J17" s="2"/>
    </row>
    <row r="18" spans="1:10" ht="9.9499999999999993" customHeight="1">
      <c r="A18" s="4"/>
      <c r="B18" s="2"/>
      <c r="C18" s="2"/>
      <c r="D18" s="2"/>
      <c r="E18" s="2"/>
      <c r="F18" s="2"/>
      <c r="G18" s="2"/>
      <c r="H18" s="2"/>
      <c r="I18" s="2"/>
      <c r="J18" s="2"/>
    </row>
    <row r="19" spans="1:10" ht="9.9499999999999993" customHeight="1">
      <c r="A19" s="4"/>
      <c r="B19" s="2"/>
      <c r="C19" s="2"/>
      <c r="D19" s="2"/>
      <c r="E19" s="2"/>
      <c r="F19" s="2"/>
      <c r="G19" s="2"/>
      <c r="H19" s="2"/>
      <c r="I19" s="2"/>
      <c r="J19" s="2"/>
    </row>
    <row r="20" spans="1:10" ht="9.9499999999999993" customHeight="1" thickBot="1">
      <c r="A20" s="4"/>
      <c r="B20" s="2"/>
      <c r="C20" s="2"/>
      <c r="D20" s="2"/>
      <c r="E20" s="2"/>
      <c r="F20" s="19" t="s">
        <v>431</v>
      </c>
      <c r="G20" s="19" t="s">
        <v>439</v>
      </c>
      <c r="H20" s="19" t="s">
        <v>442</v>
      </c>
      <c r="I20" s="19" t="s">
        <v>438</v>
      </c>
      <c r="J20" s="4"/>
    </row>
    <row r="21" spans="1:10" ht="9.9499999999999993" customHeight="1">
      <c r="A21" s="4">
        <v>8</v>
      </c>
      <c r="B21" s="2" t="s">
        <v>54</v>
      </c>
      <c r="C21" s="2" t="s">
        <v>473</v>
      </c>
      <c r="D21" s="2"/>
      <c r="E21" s="2"/>
      <c r="F21" s="51">
        <f>C41</f>
        <v>68080769.230769232</v>
      </c>
      <c r="G21" s="37">
        <f>IF((F21/F24)&lt;0.4525,0.4525,(F21/F24))</f>
        <v>0.45250000000000001</v>
      </c>
      <c r="H21" s="422">
        <f>IFERROR(F9/F21,0)</f>
        <v>3.0452226427885431E-2</v>
      </c>
      <c r="I21" s="39">
        <f>G21*H21</f>
        <v>1.3779632458618157E-2</v>
      </c>
      <c r="J21" s="21" t="s">
        <v>204</v>
      </c>
    </row>
    <row r="22" spans="1:10" ht="9.9499999999999993" customHeight="1">
      <c r="A22" s="4">
        <v>9</v>
      </c>
      <c r="B22" s="2" t="s">
        <v>55</v>
      </c>
      <c r="C22" s="2" t="s">
        <v>474</v>
      </c>
      <c r="D22" s="2"/>
      <c r="E22" s="2"/>
      <c r="F22" s="51">
        <f>D41</f>
        <v>0</v>
      </c>
      <c r="G22" s="104">
        <v>0</v>
      </c>
      <c r="H22" s="104">
        <v>0</v>
      </c>
      <c r="I22" s="39">
        <f>G22*H22</f>
        <v>0</v>
      </c>
      <c r="J22" s="2"/>
    </row>
    <row r="23" spans="1:10" ht="9.9499999999999993" customHeight="1">
      <c r="A23" s="4">
        <v>10</v>
      </c>
      <c r="B23" s="2" t="s">
        <v>56</v>
      </c>
      <c r="C23" s="2" t="s">
        <v>559</v>
      </c>
      <c r="D23" s="2"/>
      <c r="E23" s="2"/>
      <c r="F23" s="51">
        <f>F17</f>
        <v>84866165.20615384</v>
      </c>
      <c r="G23" s="78">
        <f>IF((F23/F24)&gt;0.5475,0.5475,(F23/F24))</f>
        <v>0.54749999999999999</v>
      </c>
      <c r="H23" s="78">
        <v>9.8500000000000004E-2</v>
      </c>
      <c r="I23" s="419">
        <f>G23*H23</f>
        <v>5.3928750000000004E-2</v>
      </c>
      <c r="J23" s="2"/>
    </row>
    <row r="24" spans="1:10" ht="9.9499999999999993" customHeight="1">
      <c r="A24" s="4">
        <v>11</v>
      </c>
      <c r="B24" s="2" t="s">
        <v>398</v>
      </c>
      <c r="C24" s="2" t="s">
        <v>191</v>
      </c>
      <c r="D24" s="2"/>
      <c r="E24" s="2"/>
      <c r="F24" s="60">
        <f>SUM(F21:F23)</f>
        <v>152946934.43692309</v>
      </c>
      <c r="G24" s="2"/>
      <c r="H24" s="2"/>
      <c r="I24" s="39">
        <f>SUM(I21:I23)</f>
        <v>6.7708382458618155E-2</v>
      </c>
      <c r="J24" s="21" t="s">
        <v>205</v>
      </c>
    </row>
    <row r="25" spans="1:10" ht="9.9499999999999993" customHeight="1">
      <c r="A25" s="4"/>
      <c r="B25" s="2"/>
      <c r="C25" s="2"/>
      <c r="D25" s="2"/>
      <c r="E25" s="2"/>
      <c r="F25" s="2"/>
      <c r="G25" s="2"/>
      <c r="H25" s="2"/>
      <c r="I25" s="2"/>
      <c r="J25" s="2"/>
    </row>
    <row r="26" spans="1:10" ht="9.9499999999999993" customHeight="1">
      <c r="A26" s="4"/>
      <c r="B26" s="2"/>
      <c r="C26" s="4" t="s">
        <v>122</v>
      </c>
      <c r="D26" s="4" t="s">
        <v>123</v>
      </c>
      <c r="E26" s="4" t="s">
        <v>192</v>
      </c>
      <c r="F26" s="4" t="s">
        <v>193</v>
      </c>
      <c r="G26" s="4" t="s">
        <v>194</v>
      </c>
      <c r="H26" s="2"/>
      <c r="I26" s="2"/>
      <c r="J26" s="2"/>
    </row>
    <row r="27" spans="1:10" ht="20.100000000000001" customHeight="1">
      <c r="A27" s="2"/>
      <c r="B27" s="25" t="s">
        <v>195</v>
      </c>
      <c r="C27" s="25" t="s">
        <v>196</v>
      </c>
      <c r="D27" s="25" t="s">
        <v>197</v>
      </c>
      <c r="E27" s="25" t="s">
        <v>206</v>
      </c>
      <c r="F27" s="68" t="s">
        <v>198</v>
      </c>
      <c r="G27" s="25" t="s">
        <v>199</v>
      </c>
      <c r="H27" s="2"/>
      <c r="I27" s="2"/>
      <c r="J27" s="2"/>
    </row>
    <row r="28" spans="1:10" ht="9.9499999999999993" customHeight="1">
      <c r="A28" s="15">
        <v>12</v>
      </c>
      <c r="B28" s="103" t="s">
        <v>200</v>
      </c>
      <c r="C28" s="69">
        <v>68850000</v>
      </c>
      <c r="D28" s="69">
        <v>0</v>
      </c>
      <c r="E28" s="69">
        <v>86579155.039999992</v>
      </c>
      <c r="F28" s="69">
        <v>0</v>
      </c>
      <c r="G28" s="69">
        <v>0</v>
      </c>
      <c r="H28" s="2"/>
      <c r="I28" s="2"/>
      <c r="J28" s="2"/>
    </row>
    <row r="29" spans="1:10" ht="9.75" customHeight="1">
      <c r="A29" s="15">
        <v>13</v>
      </c>
      <c r="B29" s="103" t="s">
        <v>139</v>
      </c>
      <c r="C29" s="69">
        <v>68850000</v>
      </c>
      <c r="D29" s="69">
        <v>0</v>
      </c>
      <c r="E29" s="69">
        <v>87559853.689999998</v>
      </c>
      <c r="F29" s="69">
        <v>0</v>
      </c>
      <c r="G29" s="69">
        <v>0</v>
      </c>
      <c r="H29" s="2"/>
      <c r="I29" s="2"/>
      <c r="J29" s="2"/>
    </row>
    <row r="30" spans="1:10" ht="9.9499999999999993" customHeight="1">
      <c r="A30" s="15">
        <v>14</v>
      </c>
      <c r="B30" s="103" t="s">
        <v>140</v>
      </c>
      <c r="C30" s="69">
        <v>68850000</v>
      </c>
      <c r="D30" s="69">
        <v>0</v>
      </c>
      <c r="E30" s="69">
        <v>88537240.399999991</v>
      </c>
      <c r="F30" s="69">
        <v>0</v>
      </c>
      <c r="G30" s="69">
        <v>0</v>
      </c>
      <c r="H30" s="2"/>
      <c r="I30" s="2"/>
      <c r="J30" s="2"/>
    </row>
    <row r="31" spans="1:10" ht="9.9499999999999993" customHeight="1">
      <c r="A31" s="15">
        <v>15</v>
      </c>
      <c r="B31" s="103" t="s">
        <v>141</v>
      </c>
      <c r="C31" s="69">
        <v>68850000</v>
      </c>
      <c r="D31" s="69">
        <v>0</v>
      </c>
      <c r="E31" s="69">
        <v>84243339.629999995</v>
      </c>
      <c r="F31" s="69">
        <v>0</v>
      </c>
      <c r="G31" s="69">
        <v>0</v>
      </c>
      <c r="H31" s="2"/>
      <c r="I31" s="2"/>
      <c r="J31" s="2"/>
    </row>
    <row r="32" spans="1:10" ht="9.9499999999999993" customHeight="1">
      <c r="A32" s="15">
        <v>16</v>
      </c>
      <c r="B32" s="103" t="s">
        <v>142</v>
      </c>
      <c r="C32" s="69">
        <v>68850000</v>
      </c>
      <c r="D32" s="69">
        <v>0</v>
      </c>
      <c r="E32" s="69">
        <v>85001287.189999998</v>
      </c>
      <c r="F32" s="69">
        <v>0</v>
      </c>
      <c r="G32" s="69">
        <v>0</v>
      </c>
      <c r="H32" s="2"/>
      <c r="I32" s="2"/>
      <c r="J32" s="2"/>
    </row>
    <row r="33" spans="1:11" ht="9.9499999999999993" customHeight="1">
      <c r="A33" s="15">
        <v>17</v>
      </c>
      <c r="B33" s="103" t="s">
        <v>143</v>
      </c>
      <c r="C33" s="69">
        <v>68850000</v>
      </c>
      <c r="D33" s="69">
        <v>0</v>
      </c>
      <c r="E33" s="69">
        <v>85755688.289999992</v>
      </c>
      <c r="F33" s="69">
        <v>0</v>
      </c>
      <c r="G33" s="69">
        <v>0</v>
      </c>
      <c r="H33" s="2"/>
      <c r="I33" s="2"/>
      <c r="J33" s="2"/>
    </row>
    <row r="34" spans="1:11" ht="9.9499999999999993" customHeight="1">
      <c r="A34" s="15">
        <v>18</v>
      </c>
      <c r="B34" s="103" t="s">
        <v>144</v>
      </c>
      <c r="C34" s="69">
        <v>67600000</v>
      </c>
      <c r="D34" s="69">
        <v>0</v>
      </c>
      <c r="E34" s="69">
        <v>83924984.75999999</v>
      </c>
      <c r="F34" s="69">
        <v>0</v>
      </c>
      <c r="G34" s="69">
        <v>0</v>
      </c>
      <c r="H34" s="2"/>
      <c r="I34" s="2"/>
      <c r="J34" s="2"/>
    </row>
    <row r="35" spans="1:11" ht="9.9499999999999993" customHeight="1">
      <c r="A35" s="15">
        <v>19</v>
      </c>
      <c r="B35" s="103" t="s">
        <v>145</v>
      </c>
      <c r="C35" s="69">
        <v>67600000</v>
      </c>
      <c r="D35" s="69">
        <v>0</v>
      </c>
      <c r="E35" s="69">
        <v>84682557.569999993</v>
      </c>
      <c r="F35" s="69">
        <v>0</v>
      </c>
      <c r="G35" s="69">
        <v>0</v>
      </c>
      <c r="H35" s="2"/>
      <c r="I35" s="2"/>
      <c r="J35" s="2"/>
    </row>
    <row r="36" spans="1:11" ht="9.9499999999999993" customHeight="1">
      <c r="A36" s="15">
        <v>20</v>
      </c>
      <c r="B36" s="103" t="s">
        <v>146</v>
      </c>
      <c r="C36" s="69">
        <v>67600000</v>
      </c>
      <c r="D36" s="69">
        <v>0</v>
      </c>
      <c r="E36" s="69">
        <v>85436172.289999992</v>
      </c>
      <c r="F36" s="69">
        <v>0</v>
      </c>
      <c r="G36" s="69">
        <v>0</v>
      </c>
      <c r="H36" s="2"/>
      <c r="I36" s="2"/>
      <c r="J36" s="2"/>
    </row>
    <row r="37" spans="1:11" ht="9.9499999999999993" customHeight="1">
      <c r="A37" s="15">
        <v>21</v>
      </c>
      <c r="B37" s="103" t="s">
        <v>147</v>
      </c>
      <c r="C37" s="69">
        <v>67600000</v>
      </c>
      <c r="D37" s="69">
        <v>0</v>
      </c>
      <c r="E37" s="69">
        <v>82322592.409999996</v>
      </c>
      <c r="F37" s="69">
        <v>0</v>
      </c>
      <c r="G37" s="69">
        <v>0</v>
      </c>
      <c r="H37" s="2"/>
      <c r="I37" s="2"/>
      <c r="J37" s="2"/>
    </row>
    <row r="38" spans="1:11" ht="9.9499999999999993" customHeight="1">
      <c r="A38" s="15">
        <v>22</v>
      </c>
      <c r="B38" s="103" t="s">
        <v>148</v>
      </c>
      <c r="C38" s="69">
        <v>67600000</v>
      </c>
      <c r="D38" s="69">
        <v>0</v>
      </c>
      <c r="E38" s="69">
        <v>83075267.819999993</v>
      </c>
      <c r="F38" s="69">
        <v>0</v>
      </c>
      <c r="G38" s="69">
        <v>0</v>
      </c>
      <c r="H38" s="2"/>
      <c r="I38" s="2"/>
      <c r="J38" s="2"/>
    </row>
    <row r="39" spans="1:11" ht="9.9499999999999993" customHeight="1">
      <c r="A39" s="15">
        <v>23</v>
      </c>
      <c r="B39" s="103" t="s">
        <v>149</v>
      </c>
      <c r="C39" s="69">
        <v>67600000</v>
      </c>
      <c r="D39" s="69">
        <v>0</v>
      </c>
      <c r="E39" s="69">
        <v>83824422.199999988</v>
      </c>
      <c r="F39" s="69">
        <v>0</v>
      </c>
      <c r="G39" s="69">
        <v>0</v>
      </c>
      <c r="H39" s="2"/>
      <c r="I39" s="2"/>
      <c r="J39" s="2"/>
    </row>
    <row r="40" spans="1:11" ht="9.9499999999999993" customHeight="1">
      <c r="A40" s="15">
        <v>24</v>
      </c>
      <c r="B40" s="100" t="s">
        <v>150</v>
      </c>
      <c r="C40" s="69">
        <v>66350000</v>
      </c>
      <c r="D40" s="69">
        <v>0</v>
      </c>
      <c r="E40" s="69">
        <v>82317586.389999986</v>
      </c>
      <c r="F40" s="69">
        <v>0</v>
      </c>
      <c r="G40" s="69">
        <v>0</v>
      </c>
      <c r="H40" s="2"/>
      <c r="I40" s="2"/>
      <c r="J40" s="2"/>
    </row>
    <row r="41" spans="1:11" ht="9.9499999999999993" customHeight="1">
      <c r="A41" s="15">
        <v>25</v>
      </c>
      <c r="B41" s="20" t="s">
        <v>267</v>
      </c>
      <c r="C41" s="62">
        <f>AVERAGE(C28:C40)</f>
        <v>68080769.230769232</v>
      </c>
      <c r="D41" s="62">
        <f>AVERAGE(D28:D40)</f>
        <v>0</v>
      </c>
      <c r="E41" s="62">
        <f>AVERAGE(E28:E40)</f>
        <v>84866165.20615384</v>
      </c>
      <c r="F41" s="62">
        <f>AVERAGE(F28:F40)</f>
        <v>0</v>
      </c>
      <c r="G41" s="62">
        <f>AVERAGE(G28:G40)</f>
        <v>0</v>
      </c>
      <c r="H41" s="2"/>
      <c r="I41" s="2"/>
      <c r="J41" s="2"/>
    </row>
    <row r="42" spans="1:11" ht="9.9499999999999993" customHeight="1">
      <c r="A42" s="4"/>
      <c r="B42" s="2"/>
      <c r="C42" s="2"/>
      <c r="D42" s="2"/>
      <c r="E42" s="2"/>
      <c r="F42" s="2"/>
      <c r="G42" s="2"/>
      <c r="H42" s="2"/>
      <c r="I42" s="2"/>
      <c r="J42" s="2"/>
    </row>
    <row r="43" spans="1:11" ht="9.9499999999999993" customHeight="1">
      <c r="A43" s="9" t="s">
        <v>21</v>
      </c>
      <c r="B43" s="2"/>
      <c r="C43" s="2"/>
      <c r="D43" s="2"/>
      <c r="E43" s="2"/>
      <c r="F43" s="2"/>
      <c r="G43" s="2"/>
      <c r="H43" s="2"/>
      <c r="I43" s="2"/>
      <c r="J43" s="2"/>
    </row>
    <row r="44" spans="1:11" ht="20.100000000000001" customHeight="1">
      <c r="A44" s="4" t="s">
        <v>432</v>
      </c>
      <c r="B44" s="868" t="s">
        <v>201</v>
      </c>
      <c r="C44" s="868"/>
      <c r="D44" s="868"/>
      <c r="E44" s="868"/>
      <c r="F44" s="868"/>
      <c r="G44" s="868"/>
      <c r="H44" s="868"/>
      <c r="I44" s="868"/>
      <c r="J44" s="868"/>
      <c r="K44" s="2"/>
    </row>
    <row r="45" spans="1:11" ht="9.9499999999999993" customHeight="1">
      <c r="A45" s="4" t="s">
        <v>444</v>
      </c>
      <c r="B45" s="2" t="s">
        <v>202</v>
      </c>
      <c r="C45" s="2"/>
      <c r="D45" s="2"/>
      <c r="E45" s="2"/>
      <c r="F45" s="2"/>
      <c r="G45" s="2"/>
      <c r="H45" s="2"/>
      <c r="I45" s="2"/>
      <c r="J45" s="2"/>
      <c r="K45" s="2"/>
    </row>
    <row r="46" spans="1:11" ht="9.9499999999999993" customHeight="1">
      <c r="A46" s="97" t="s">
        <v>447</v>
      </c>
      <c r="B46" s="103" t="s">
        <v>203</v>
      </c>
      <c r="C46" s="103"/>
      <c r="D46" s="103"/>
      <c r="E46" s="103"/>
      <c r="F46" s="103"/>
      <c r="G46" s="103"/>
      <c r="H46" s="103"/>
      <c r="I46" s="103"/>
      <c r="J46" s="103"/>
      <c r="K46" s="103"/>
    </row>
    <row r="47" spans="1:11" ht="9.9499999999999993" customHeight="1">
      <c r="A47" s="4" t="s">
        <v>448</v>
      </c>
      <c r="B47" s="7" t="s">
        <v>572</v>
      </c>
      <c r="C47" s="137"/>
      <c r="D47" s="137"/>
      <c r="E47" s="137"/>
      <c r="F47" s="137"/>
      <c r="G47" s="137"/>
      <c r="H47" s="137"/>
      <c r="I47" s="137"/>
      <c r="J47" s="137"/>
      <c r="K47" s="2"/>
    </row>
    <row r="48" spans="1:11" ht="9.75" customHeight="1">
      <c r="A48" s="4"/>
      <c r="B48" s="2"/>
      <c r="C48" s="2"/>
      <c r="D48" s="2"/>
      <c r="E48" s="2"/>
      <c r="F48" s="2"/>
      <c r="G48" s="2"/>
      <c r="H48" s="2"/>
      <c r="I48" s="2"/>
      <c r="J48" s="2"/>
      <c r="K48" s="2"/>
    </row>
    <row r="49" spans="1:1" ht="9.75" customHeight="1">
      <c r="A49" s="1"/>
    </row>
    <row r="50" spans="1:1" ht="9.75" customHeight="1">
      <c r="A50" s="1"/>
    </row>
    <row r="51" spans="1:1" ht="9.75" customHeight="1"/>
  </sheetData>
  <mergeCells count="5">
    <mergeCell ref="I1:J1"/>
    <mergeCell ref="B44:J44"/>
    <mergeCell ref="A3:J3"/>
    <mergeCell ref="A4:J4"/>
    <mergeCell ref="A5:J5"/>
  </mergeCells>
  <phoneticPr fontId="0" type="noConversion"/>
  <printOptions horizontalCentered="1"/>
  <pageMargins left="0.5" right="0.5" top="0.75" bottom="0.75" header="0.3" footer="0.3"/>
  <pageSetup scale="98"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view="pageBreakPreview" zoomScale="120" zoomScaleNormal="110" zoomScaleSheetLayoutView="120" workbookViewId="0">
      <selection activeCell="M33" sqref="M33"/>
    </sheetView>
  </sheetViews>
  <sheetFormatPr defaultRowHeight="12.75"/>
  <cols>
    <col min="1" max="1" width="6.83203125" customWidth="1"/>
    <col min="2" max="2" width="42.5" customWidth="1"/>
    <col min="4" max="5" width="17" customWidth="1"/>
    <col min="6" max="6" width="14.5" customWidth="1"/>
    <col min="7" max="7" width="14.33203125" customWidth="1"/>
    <col min="8" max="9" width="15.83203125" customWidth="1"/>
  </cols>
  <sheetData>
    <row r="1" spans="1:11" ht="9.75" customHeight="1">
      <c r="B1" s="15"/>
      <c r="C1" s="15"/>
      <c r="D1" s="2"/>
      <c r="E1" s="2"/>
      <c r="F1" s="2"/>
      <c r="G1" s="2"/>
      <c r="H1" s="3"/>
      <c r="I1" s="5" t="s">
        <v>67</v>
      </c>
      <c r="K1" s="1"/>
    </row>
    <row r="2" spans="1:11" ht="9.75" customHeight="1">
      <c r="B2" s="101"/>
      <c r="C2" s="101"/>
      <c r="D2" s="103"/>
      <c r="E2" s="103"/>
      <c r="F2" s="103"/>
      <c r="G2" s="103"/>
      <c r="H2" s="3"/>
      <c r="I2" s="111" t="s">
        <v>1003</v>
      </c>
      <c r="K2" s="102"/>
    </row>
    <row r="3" spans="1:11" ht="9.9499999999999993" customHeight="1">
      <c r="B3" s="869" t="s">
        <v>207</v>
      </c>
      <c r="C3" s="869"/>
      <c r="D3" s="869"/>
      <c r="E3" s="869"/>
      <c r="F3" s="869"/>
      <c r="G3" s="869"/>
      <c r="H3" s="869"/>
      <c r="I3" s="869"/>
    </row>
    <row r="4" spans="1:11" ht="9.9499999999999993" customHeight="1">
      <c r="B4" s="869" t="s">
        <v>208</v>
      </c>
      <c r="C4" s="869"/>
      <c r="D4" s="869"/>
      <c r="E4" s="869"/>
      <c r="F4" s="869"/>
      <c r="G4" s="869"/>
      <c r="H4" s="869"/>
      <c r="I4" s="869"/>
    </row>
    <row r="5" spans="1:11" ht="9.9499999999999993" customHeight="1">
      <c r="B5" s="870" t="s">
        <v>752</v>
      </c>
      <c r="C5" s="871"/>
      <c r="D5" s="871"/>
      <c r="E5" s="871"/>
      <c r="F5" s="871"/>
      <c r="G5" s="871"/>
      <c r="H5" s="871"/>
      <c r="I5" s="871"/>
    </row>
    <row r="6" spans="1:11" ht="9.9499999999999993" customHeight="1">
      <c r="B6" s="2"/>
      <c r="C6" s="2"/>
      <c r="D6" s="2"/>
      <c r="E6" s="2"/>
      <c r="F6" s="2"/>
      <c r="G6" s="2"/>
      <c r="H6" s="2"/>
    </row>
    <row r="7" spans="1:11" ht="9.9499999999999993" customHeight="1">
      <c r="A7" s="98" t="s">
        <v>70</v>
      </c>
      <c r="B7" s="96">
        <v>2022</v>
      </c>
      <c r="C7" s="2"/>
      <c r="D7" s="96">
        <v>2022</v>
      </c>
      <c r="E7" s="2"/>
      <c r="F7" s="2"/>
      <c r="G7" s="2"/>
      <c r="H7" s="2"/>
    </row>
    <row r="8" spans="1:11" ht="9.9499999999999993" customHeight="1">
      <c r="B8" s="882" t="s">
        <v>209</v>
      </c>
      <c r="C8" s="2"/>
      <c r="D8" s="884" t="s">
        <v>211</v>
      </c>
      <c r="E8" s="2"/>
      <c r="F8" s="884" t="s">
        <v>213</v>
      </c>
      <c r="G8" s="2"/>
      <c r="H8" s="2"/>
    </row>
    <row r="9" spans="1:11" ht="9.9499999999999993" customHeight="1">
      <c r="B9" s="883"/>
      <c r="C9" s="2"/>
      <c r="D9" s="885"/>
      <c r="E9" s="2"/>
      <c r="F9" s="885"/>
      <c r="G9" s="2"/>
      <c r="H9" s="2"/>
    </row>
    <row r="10" spans="1:11" ht="9.9499999999999993" customHeight="1">
      <c r="B10" s="883"/>
      <c r="C10" s="2"/>
      <c r="D10" s="29"/>
      <c r="E10" s="2"/>
      <c r="F10" s="29"/>
      <c r="G10" s="2"/>
      <c r="H10" s="2"/>
    </row>
    <row r="11" spans="1:11" ht="9.9499999999999993" customHeight="1">
      <c r="A11" s="97">
        <v>1</v>
      </c>
      <c r="B11" s="819">
        <f>'Att 3 - True-up'!G13</f>
        <v>24697572.929999996</v>
      </c>
      <c r="C11" s="12" t="s">
        <v>210</v>
      </c>
      <c r="D11" s="821">
        <f>'Att 1 - Project Rev Req'!K92</f>
        <v>24828973.60749834</v>
      </c>
      <c r="E11" s="12" t="s">
        <v>212</v>
      </c>
      <c r="F11" s="820">
        <f>B11-D11</f>
        <v>-131400.67749834433</v>
      </c>
      <c r="G11" s="2"/>
      <c r="H11" s="2"/>
    </row>
    <row r="12" spans="1:11" ht="9.9499999999999993" customHeight="1">
      <c r="A12" s="97"/>
      <c r="B12" s="2"/>
      <c r="C12" s="2"/>
      <c r="D12" s="2"/>
      <c r="E12" s="2"/>
      <c r="F12" s="2"/>
      <c r="G12" s="2"/>
      <c r="H12" s="2"/>
    </row>
    <row r="13" spans="1:11" ht="9.9499999999999993" customHeight="1">
      <c r="A13" s="97"/>
      <c r="B13" s="2" t="s">
        <v>476</v>
      </c>
      <c r="C13" s="2"/>
      <c r="D13" s="2"/>
      <c r="E13" s="2"/>
      <c r="F13" s="2"/>
      <c r="G13" s="2"/>
      <c r="H13" s="2"/>
    </row>
    <row r="14" spans="1:11" ht="9.9499999999999993" customHeight="1">
      <c r="A14" s="97"/>
      <c r="B14" s="2" t="s">
        <v>475</v>
      </c>
      <c r="C14" s="2"/>
      <c r="D14" s="2"/>
      <c r="E14" s="2"/>
      <c r="F14" s="2"/>
      <c r="G14" s="2"/>
      <c r="H14" s="2"/>
    </row>
    <row r="15" spans="1:11" ht="9.9499999999999993" customHeight="1">
      <c r="A15" s="97"/>
      <c r="B15" s="10"/>
      <c r="C15" s="10"/>
      <c r="D15" s="10"/>
      <c r="E15" s="10"/>
      <c r="F15" s="10"/>
      <c r="G15" s="10"/>
      <c r="H15" s="10"/>
    </row>
    <row r="16" spans="1:11" ht="27" customHeight="1">
      <c r="A16" s="97"/>
      <c r="B16" s="31" t="s">
        <v>214</v>
      </c>
      <c r="C16" s="23"/>
      <c r="D16" s="23" t="s">
        <v>215</v>
      </c>
      <c r="E16" s="23" t="s">
        <v>216</v>
      </c>
      <c r="F16" s="23" t="s">
        <v>217</v>
      </c>
      <c r="G16" s="23" t="s">
        <v>218</v>
      </c>
      <c r="H16" s="23" t="s">
        <v>228</v>
      </c>
      <c r="I16" s="32" t="s">
        <v>219</v>
      </c>
    </row>
    <row r="17" spans="1:9" ht="9.9499999999999993" customHeight="1">
      <c r="A17" s="97">
        <v>2</v>
      </c>
      <c r="B17" s="2"/>
      <c r="C17" s="2"/>
      <c r="D17" s="2"/>
      <c r="E17" s="91">
        <f>'Att 6a - Interest Rate Calc'!F30</f>
        <v>3.8705882352941174E-3</v>
      </c>
      <c r="F17" s="2"/>
      <c r="G17" s="2"/>
      <c r="H17" s="2"/>
    </row>
    <row r="18" spans="1:9" ht="9.9499999999999993" customHeight="1">
      <c r="A18" s="97"/>
      <c r="B18" s="2"/>
      <c r="C18" s="2"/>
      <c r="D18" s="2"/>
      <c r="E18" s="2"/>
      <c r="F18" s="2"/>
      <c r="G18" s="2"/>
      <c r="H18" s="2"/>
    </row>
    <row r="19" spans="1:9" ht="9.9499999999999993" customHeight="1">
      <c r="A19" s="97"/>
      <c r="B19" s="22" t="s">
        <v>552</v>
      </c>
      <c r="C19" s="2"/>
      <c r="D19" s="2"/>
      <c r="E19" s="2"/>
      <c r="F19" s="2"/>
      <c r="G19" s="2"/>
      <c r="H19" s="2"/>
    </row>
    <row r="20" spans="1:9" ht="9.9499999999999993" customHeight="1">
      <c r="A20" s="97"/>
      <c r="B20" s="2"/>
      <c r="C20" s="2"/>
      <c r="D20" s="2"/>
      <c r="E20" s="2"/>
      <c r="F20" s="2"/>
      <c r="G20" s="2"/>
      <c r="H20" s="2"/>
    </row>
    <row r="21" spans="1:9" ht="9.9499999999999993" customHeight="1">
      <c r="A21" s="97"/>
      <c r="B21" s="2"/>
      <c r="C21" s="2"/>
      <c r="D21" s="2"/>
      <c r="E21" s="2"/>
      <c r="F21" s="2"/>
      <c r="G21" s="2"/>
      <c r="H21" s="2"/>
    </row>
    <row r="22" spans="1:9" ht="9.9499999999999993" customHeight="1">
      <c r="A22" s="97"/>
      <c r="B22" s="30" t="s">
        <v>220</v>
      </c>
      <c r="C22" s="2"/>
      <c r="D22" s="2"/>
      <c r="E22" s="394"/>
      <c r="F22" s="2"/>
      <c r="G22" s="12" t="s">
        <v>221</v>
      </c>
      <c r="H22" s="2"/>
    </row>
    <row r="23" spans="1:9" ht="9.9499999999999993" customHeight="1">
      <c r="A23" s="97">
        <v>3</v>
      </c>
      <c r="B23" s="2" t="s">
        <v>139</v>
      </c>
      <c r="C23" s="14">
        <v>2022</v>
      </c>
      <c r="D23" s="72">
        <f>$F$11/12</f>
        <v>-10950.05645819536</v>
      </c>
      <c r="E23" s="395">
        <f>$E$17</f>
        <v>3.8705882352941174E-3</v>
      </c>
      <c r="F23" s="4">
        <v>12</v>
      </c>
      <c r="G23" s="72">
        <f>D23*E23*F23*-1</f>
        <v>508.59791643476797</v>
      </c>
      <c r="H23" s="51"/>
      <c r="I23" s="72">
        <f>(-G23+D23)*-1</f>
        <v>11458.654374630129</v>
      </c>
    </row>
    <row r="24" spans="1:9" ht="9.9499999999999993" customHeight="1">
      <c r="A24" s="97">
        <v>4</v>
      </c>
      <c r="B24" s="2" t="s">
        <v>140</v>
      </c>
      <c r="C24" s="14">
        <v>2022</v>
      </c>
      <c r="D24" s="72">
        <f t="shared" ref="D24:D34" si="0">$F$11/12</f>
        <v>-10950.05645819536</v>
      </c>
      <c r="E24" s="395">
        <f t="shared" ref="E24:E52" si="1">$E$17</f>
        <v>3.8705882352941174E-3</v>
      </c>
      <c r="F24" s="4">
        <v>11</v>
      </c>
      <c r="G24" s="72">
        <f t="shared" ref="G24:G34" si="2">D24*E24*F24*-1</f>
        <v>466.21475673187064</v>
      </c>
      <c r="H24" s="51"/>
      <c r="I24" s="72">
        <f t="shared" ref="I24:I34" si="3">(-G24+D24)*-1</f>
        <v>11416.27121492723</v>
      </c>
    </row>
    <row r="25" spans="1:9" ht="9.9499999999999993" customHeight="1">
      <c r="A25" s="97">
        <v>5</v>
      </c>
      <c r="B25" s="2" t="s">
        <v>141</v>
      </c>
      <c r="C25" s="14">
        <v>2022</v>
      </c>
      <c r="D25" s="72">
        <f t="shared" si="0"/>
        <v>-10950.05645819536</v>
      </c>
      <c r="E25" s="395">
        <f t="shared" si="1"/>
        <v>3.8705882352941174E-3</v>
      </c>
      <c r="F25" s="4">
        <v>10</v>
      </c>
      <c r="G25" s="72">
        <f t="shared" si="2"/>
        <v>423.83159702897331</v>
      </c>
      <c r="H25" s="51"/>
      <c r="I25" s="72">
        <f t="shared" si="3"/>
        <v>11373.888055224334</v>
      </c>
    </row>
    <row r="26" spans="1:9" ht="9.9499999999999993" customHeight="1">
      <c r="A26" s="97">
        <v>6</v>
      </c>
      <c r="B26" s="2" t="s">
        <v>142</v>
      </c>
      <c r="C26" s="14">
        <v>2022</v>
      </c>
      <c r="D26" s="72">
        <f t="shared" si="0"/>
        <v>-10950.05645819536</v>
      </c>
      <c r="E26" s="395">
        <f t="shared" si="1"/>
        <v>3.8705882352941174E-3</v>
      </c>
      <c r="F26" s="4">
        <v>9</v>
      </c>
      <c r="G26" s="72">
        <f t="shared" si="2"/>
        <v>381.44843732607598</v>
      </c>
      <c r="H26" s="51"/>
      <c r="I26" s="72">
        <f t="shared" si="3"/>
        <v>11331.504895521437</v>
      </c>
    </row>
    <row r="27" spans="1:9" ht="9.9499999999999993" customHeight="1">
      <c r="A27" s="97">
        <v>7</v>
      </c>
      <c r="B27" s="2" t="s">
        <v>143</v>
      </c>
      <c r="C27" s="14">
        <v>2022</v>
      </c>
      <c r="D27" s="72">
        <f t="shared" si="0"/>
        <v>-10950.05645819536</v>
      </c>
      <c r="E27" s="395">
        <f t="shared" si="1"/>
        <v>3.8705882352941174E-3</v>
      </c>
      <c r="F27" s="4">
        <v>8</v>
      </c>
      <c r="G27" s="72">
        <f t="shared" si="2"/>
        <v>339.06527762317864</v>
      </c>
      <c r="H27" s="51"/>
      <c r="I27" s="72">
        <f t="shared" si="3"/>
        <v>11289.121735818539</v>
      </c>
    </row>
    <row r="28" spans="1:9" ht="9.9499999999999993" customHeight="1">
      <c r="A28" s="97">
        <v>8</v>
      </c>
      <c r="B28" s="2" t="s">
        <v>144</v>
      </c>
      <c r="C28" s="14">
        <v>2022</v>
      </c>
      <c r="D28" s="72">
        <f t="shared" si="0"/>
        <v>-10950.05645819536</v>
      </c>
      <c r="E28" s="395">
        <f t="shared" si="1"/>
        <v>3.8705882352941174E-3</v>
      </c>
      <c r="F28" s="4">
        <v>7</v>
      </c>
      <c r="G28" s="72">
        <f t="shared" si="2"/>
        <v>296.68211792028131</v>
      </c>
      <c r="H28" s="51"/>
      <c r="I28" s="72">
        <f t="shared" si="3"/>
        <v>11246.738576115642</v>
      </c>
    </row>
    <row r="29" spans="1:9" ht="9.9499999999999993" customHeight="1">
      <c r="A29" s="97">
        <v>9</v>
      </c>
      <c r="B29" s="2" t="s">
        <v>145</v>
      </c>
      <c r="C29" s="14">
        <v>2022</v>
      </c>
      <c r="D29" s="72">
        <f t="shared" si="0"/>
        <v>-10950.05645819536</v>
      </c>
      <c r="E29" s="395">
        <f t="shared" si="1"/>
        <v>3.8705882352941174E-3</v>
      </c>
      <c r="F29" s="4">
        <v>6</v>
      </c>
      <c r="G29" s="72">
        <f t="shared" si="2"/>
        <v>254.29895821738398</v>
      </c>
      <c r="H29" s="51"/>
      <c r="I29" s="72">
        <f t="shared" si="3"/>
        <v>11204.355416412744</v>
      </c>
    </row>
    <row r="30" spans="1:9" ht="9.9499999999999993" customHeight="1">
      <c r="A30" s="97">
        <v>10</v>
      </c>
      <c r="B30" s="2" t="s">
        <v>146</v>
      </c>
      <c r="C30" s="14">
        <v>2022</v>
      </c>
      <c r="D30" s="72">
        <f t="shared" si="0"/>
        <v>-10950.05645819536</v>
      </c>
      <c r="E30" s="395">
        <f t="shared" si="1"/>
        <v>3.8705882352941174E-3</v>
      </c>
      <c r="F30" s="4">
        <v>5</v>
      </c>
      <c r="G30" s="72">
        <f t="shared" si="2"/>
        <v>211.91579851448665</v>
      </c>
      <c r="H30" s="51"/>
      <c r="I30" s="72">
        <f t="shared" si="3"/>
        <v>11161.972256709847</v>
      </c>
    </row>
    <row r="31" spans="1:9" ht="9.9499999999999993" customHeight="1">
      <c r="A31" s="97">
        <v>11</v>
      </c>
      <c r="B31" s="2" t="s">
        <v>147</v>
      </c>
      <c r="C31" s="14">
        <v>2022</v>
      </c>
      <c r="D31" s="72">
        <f t="shared" si="0"/>
        <v>-10950.05645819536</v>
      </c>
      <c r="E31" s="395">
        <f t="shared" si="1"/>
        <v>3.8705882352941174E-3</v>
      </c>
      <c r="F31" s="4">
        <v>4</v>
      </c>
      <c r="G31" s="72">
        <f t="shared" si="2"/>
        <v>169.53263881158932</v>
      </c>
      <c r="H31" s="51"/>
      <c r="I31" s="72">
        <f t="shared" si="3"/>
        <v>11119.58909700695</v>
      </c>
    </row>
    <row r="32" spans="1:9" ht="9.9499999999999993" customHeight="1">
      <c r="A32" s="97">
        <v>12</v>
      </c>
      <c r="B32" s="2" t="s">
        <v>148</v>
      </c>
      <c r="C32" s="14">
        <v>2022</v>
      </c>
      <c r="D32" s="72">
        <f t="shared" si="0"/>
        <v>-10950.05645819536</v>
      </c>
      <c r="E32" s="395">
        <f t="shared" si="1"/>
        <v>3.8705882352941174E-3</v>
      </c>
      <c r="F32" s="4">
        <v>3</v>
      </c>
      <c r="G32" s="72">
        <f t="shared" si="2"/>
        <v>127.14947910869199</v>
      </c>
      <c r="H32" s="51"/>
      <c r="I32" s="72">
        <f t="shared" si="3"/>
        <v>11077.205937304052</v>
      </c>
    </row>
    <row r="33" spans="1:9" ht="9.9499999999999993" customHeight="1">
      <c r="A33" s="97">
        <v>13</v>
      </c>
      <c r="B33" s="2" t="s">
        <v>149</v>
      </c>
      <c r="C33" s="14">
        <v>2022</v>
      </c>
      <c r="D33" s="72">
        <f t="shared" si="0"/>
        <v>-10950.05645819536</v>
      </c>
      <c r="E33" s="395">
        <f t="shared" si="1"/>
        <v>3.8705882352941174E-3</v>
      </c>
      <c r="F33" s="4">
        <v>2</v>
      </c>
      <c r="G33" s="72">
        <f t="shared" si="2"/>
        <v>84.766319405794661</v>
      </c>
      <c r="H33" s="51"/>
      <c r="I33" s="72">
        <f t="shared" si="3"/>
        <v>11034.822777601155</v>
      </c>
    </row>
    <row r="34" spans="1:9" ht="9.9499999999999993" customHeight="1">
      <c r="A34" s="97">
        <v>14</v>
      </c>
      <c r="B34" s="2" t="s">
        <v>150</v>
      </c>
      <c r="C34" s="14">
        <v>2022</v>
      </c>
      <c r="D34" s="72">
        <f t="shared" si="0"/>
        <v>-10950.05645819536</v>
      </c>
      <c r="E34" s="395">
        <f t="shared" si="1"/>
        <v>3.8705882352941174E-3</v>
      </c>
      <c r="F34" s="4">
        <v>1</v>
      </c>
      <c r="G34" s="92">
        <f t="shared" si="2"/>
        <v>42.383159702897331</v>
      </c>
      <c r="H34" s="51"/>
      <c r="I34" s="92">
        <f t="shared" si="3"/>
        <v>10992.439617898257</v>
      </c>
    </row>
    <row r="35" spans="1:9" ht="9.9499999999999993" customHeight="1">
      <c r="A35" s="97">
        <v>15</v>
      </c>
      <c r="B35" s="2"/>
      <c r="C35" s="2"/>
      <c r="D35" s="2"/>
      <c r="E35" s="396"/>
      <c r="F35" s="4"/>
      <c r="G35" s="73">
        <f>SUM(G23:G34)</f>
        <v>3305.8864568259924</v>
      </c>
      <c r="H35" s="51"/>
      <c r="I35" s="77">
        <f>SUM(I23:I34)</f>
        <v>134706.56395517031</v>
      </c>
    </row>
    <row r="36" spans="1:9" ht="9.9499999999999993" customHeight="1">
      <c r="A36" s="97"/>
      <c r="B36" s="2"/>
      <c r="C36" s="2"/>
      <c r="D36" s="2"/>
      <c r="E36" s="396"/>
      <c r="F36" s="4"/>
      <c r="G36" s="2"/>
      <c r="H36" s="51"/>
      <c r="I36" s="67"/>
    </row>
    <row r="37" spans="1:9" ht="9.9499999999999993" customHeight="1">
      <c r="A37" s="97"/>
      <c r="B37" s="2"/>
      <c r="C37" s="2"/>
      <c r="D37" s="2"/>
      <c r="E37" s="396"/>
      <c r="F37" s="4"/>
      <c r="G37" s="12" t="s">
        <v>223</v>
      </c>
      <c r="H37" s="51"/>
      <c r="I37" s="67"/>
    </row>
    <row r="38" spans="1:9" ht="9.9499999999999993" customHeight="1">
      <c r="A38" s="97">
        <v>16</v>
      </c>
      <c r="B38" s="2" t="s">
        <v>222</v>
      </c>
      <c r="C38" s="14">
        <v>2023</v>
      </c>
      <c r="D38" s="90">
        <f>I35</f>
        <v>134706.56395517031</v>
      </c>
      <c r="E38" s="395">
        <f>$E$17</f>
        <v>3.8705882352941174E-3</v>
      </c>
      <c r="F38" s="4">
        <v>12</v>
      </c>
      <c r="G38" s="72">
        <f>D38*E38*F38</f>
        <v>6256.7236999413217</v>
      </c>
      <c r="H38" s="51"/>
      <c r="I38" s="72">
        <f>G38+D38</f>
        <v>140963.28765511164</v>
      </c>
    </row>
    <row r="39" spans="1:9" ht="9.9499999999999993" customHeight="1">
      <c r="A39" s="97"/>
      <c r="B39" s="2"/>
      <c r="C39" s="2"/>
      <c r="D39" s="2"/>
      <c r="E39" s="396"/>
      <c r="F39" s="4"/>
      <c r="G39" s="2"/>
      <c r="H39" s="51"/>
      <c r="I39" s="67"/>
    </row>
    <row r="40" spans="1:9" ht="9.9499999999999993" customHeight="1">
      <c r="A40" s="97"/>
      <c r="B40" s="13" t="s">
        <v>224</v>
      </c>
      <c r="C40" s="2"/>
      <c r="D40" s="2"/>
      <c r="E40" s="396"/>
      <c r="F40" s="4"/>
      <c r="G40" s="12" t="s">
        <v>221</v>
      </c>
      <c r="H40" s="51"/>
      <c r="I40" s="67"/>
    </row>
    <row r="41" spans="1:9" ht="9.9499999999999993" customHeight="1">
      <c r="A41" s="97">
        <v>17</v>
      </c>
      <c r="B41" s="2" t="s">
        <v>139</v>
      </c>
      <c r="C41" s="14">
        <v>2024</v>
      </c>
      <c r="D41" s="72">
        <f>-I38</f>
        <v>-140963.28765511164</v>
      </c>
      <c r="E41" s="395">
        <f t="shared" si="1"/>
        <v>3.8705882352941174E-3</v>
      </c>
      <c r="F41" s="4"/>
      <c r="G41" s="72">
        <f>D41*E41*-1</f>
        <v>545.61084280625562</v>
      </c>
      <c r="H41" s="72">
        <f>PMT(E41,12,I38)</f>
        <v>-12044.572890152351</v>
      </c>
      <c r="I41" s="72">
        <f>(D41+D41*E41-H41)*-1</f>
        <v>129464.32560776554</v>
      </c>
    </row>
    <row r="42" spans="1:9" ht="9.9499999999999993" customHeight="1">
      <c r="A42" s="97">
        <v>18</v>
      </c>
      <c r="B42" s="2" t="s">
        <v>140</v>
      </c>
      <c r="C42" s="14">
        <v>2024</v>
      </c>
      <c r="D42" s="72">
        <f>-I41</f>
        <v>-129464.32560776554</v>
      </c>
      <c r="E42" s="395">
        <f t="shared" si="1"/>
        <v>3.8705882352941174E-3</v>
      </c>
      <c r="F42" s="4"/>
      <c r="G42" s="72">
        <f t="shared" ref="G42:G52" si="4">D42*E42*-1</f>
        <v>501.10309558770422</v>
      </c>
      <c r="H42" s="72">
        <f>$H$41</f>
        <v>-12044.572890152351</v>
      </c>
      <c r="I42" s="72">
        <f t="shared" ref="I42:I52" si="5">(D42+D42*E42-H42)*-1</f>
        <v>117920.85581320089</v>
      </c>
    </row>
    <row r="43" spans="1:9" ht="9.9499999999999993" customHeight="1">
      <c r="A43" s="97">
        <v>19</v>
      </c>
      <c r="B43" s="2" t="s">
        <v>141</v>
      </c>
      <c r="C43" s="14">
        <v>2024</v>
      </c>
      <c r="D43" s="72">
        <f t="shared" ref="D43:D52" si="6">-I42</f>
        <v>-117920.85581320089</v>
      </c>
      <c r="E43" s="395">
        <f t="shared" si="1"/>
        <v>3.8705882352941174E-3</v>
      </c>
      <c r="F43" s="4"/>
      <c r="G43" s="72">
        <f t="shared" si="4"/>
        <v>456.42307720638928</v>
      </c>
      <c r="H43" s="72">
        <f t="shared" ref="H43:H52" si="7">$H$41</f>
        <v>-12044.572890152351</v>
      </c>
      <c r="I43" s="72">
        <f t="shared" si="5"/>
        <v>106332.70600025493</v>
      </c>
    </row>
    <row r="44" spans="1:9" ht="9.9499999999999993" customHeight="1">
      <c r="A44" s="97">
        <v>20</v>
      </c>
      <c r="B44" s="2" t="s">
        <v>142</v>
      </c>
      <c r="C44" s="14">
        <v>2024</v>
      </c>
      <c r="D44" s="72">
        <f t="shared" si="6"/>
        <v>-106332.70600025493</v>
      </c>
      <c r="E44" s="395">
        <f t="shared" si="1"/>
        <v>3.8705882352941174E-3</v>
      </c>
      <c r="F44" s="4"/>
      <c r="G44" s="72">
        <f t="shared" si="4"/>
        <v>411.57012087157494</v>
      </c>
      <c r="H44" s="72">
        <f t="shared" si="7"/>
        <v>-12044.572890152351</v>
      </c>
      <c r="I44" s="72">
        <f t="shared" si="5"/>
        <v>94699.703230974148</v>
      </c>
    </row>
    <row r="45" spans="1:9" ht="9.9499999999999993" customHeight="1">
      <c r="A45" s="97">
        <v>21</v>
      </c>
      <c r="B45" s="2" t="s">
        <v>143</v>
      </c>
      <c r="C45" s="14">
        <v>2024</v>
      </c>
      <c r="D45" s="72">
        <f t="shared" si="6"/>
        <v>-94699.703230974148</v>
      </c>
      <c r="E45" s="395">
        <f t="shared" si="1"/>
        <v>3.8705882352941174E-3</v>
      </c>
      <c r="F45" s="4"/>
      <c r="G45" s="72">
        <f t="shared" si="4"/>
        <v>366.54355721165285</v>
      </c>
      <c r="H45" s="72">
        <f t="shared" si="7"/>
        <v>-12044.572890152351</v>
      </c>
      <c r="I45" s="72">
        <f t="shared" si="5"/>
        <v>83021.673898033448</v>
      </c>
    </row>
    <row r="46" spans="1:9" ht="9.9499999999999993" customHeight="1">
      <c r="A46" s="97">
        <v>22</v>
      </c>
      <c r="B46" s="2" t="s">
        <v>144</v>
      </c>
      <c r="C46" s="14">
        <v>2024</v>
      </c>
      <c r="D46" s="72">
        <f t="shared" si="6"/>
        <v>-83021.673898033448</v>
      </c>
      <c r="E46" s="395">
        <f t="shared" si="1"/>
        <v>3.8705882352941174E-3</v>
      </c>
      <c r="F46" s="4"/>
      <c r="G46" s="72">
        <f t="shared" si="4"/>
        <v>321.34271426415296</v>
      </c>
      <c r="H46" s="72">
        <f t="shared" si="7"/>
        <v>-12044.572890152351</v>
      </c>
      <c r="I46" s="72">
        <f t="shared" si="5"/>
        <v>71298.443722145254</v>
      </c>
    </row>
    <row r="47" spans="1:9" ht="9.9499999999999993" customHeight="1">
      <c r="A47" s="97">
        <v>23</v>
      </c>
      <c r="B47" s="2" t="s">
        <v>145</v>
      </c>
      <c r="C47" s="14">
        <v>2024</v>
      </c>
      <c r="D47" s="72">
        <f t="shared" si="6"/>
        <v>-71298.443722145254</v>
      </c>
      <c r="E47" s="395">
        <f t="shared" si="1"/>
        <v>3.8705882352941174E-3</v>
      </c>
      <c r="F47" s="4"/>
      <c r="G47" s="72">
        <f t="shared" si="4"/>
        <v>275.96691746571514</v>
      </c>
      <c r="H47" s="72">
        <f t="shared" si="7"/>
        <v>-12044.572890152351</v>
      </c>
      <c r="I47" s="72">
        <f t="shared" si="5"/>
        <v>59529.837749458617</v>
      </c>
    </row>
    <row r="48" spans="1:9" ht="9.9499999999999993" customHeight="1">
      <c r="A48" s="97">
        <v>24</v>
      </c>
      <c r="B48" s="2" t="s">
        <v>146</v>
      </c>
      <c r="C48" s="14">
        <v>2024</v>
      </c>
      <c r="D48" s="72">
        <f t="shared" si="6"/>
        <v>-59529.837749458617</v>
      </c>
      <c r="E48" s="395">
        <f t="shared" si="1"/>
        <v>3.8705882352941174E-3</v>
      </c>
      <c r="F48" s="4"/>
      <c r="G48" s="72">
        <f t="shared" si="4"/>
        <v>230.41548964202215</v>
      </c>
      <c r="H48" s="72">
        <f t="shared" si="7"/>
        <v>-12044.572890152351</v>
      </c>
      <c r="I48" s="72">
        <f t="shared" si="5"/>
        <v>47715.680348948285</v>
      </c>
    </row>
    <row r="49" spans="1:9" ht="9.9499999999999993" customHeight="1">
      <c r="A49" s="97">
        <v>25</v>
      </c>
      <c r="B49" s="2" t="s">
        <v>147</v>
      </c>
      <c r="C49" s="14">
        <v>2024</v>
      </c>
      <c r="D49" s="72">
        <f t="shared" si="6"/>
        <v>-47715.680348948285</v>
      </c>
      <c r="E49" s="395">
        <f t="shared" si="1"/>
        <v>3.8705882352941174E-3</v>
      </c>
      <c r="F49" s="4"/>
      <c r="G49" s="72">
        <f t="shared" si="4"/>
        <v>184.68775099769394</v>
      </c>
      <c r="H49" s="72">
        <f t="shared" si="7"/>
        <v>-12044.572890152351</v>
      </c>
      <c r="I49" s="72">
        <f t="shared" si="5"/>
        <v>35855.795209793621</v>
      </c>
    </row>
    <row r="50" spans="1:9" ht="9.9499999999999993" customHeight="1">
      <c r="A50" s="97">
        <v>26</v>
      </c>
      <c r="B50" s="2" t="s">
        <v>148</v>
      </c>
      <c r="C50" s="14">
        <v>2024</v>
      </c>
      <c r="D50" s="72">
        <f t="shared" si="6"/>
        <v>-35855.795209793621</v>
      </c>
      <c r="E50" s="395">
        <f t="shared" si="1"/>
        <v>3.8705882352941174E-3</v>
      </c>
      <c r="F50" s="4"/>
      <c r="G50" s="72">
        <f t="shared" si="4"/>
        <v>138.78301910614235</v>
      </c>
      <c r="H50" s="72">
        <f t="shared" si="7"/>
        <v>-12044.572890152351</v>
      </c>
      <c r="I50" s="72">
        <f t="shared" si="5"/>
        <v>23950.005338747414</v>
      </c>
    </row>
    <row r="51" spans="1:9" ht="9.9499999999999993" customHeight="1">
      <c r="A51" s="97">
        <v>27</v>
      </c>
      <c r="B51" s="2" t="s">
        <v>149</v>
      </c>
      <c r="C51" s="14">
        <v>2024</v>
      </c>
      <c r="D51" s="72">
        <f t="shared" si="6"/>
        <v>-23950.005338747414</v>
      </c>
      <c r="E51" s="395">
        <f t="shared" si="1"/>
        <v>3.8705882352941174E-3</v>
      </c>
      <c r="F51" s="4"/>
      <c r="G51" s="72">
        <f t="shared" si="4"/>
        <v>92.700608899387049</v>
      </c>
      <c r="H51" s="72">
        <f t="shared" si="7"/>
        <v>-12044.572890152351</v>
      </c>
      <c r="I51" s="72">
        <f t="shared" si="5"/>
        <v>11998.133057494451</v>
      </c>
    </row>
    <row r="52" spans="1:9" ht="9.9499999999999993" customHeight="1">
      <c r="A52" s="97">
        <v>28</v>
      </c>
      <c r="B52" s="2" t="s">
        <v>150</v>
      </c>
      <c r="C52" s="14">
        <v>2024</v>
      </c>
      <c r="D52" s="72">
        <f t="shared" si="6"/>
        <v>-11998.133057494451</v>
      </c>
      <c r="E52" s="395">
        <f t="shared" si="1"/>
        <v>3.8705882352941174E-3</v>
      </c>
      <c r="F52" s="4"/>
      <c r="G52" s="72">
        <f t="shared" si="4"/>
        <v>46.43983265783146</v>
      </c>
      <c r="H52" s="72">
        <f t="shared" si="7"/>
        <v>-12044.572890152351</v>
      </c>
      <c r="I52" s="92">
        <f t="shared" si="5"/>
        <v>-6.730260793119669E-11</v>
      </c>
    </row>
    <row r="53" spans="1:9" ht="9.9499999999999993" customHeight="1">
      <c r="A53" s="97">
        <v>29</v>
      </c>
      <c r="B53" s="2"/>
      <c r="C53" s="2"/>
      <c r="D53" s="2"/>
      <c r="E53" s="394"/>
      <c r="F53" s="2"/>
      <c r="G53" s="75">
        <f>SUM(G41:G52)</f>
        <v>3571.5870267165228</v>
      </c>
      <c r="H53" s="51"/>
      <c r="I53" s="74"/>
    </row>
    <row r="54" spans="1:9" ht="9.9499999999999993" customHeight="1">
      <c r="A54" s="97"/>
      <c r="B54" s="2"/>
      <c r="C54" s="2"/>
      <c r="D54" s="2"/>
      <c r="E54" s="2"/>
      <c r="F54" s="2"/>
      <c r="G54" s="2"/>
      <c r="H54" s="51"/>
      <c r="I54" s="51"/>
    </row>
    <row r="55" spans="1:9" ht="9.9499999999999993" customHeight="1">
      <c r="A55" s="97">
        <v>30</v>
      </c>
      <c r="B55" s="2" t="s">
        <v>225</v>
      </c>
      <c r="C55" s="2"/>
      <c r="D55" s="51"/>
      <c r="E55" s="2"/>
      <c r="F55" s="2"/>
      <c r="G55" s="51"/>
      <c r="H55" s="72">
        <f>SUM(H41:H52)*-1</f>
        <v>144534.87468182822</v>
      </c>
      <c r="I55" s="51"/>
    </row>
    <row r="56" spans="1:9" ht="9.9499999999999993" customHeight="1">
      <c r="A56" s="97">
        <v>31</v>
      </c>
      <c r="B56" s="2" t="s">
        <v>226</v>
      </c>
      <c r="C56" s="2"/>
      <c r="D56" s="51"/>
      <c r="E56" s="2"/>
      <c r="F56" s="2"/>
      <c r="G56" s="51"/>
      <c r="H56" s="72">
        <f>F11</f>
        <v>-131400.67749834433</v>
      </c>
      <c r="I56" s="51"/>
    </row>
    <row r="57" spans="1:9" ht="9.9499999999999993" customHeight="1">
      <c r="A57" s="97">
        <v>32</v>
      </c>
      <c r="B57" s="2" t="s">
        <v>227</v>
      </c>
      <c r="C57" s="2"/>
      <c r="D57" s="51"/>
      <c r="E57" s="2"/>
      <c r="F57" s="2"/>
      <c r="G57" s="51"/>
      <c r="H57" s="72">
        <f>H55+H56</f>
        <v>13134.197183483891</v>
      </c>
      <c r="I57" s="51"/>
    </row>
    <row r="58" spans="1:9" ht="9.75" customHeight="1">
      <c r="A58" s="97"/>
      <c r="B58" s="2"/>
      <c r="C58" s="2"/>
      <c r="D58" s="2"/>
      <c r="E58" s="2"/>
      <c r="F58" s="2"/>
      <c r="G58" s="2"/>
      <c r="H58" s="2"/>
    </row>
    <row r="59" spans="1:9" ht="9.75" customHeight="1">
      <c r="B59" s="2"/>
      <c r="C59" s="2"/>
      <c r="D59" s="2"/>
      <c r="E59" s="2"/>
      <c r="F59" s="2"/>
      <c r="G59" s="2"/>
      <c r="H59" s="2"/>
    </row>
    <row r="60" spans="1:9" ht="9.75" customHeight="1">
      <c r="B60" s="2"/>
      <c r="C60" s="2"/>
      <c r="D60" s="2"/>
      <c r="E60" s="2"/>
      <c r="F60" s="2"/>
      <c r="G60" s="2"/>
      <c r="H60" s="2"/>
    </row>
    <row r="61" spans="1:9" ht="9.75" customHeight="1">
      <c r="B61" s="2"/>
      <c r="C61" s="2"/>
      <c r="D61" s="2"/>
      <c r="E61" s="2"/>
      <c r="F61" s="2"/>
      <c r="G61" s="2"/>
      <c r="H61" s="2"/>
    </row>
    <row r="62" spans="1:9" ht="8.1" customHeight="1"/>
    <row r="63" spans="1:9" ht="6.95" customHeight="1"/>
    <row r="64" spans="1:9" ht="15" customHeight="1"/>
    <row r="65" ht="12" customHeight="1"/>
    <row r="66" ht="9.9499999999999993" customHeight="1"/>
  </sheetData>
  <mergeCells count="6">
    <mergeCell ref="B3:I3"/>
    <mergeCell ref="B8:B10"/>
    <mergeCell ref="D8:D9"/>
    <mergeCell ref="F8:F9"/>
    <mergeCell ref="B5:I5"/>
    <mergeCell ref="B4:I4"/>
  </mergeCells>
  <phoneticPr fontId="0" type="noConversion"/>
  <printOptions horizontalCentered="1"/>
  <pageMargins left="0.5" right="0.5" top="0.75" bottom="0.75" header="0.3" footer="0.3"/>
  <pageSetup scale="8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Normal="100" zoomScaleSheetLayoutView="100" workbookViewId="0">
      <selection activeCell="A3" sqref="A3:J3"/>
    </sheetView>
  </sheetViews>
  <sheetFormatPr defaultColWidth="9.33203125" defaultRowHeight="12"/>
  <cols>
    <col min="1" max="1" width="13.1640625" style="138" customWidth="1"/>
    <col min="2" max="2" width="17.83203125" style="138" customWidth="1"/>
    <col min="3" max="3" width="24.33203125" style="138" customWidth="1"/>
    <col min="4" max="4" width="12.5" style="138" customWidth="1"/>
    <col min="5" max="5" width="12.6640625" style="138" customWidth="1"/>
    <col min="6" max="6" width="18" style="138" customWidth="1"/>
    <col min="7" max="7" width="9.33203125" style="138"/>
    <col min="8" max="8" width="13.33203125" style="138" customWidth="1"/>
    <col min="9" max="9" width="12.33203125" style="138" customWidth="1"/>
    <col min="10" max="16384" width="9.33203125" style="138"/>
  </cols>
  <sheetData>
    <row r="1" spans="1:10">
      <c r="A1" s="263"/>
      <c r="B1" s="263"/>
      <c r="J1" s="176" t="s">
        <v>67</v>
      </c>
    </row>
    <row r="2" spans="1:10">
      <c r="A2" s="263"/>
      <c r="B2" s="263"/>
      <c r="J2" s="262" t="s">
        <v>1003</v>
      </c>
    </row>
    <row r="3" spans="1:10">
      <c r="A3" s="849" t="s">
        <v>233</v>
      </c>
      <c r="B3" s="849"/>
      <c r="C3" s="849"/>
      <c r="D3" s="849"/>
      <c r="E3" s="849"/>
      <c r="F3" s="849"/>
      <c r="G3" s="849"/>
      <c r="H3" s="849"/>
      <c r="I3" s="849"/>
      <c r="J3" s="849"/>
    </row>
    <row r="4" spans="1:10">
      <c r="A4" s="849" t="s">
        <v>234</v>
      </c>
      <c r="B4" s="849"/>
      <c r="C4" s="849"/>
      <c r="D4" s="849"/>
      <c r="E4" s="849"/>
      <c r="F4" s="849"/>
      <c r="G4" s="849"/>
      <c r="H4" s="849"/>
      <c r="I4" s="849"/>
      <c r="J4" s="849"/>
    </row>
    <row r="5" spans="1:10">
      <c r="A5" s="850" t="s">
        <v>752</v>
      </c>
      <c r="B5" s="851"/>
      <c r="C5" s="851"/>
      <c r="D5" s="851"/>
      <c r="E5" s="851"/>
      <c r="F5" s="851"/>
      <c r="G5" s="851"/>
      <c r="H5" s="851"/>
      <c r="I5" s="851"/>
      <c r="J5" s="851"/>
    </row>
    <row r="8" spans="1:10">
      <c r="A8" s="138" t="s">
        <v>229</v>
      </c>
    </row>
    <row r="10" spans="1:10">
      <c r="B10" s="138" t="s">
        <v>235</v>
      </c>
    </row>
    <row r="11" spans="1:10">
      <c r="A11" s="160">
        <v>1</v>
      </c>
      <c r="B11" s="400"/>
      <c r="C11" s="219" t="s">
        <v>1092</v>
      </c>
      <c r="D11" s="400"/>
      <c r="E11" s="400"/>
      <c r="F11" s="401">
        <v>3.2500000000000001E-2</v>
      </c>
      <c r="H11" s="400"/>
      <c r="I11" s="400"/>
      <c r="J11" s="400"/>
    </row>
    <row r="12" spans="1:10">
      <c r="A12" s="160">
        <v>2</v>
      </c>
      <c r="B12" s="400"/>
      <c r="C12" s="219" t="s">
        <v>1093</v>
      </c>
      <c r="D12" s="400"/>
      <c r="E12" s="400"/>
      <c r="F12" s="401">
        <v>3.2500000000000001E-2</v>
      </c>
      <c r="H12" s="400"/>
      <c r="I12" s="400"/>
      <c r="J12" s="400"/>
    </row>
    <row r="13" spans="1:10">
      <c r="A13" s="160">
        <v>3</v>
      </c>
      <c r="B13" s="400"/>
      <c r="C13" s="219" t="s">
        <v>1094</v>
      </c>
      <c r="D13" s="400"/>
      <c r="E13" s="400"/>
      <c r="F13" s="401">
        <v>3.2500000000000001E-2</v>
      </c>
      <c r="H13" s="400"/>
      <c r="I13" s="400"/>
      <c r="J13" s="400"/>
    </row>
    <row r="14" spans="1:10">
      <c r="A14" s="160">
        <v>4</v>
      </c>
      <c r="B14" s="400"/>
      <c r="C14" s="219" t="s">
        <v>1096</v>
      </c>
      <c r="D14" s="400"/>
      <c r="E14" s="400"/>
      <c r="F14" s="401">
        <v>3.2500000000000001E-2</v>
      </c>
      <c r="H14" s="400"/>
      <c r="I14" s="400"/>
      <c r="J14" s="400"/>
    </row>
    <row r="15" spans="1:10">
      <c r="A15" s="160">
        <v>5</v>
      </c>
      <c r="B15" s="400"/>
      <c r="C15" s="219" t="s">
        <v>1097</v>
      </c>
      <c r="D15" s="400"/>
      <c r="E15" s="400"/>
      <c r="F15" s="401">
        <v>3.2500000000000001E-2</v>
      </c>
      <c r="H15" s="400"/>
      <c r="I15" s="400"/>
      <c r="J15" s="400"/>
    </row>
    <row r="16" spans="1:10">
      <c r="A16" s="160">
        <v>6</v>
      </c>
      <c r="B16" s="400"/>
      <c r="C16" s="219" t="s">
        <v>1098</v>
      </c>
      <c r="D16" s="400"/>
      <c r="E16" s="400"/>
      <c r="F16" s="401">
        <v>3.2500000000000001E-2</v>
      </c>
      <c r="H16" s="400"/>
      <c r="I16" s="400"/>
      <c r="J16" s="400"/>
    </row>
    <row r="17" spans="1:10">
      <c r="A17" s="160">
        <v>7</v>
      </c>
      <c r="B17" s="400"/>
      <c r="C17" s="219" t="s">
        <v>1099</v>
      </c>
      <c r="D17" s="400"/>
      <c r="E17" s="400"/>
      <c r="F17" s="401">
        <v>3.5999999999999997E-2</v>
      </c>
      <c r="H17" s="400"/>
      <c r="I17" s="400"/>
      <c r="J17" s="400"/>
    </row>
    <row r="18" spans="1:10">
      <c r="A18" s="160">
        <v>8</v>
      </c>
      <c r="B18" s="400"/>
      <c r="C18" s="219" t="s">
        <v>1100</v>
      </c>
      <c r="D18" s="400"/>
      <c r="E18" s="400"/>
      <c r="F18" s="401">
        <v>3.5999999999999997E-2</v>
      </c>
      <c r="H18" s="400"/>
      <c r="I18" s="400"/>
      <c r="J18" s="400"/>
    </row>
    <row r="19" spans="1:10">
      <c r="A19" s="160">
        <v>9</v>
      </c>
      <c r="B19" s="400"/>
      <c r="C19" s="219" t="s">
        <v>1101</v>
      </c>
      <c r="D19" s="400"/>
      <c r="E19" s="400"/>
      <c r="F19" s="401">
        <v>3.5999999999999997E-2</v>
      </c>
      <c r="H19" s="400"/>
      <c r="I19" s="400"/>
      <c r="J19" s="400"/>
    </row>
    <row r="20" spans="1:10">
      <c r="A20" s="160">
        <v>10</v>
      </c>
      <c r="B20" s="400"/>
      <c r="C20" s="219" t="s">
        <v>1102</v>
      </c>
      <c r="D20" s="400"/>
      <c r="E20" s="400"/>
      <c r="F20" s="401">
        <v>4.9099999999999998E-2</v>
      </c>
      <c r="H20" s="400"/>
      <c r="I20" s="400"/>
      <c r="J20" s="400"/>
    </row>
    <row r="21" spans="1:10">
      <c r="A21" s="160">
        <v>11</v>
      </c>
      <c r="B21" s="400"/>
      <c r="C21" s="219" t="s">
        <v>1103</v>
      </c>
      <c r="D21" s="400"/>
      <c r="E21" s="400"/>
      <c r="F21" s="401">
        <v>4.9099999999999998E-2</v>
      </c>
      <c r="H21" s="400"/>
      <c r="I21" s="400"/>
      <c r="J21" s="400"/>
    </row>
    <row r="22" spans="1:10">
      <c r="A22" s="160">
        <v>12</v>
      </c>
      <c r="B22" s="400"/>
      <c r="C22" s="219" t="s">
        <v>1104</v>
      </c>
      <c r="D22" s="400"/>
      <c r="E22" s="400"/>
      <c r="F22" s="401">
        <v>4.9099999999999998E-2</v>
      </c>
      <c r="H22" s="400"/>
      <c r="I22" s="400"/>
      <c r="J22" s="400"/>
    </row>
    <row r="23" spans="1:10">
      <c r="A23" s="160">
        <v>13</v>
      </c>
      <c r="B23" s="219"/>
      <c r="C23" s="219" t="s">
        <v>1095</v>
      </c>
      <c r="D23" s="400"/>
      <c r="E23" s="400"/>
      <c r="F23" s="401">
        <v>6.3100000000000003E-2</v>
      </c>
      <c r="H23" s="400"/>
      <c r="I23" s="400"/>
      <c r="J23" s="400"/>
    </row>
    <row r="24" spans="1:10">
      <c r="A24" s="160">
        <v>14</v>
      </c>
      <c r="B24" s="219"/>
      <c r="C24" s="219" t="s">
        <v>1105</v>
      </c>
      <c r="D24" s="400"/>
      <c r="E24" s="400"/>
      <c r="F24" s="401">
        <v>6.3100000000000003E-2</v>
      </c>
      <c r="H24" s="400"/>
      <c r="I24" s="400"/>
      <c r="J24" s="400"/>
    </row>
    <row r="25" spans="1:10">
      <c r="A25" s="160">
        <v>15</v>
      </c>
      <c r="B25" s="219"/>
      <c r="C25" s="219" t="s">
        <v>1106</v>
      </c>
      <c r="D25" s="400"/>
      <c r="E25" s="400"/>
      <c r="F25" s="401">
        <v>6.3100000000000003E-2</v>
      </c>
      <c r="H25" s="400"/>
      <c r="I25" s="400"/>
      <c r="J25" s="400"/>
    </row>
    <row r="26" spans="1:10">
      <c r="A26" s="160">
        <v>16</v>
      </c>
      <c r="B26" s="219"/>
      <c r="C26" s="219" t="s">
        <v>1107</v>
      </c>
      <c r="D26" s="400"/>
      <c r="E26" s="400"/>
      <c r="F26" s="401">
        <v>7.4999999999999997E-2</v>
      </c>
      <c r="H26" s="400"/>
      <c r="I26" s="400"/>
      <c r="J26" s="400"/>
    </row>
    <row r="27" spans="1:10">
      <c r="A27" s="160">
        <v>17</v>
      </c>
      <c r="B27" s="219"/>
      <c r="C27" s="219" t="s">
        <v>1108</v>
      </c>
      <c r="D27" s="400"/>
      <c r="E27" s="400"/>
      <c r="F27" s="401">
        <v>7.4999999999999997E-2</v>
      </c>
      <c r="H27" s="400"/>
      <c r="I27" s="400"/>
      <c r="J27" s="400"/>
    </row>
    <row r="28" spans="1:10">
      <c r="A28" s="160"/>
      <c r="B28" s="400"/>
      <c r="C28" s="400"/>
      <c r="D28" s="400"/>
      <c r="E28" s="400"/>
      <c r="F28" s="400"/>
      <c r="H28" s="400"/>
      <c r="I28" s="400"/>
      <c r="J28" s="400"/>
    </row>
    <row r="29" spans="1:10">
      <c r="A29" s="160">
        <v>18</v>
      </c>
      <c r="B29" s="138" t="s">
        <v>230</v>
      </c>
      <c r="F29" s="402">
        <f>AVERAGE(F11:F27)</f>
        <v>4.6447058823529411E-2</v>
      </c>
    </row>
    <row r="30" spans="1:10">
      <c r="A30" s="160">
        <v>19</v>
      </c>
      <c r="B30" s="138" t="s">
        <v>231</v>
      </c>
      <c r="F30" s="402">
        <f>F29/12</f>
        <v>3.8705882352941174E-3</v>
      </c>
    </row>
    <row r="32" spans="1:10">
      <c r="A32" s="138" t="s">
        <v>232</v>
      </c>
    </row>
  </sheetData>
  <mergeCells count="3">
    <mergeCell ref="A3:J3"/>
    <mergeCell ref="A4:J4"/>
    <mergeCell ref="A5:J5"/>
  </mergeCells>
  <phoneticPr fontId="0" type="noConversion"/>
  <printOptions horizontalCentered="1"/>
  <pageMargins left="0.5" right="0.5" top="0.75" bottom="0.75" header="0.3" footer="0.3"/>
  <pageSetup scale="9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showGridLines="0" view="pageBreakPreview" zoomScale="120" zoomScaleNormal="100" zoomScaleSheetLayoutView="120" workbookViewId="0">
      <selection activeCell="A3" sqref="A3:L3"/>
    </sheetView>
  </sheetViews>
  <sheetFormatPr defaultRowHeight="12.75"/>
  <cols>
    <col min="1" max="1" width="6.83203125" style="119" customWidth="1"/>
    <col min="2" max="2" width="30.83203125" style="119" customWidth="1"/>
    <col min="3" max="3" width="3.83203125" style="119" customWidth="1"/>
    <col min="4" max="4" width="15.83203125" style="119" customWidth="1"/>
    <col min="5" max="5" width="3.83203125" style="119" customWidth="1"/>
    <col min="6" max="12" width="15.83203125" style="119" customWidth="1"/>
    <col min="13" max="16384" width="9.33203125" style="119"/>
  </cols>
  <sheetData>
    <row r="1" spans="1:12">
      <c r="A1" s="117"/>
      <c r="B1" s="117"/>
      <c r="C1" s="117"/>
      <c r="D1" s="117"/>
      <c r="E1" s="117"/>
      <c r="F1" s="117"/>
      <c r="G1" s="117"/>
      <c r="H1" s="117"/>
      <c r="I1" s="117"/>
      <c r="J1" s="117"/>
      <c r="K1" s="117"/>
      <c r="L1" s="118" t="s">
        <v>67</v>
      </c>
    </row>
    <row r="2" spans="1:12">
      <c r="A2" s="117"/>
      <c r="B2" s="117"/>
      <c r="C2" s="117"/>
      <c r="D2" s="117"/>
      <c r="E2" s="117"/>
      <c r="F2" s="117"/>
      <c r="G2" s="117"/>
      <c r="H2" s="117"/>
      <c r="I2" s="117"/>
      <c r="J2" s="117"/>
      <c r="K2" s="117"/>
      <c r="L2" s="120" t="s">
        <v>1003</v>
      </c>
    </row>
    <row r="3" spans="1:12">
      <c r="A3" s="886" t="s">
        <v>181</v>
      </c>
      <c r="B3" s="886"/>
      <c r="C3" s="886"/>
      <c r="D3" s="886"/>
      <c r="E3" s="886"/>
      <c r="F3" s="886"/>
      <c r="G3" s="886"/>
      <c r="H3" s="886"/>
      <c r="I3" s="886"/>
      <c r="J3" s="886"/>
      <c r="K3" s="886"/>
      <c r="L3" s="886"/>
    </row>
    <row r="4" spans="1:12" ht="9.9499999999999993" customHeight="1">
      <c r="A4" s="886" t="s">
        <v>606</v>
      </c>
      <c r="B4" s="886"/>
      <c r="C4" s="886"/>
      <c r="D4" s="886"/>
      <c r="E4" s="886"/>
      <c r="F4" s="886"/>
      <c r="G4" s="886"/>
      <c r="H4" s="886"/>
      <c r="I4" s="886"/>
      <c r="J4" s="886"/>
      <c r="K4" s="886"/>
      <c r="L4" s="886"/>
    </row>
    <row r="5" spans="1:12" ht="9.9499999999999993" customHeight="1">
      <c r="A5" s="887" t="s">
        <v>752</v>
      </c>
      <c r="B5" s="887"/>
      <c r="C5" s="887"/>
      <c r="D5" s="887"/>
      <c r="E5" s="887"/>
      <c r="F5" s="887"/>
      <c r="G5" s="887"/>
      <c r="H5" s="887"/>
      <c r="I5" s="887"/>
      <c r="J5" s="887"/>
      <c r="K5" s="887"/>
      <c r="L5" s="887"/>
    </row>
    <row r="6" spans="1:12" ht="9.9499999999999993" customHeight="1">
      <c r="A6" s="121"/>
      <c r="B6" s="888"/>
      <c r="C6" s="888"/>
      <c r="D6" s="888"/>
      <c r="E6" s="888"/>
      <c r="F6" s="888"/>
      <c r="G6" s="888"/>
      <c r="H6" s="888"/>
      <c r="I6" s="888"/>
      <c r="J6" s="888"/>
      <c r="K6" s="888"/>
      <c r="L6" s="117"/>
    </row>
    <row r="7" spans="1:12" ht="9.9499999999999993" customHeight="1">
      <c r="A7" s="122"/>
      <c r="B7" s="888"/>
      <c r="C7" s="888"/>
      <c r="D7" s="888"/>
      <c r="E7" s="888"/>
      <c r="F7" s="888"/>
      <c r="G7" s="888"/>
      <c r="H7" s="888"/>
      <c r="I7" s="888"/>
      <c r="J7" s="888"/>
      <c r="K7" s="888"/>
      <c r="L7" s="117"/>
    </row>
    <row r="8" spans="1:12" ht="9.9499999999999993" customHeight="1">
      <c r="A8" s="122"/>
      <c r="B8" s="123" t="s">
        <v>600</v>
      </c>
      <c r="C8" s="124"/>
      <c r="D8" s="124"/>
      <c r="E8" s="124"/>
      <c r="F8" s="124"/>
      <c r="G8" s="124"/>
      <c r="H8" s="124"/>
      <c r="I8" s="124"/>
      <c r="J8" s="124"/>
      <c r="K8" s="124"/>
      <c r="L8" s="117"/>
    </row>
    <row r="9" spans="1:12" ht="9.9499999999999993" customHeight="1">
      <c r="A9" s="122"/>
      <c r="B9" s="125"/>
      <c r="C9" s="125"/>
      <c r="D9" s="125"/>
      <c r="E9" s="125"/>
      <c r="F9" s="126" t="s">
        <v>594</v>
      </c>
      <c r="G9" s="126"/>
      <c r="H9" s="126" t="s">
        <v>589</v>
      </c>
      <c r="I9" s="126" t="s">
        <v>590</v>
      </c>
      <c r="J9" s="126" t="s">
        <v>592</v>
      </c>
      <c r="K9" s="126" t="s">
        <v>611</v>
      </c>
      <c r="L9" s="127" t="s">
        <v>597</v>
      </c>
    </row>
    <row r="10" spans="1:12" ht="9.9499999999999993" customHeight="1">
      <c r="A10" s="128" t="s">
        <v>70</v>
      </c>
      <c r="B10" s="129" t="s">
        <v>332</v>
      </c>
      <c r="C10" s="130"/>
      <c r="D10" s="131" t="s">
        <v>392</v>
      </c>
      <c r="E10" s="130"/>
      <c r="F10" s="131" t="s">
        <v>586</v>
      </c>
      <c r="G10" s="131" t="s">
        <v>587</v>
      </c>
      <c r="H10" s="131" t="s">
        <v>588</v>
      </c>
      <c r="I10" s="131" t="s">
        <v>591</v>
      </c>
      <c r="J10" s="131" t="s">
        <v>593</v>
      </c>
      <c r="K10" s="131" t="s">
        <v>593</v>
      </c>
      <c r="L10" s="131" t="s">
        <v>595</v>
      </c>
    </row>
    <row r="11" spans="1:12" ht="9.9499999999999993" customHeight="1">
      <c r="A11" s="122"/>
      <c r="B11" s="127" t="s">
        <v>122</v>
      </c>
      <c r="C11" s="117"/>
      <c r="D11" s="127" t="s">
        <v>123</v>
      </c>
      <c r="E11" s="117"/>
      <c r="F11" s="127" t="s">
        <v>280</v>
      </c>
      <c r="G11" s="127" t="s">
        <v>124</v>
      </c>
      <c r="H11" s="127" t="s">
        <v>281</v>
      </c>
      <c r="I11" s="127" t="s">
        <v>127</v>
      </c>
      <c r="J11" s="127" t="s">
        <v>128</v>
      </c>
      <c r="K11" s="127" t="s">
        <v>129</v>
      </c>
      <c r="L11" s="127" t="s">
        <v>130</v>
      </c>
    </row>
    <row r="12" spans="1:12">
      <c r="A12" s="117"/>
      <c r="B12" s="117"/>
      <c r="C12" s="117"/>
      <c r="E12" s="117"/>
      <c r="F12" s="117"/>
      <c r="G12" s="117"/>
      <c r="H12" s="117"/>
      <c r="I12" s="117"/>
      <c r="J12" s="117"/>
      <c r="K12" s="117"/>
      <c r="L12" s="117"/>
    </row>
    <row r="13" spans="1:12">
      <c r="A13" s="132">
        <v>1</v>
      </c>
      <c r="B13" s="133" t="s">
        <v>607</v>
      </c>
      <c r="C13" s="133"/>
      <c r="D13" s="132" t="s">
        <v>350</v>
      </c>
      <c r="E13" s="133"/>
      <c r="F13" s="113">
        <f>'WP2 - Tax Rates'!H12</f>
        <v>0.21</v>
      </c>
      <c r="G13" s="113">
        <v>0</v>
      </c>
      <c r="H13" s="113">
        <f>G13</f>
        <v>0</v>
      </c>
      <c r="I13" s="113">
        <f>G13</f>
        <v>0</v>
      </c>
      <c r="J13" s="113">
        <f>F13</f>
        <v>0.21</v>
      </c>
      <c r="K13" s="113">
        <v>0</v>
      </c>
      <c r="L13" s="133"/>
    </row>
    <row r="14" spans="1:12">
      <c r="A14" s="132">
        <v>2</v>
      </c>
      <c r="B14" s="133" t="s">
        <v>604</v>
      </c>
      <c r="C14" s="133"/>
      <c r="D14" s="132" t="s">
        <v>351</v>
      </c>
      <c r="E14" s="133"/>
      <c r="F14" s="114">
        <v>1</v>
      </c>
      <c r="G14" s="114">
        <v>0</v>
      </c>
      <c r="H14" s="114">
        <v>0</v>
      </c>
      <c r="I14" s="114">
        <v>0</v>
      </c>
      <c r="J14" s="114">
        <v>0</v>
      </c>
      <c r="K14" s="114">
        <v>0</v>
      </c>
      <c r="L14" s="133"/>
    </row>
    <row r="15" spans="1:12">
      <c r="A15" s="132">
        <v>3</v>
      </c>
      <c r="B15" s="133" t="s">
        <v>599</v>
      </c>
      <c r="C15" s="133"/>
      <c r="D15" s="132" t="s">
        <v>598</v>
      </c>
      <c r="E15" s="133"/>
      <c r="F15" s="112">
        <f t="shared" ref="F15:K15" si="0">F13*F14</f>
        <v>0.21</v>
      </c>
      <c r="G15" s="112">
        <f t="shared" si="0"/>
        <v>0</v>
      </c>
      <c r="H15" s="112">
        <f t="shared" si="0"/>
        <v>0</v>
      </c>
      <c r="I15" s="112">
        <f t="shared" si="0"/>
        <v>0</v>
      </c>
      <c r="J15" s="112">
        <f t="shared" si="0"/>
        <v>0</v>
      </c>
      <c r="K15" s="112">
        <f t="shared" si="0"/>
        <v>0</v>
      </c>
    </row>
    <row r="16" spans="1:12">
      <c r="A16" s="132">
        <v>4</v>
      </c>
      <c r="B16" s="133" t="s">
        <v>596</v>
      </c>
      <c r="C16" s="133"/>
      <c r="D16" s="132" t="s">
        <v>601</v>
      </c>
      <c r="E16" s="133"/>
      <c r="F16" s="133"/>
      <c r="G16" s="112"/>
      <c r="H16" s="133"/>
      <c r="I16" s="133"/>
      <c r="J16" s="133"/>
      <c r="K16" s="133"/>
      <c r="L16" s="134">
        <f>SUM(F15:K15)</f>
        <v>0.21</v>
      </c>
    </row>
    <row r="17" spans="1:12">
      <c r="A17" s="132"/>
      <c r="B17" s="133"/>
      <c r="C17" s="133"/>
      <c r="D17" s="133"/>
      <c r="E17" s="133"/>
      <c r="F17" s="133"/>
      <c r="G17" s="112"/>
      <c r="H17" s="133"/>
      <c r="I17" s="133"/>
      <c r="J17" s="133"/>
      <c r="K17" s="133"/>
      <c r="L17" s="133"/>
    </row>
    <row r="18" spans="1:12">
      <c r="A18" s="132">
        <v>5</v>
      </c>
      <c r="B18" s="133" t="s">
        <v>608</v>
      </c>
      <c r="C18" s="133"/>
      <c r="D18" s="132" t="s">
        <v>155</v>
      </c>
      <c r="E18" s="133"/>
      <c r="F18" s="113">
        <f>'WP2 - Tax Rates'!H16</f>
        <v>8.7900000000000006E-2</v>
      </c>
      <c r="G18" s="113">
        <v>0</v>
      </c>
      <c r="H18" s="113">
        <v>0</v>
      </c>
      <c r="I18" s="113">
        <v>0</v>
      </c>
      <c r="J18" s="113">
        <v>0</v>
      </c>
      <c r="K18" s="113">
        <v>0</v>
      </c>
      <c r="L18" s="133"/>
    </row>
    <row r="19" spans="1:12">
      <c r="A19" s="132">
        <v>6</v>
      </c>
      <c r="B19" s="133" t="s">
        <v>604</v>
      </c>
      <c r="C19" s="133"/>
      <c r="D19" s="132" t="s">
        <v>351</v>
      </c>
      <c r="E19" s="133"/>
      <c r="F19" s="114">
        <v>1</v>
      </c>
      <c r="G19" s="114">
        <v>0</v>
      </c>
      <c r="H19" s="114">
        <v>0</v>
      </c>
      <c r="I19" s="114">
        <v>0</v>
      </c>
      <c r="J19" s="114">
        <v>0</v>
      </c>
      <c r="K19" s="114">
        <v>0</v>
      </c>
      <c r="L19" s="133"/>
    </row>
    <row r="20" spans="1:12">
      <c r="A20" s="132">
        <v>7</v>
      </c>
      <c r="B20" s="133" t="s">
        <v>599</v>
      </c>
      <c r="C20" s="133"/>
      <c r="D20" s="132" t="s">
        <v>602</v>
      </c>
      <c r="E20" s="133"/>
      <c r="F20" s="112">
        <f>F18*F19</f>
        <v>8.7900000000000006E-2</v>
      </c>
      <c r="G20" s="112">
        <f>G18*G19</f>
        <v>0</v>
      </c>
      <c r="H20" s="112">
        <f t="shared" ref="H20:K20" si="1">H18*H19</f>
        <v>0</v>
      </c>
      <c r="I20" s="112">
        <f t="shared" si="1"/>
        <v>0</v>
      </c>
      <c r="J20" s="112">
        <f t="shared" si="1"/>
        <v>0</v>
      </c>
      <c r="K20" s="112">
        <f t="shared" si="1"/>
        <v>0</v>
      </c>
    </row>
    <row r="21" spans="1:12">
      <c r="A21" s="132">
        <v>8</v>
      </c>
      <c r="B21" s="133" t="s">
        <v>605</v>
      </c>
      <c r="C21" s="133"/>
      <c r="D21" s="132" t="s">
        <v>603</v>
      </c>
      <c r="E21" s="133"/>
      <c r="F21" s="112"/>
      <c r="G21" s="112"/>
      <c r="H21" s="112"/>
      <c r="I21" s="112"/>
      <c r="J21" s="112"/>
      <c r="K21" s="112"/>
      <c r="L21" s="134">
        <f>SUM(F20:K20)</f>
        <v>8.7900000000000006E-2</v>
      </c>
    </row>
    <row r="22" spans="1:12">
      <c r="A22" s="132"/>
      <c r="B22" s="133"/>
      <c r="C22" s="133"/>
      <c r="D22" s="133"/>
      <c r="E22" s="133"/>
      <c r="F22" s="133"/>
      <c r="G22" s="133"/>
      <c r="H22" s="133"/>
      <c r="I22" s="133"/>
      <c r="J22" s="133"/>
      <c r="K22" s="133"/>
      <c r="L22" s="133"/>
    </row>
    <row r="23" spans="1:12">
      <c r="A23" s="132"/>
    </row>
    <row r="24" spans="1:12">
      <c r="A24" s="132"/>
    </row>
    <row r="25" spans="1:12">
      <c r="A25" s="132" t="s">
        <v>432</v>
      </c>
      <c r="B25" s="136" t="s">
        <v>771</v>
      </c>
      <c r="C25" s="135"/>
      <c r="D25" s="135"/>
      <c r="E25" s="135"/>
      <c r="F25" s="135"/>
      <c r="G25" s="135"/>
      <c r="H25" s="135"/>
      <c r="I25" s="135"/>
    </row>
    <row r="26" spans="1:12">
      <c r="A26" s="132" t="s">
        <v>444</v>
      </c>
      <c r="B26" s="136" t="s">
        <v>614</v>
      </c>
      <c r="C26" s="135"/>
      <c r="D26" s="135"/>
      <c r="E26" s="135"/>
      <c r="F26" s="135"/>
      <c r="G26" s="135"/>
      <c r="H26" s="135"/>
      <c r="I26" s="135"/>
    </row>
    <row r="27" spans="1:12">
      <c r="A27" s="132" t="s">
        <v>447</v>
      </c>
      <c r="B27" s="136" t="s">
        <v>772</v>
      </c>
      <c r="C27" s="136"/>
      <c r="D27" s="136"/>
      <c r="E27" s="136"/>
      <c r="F27" s="136"/>
      <c r="G27" s="136"/>
      <c r="H27" s="136"/>
      <c r="I27" s="136"/>
      <c r="J27" s="133"/>
      <c r="K27" s="133"/>
      <c r="L27" s="133"/>
    </row>
    <row r="28" spans="1:12">
      <c r="A28" s="133"/>
      <c r="C28" s="133"/>
      <c r="D28" s="133"/>
      <c r="E28" s="133"/>
      <c r="F28" s="133"/>
      <c r="G28" s="133"/>
      <c r="H28" s="133"/>
      <c r="I28" s="133"/>
      <c r="J28" s="133"/>
      <c r="K28" s="133"/>
      <c r="L28" s="133"/>
    </row>
    <row r="29" spans="1:12">
      <c r="A29" s="133"/>
      <c r="B29" s="133"/>
      <c r="C29" s="133"/>
      <c r="D29" s="133"/>
      <c r="E29" s="133"/>
      <c r="F29" s="133"/>
      <c r="G29" s="133"/>
      <c r="H29" s="133"/>
      <c r="I29" s="133"/>
      <c r="J29" s="133"/>
      <c r="K29" s="133"/>
      <c r="L29" s="133"/>
    </row>
    <row r="30" spans="1:12">
      <c r="A30" s="133"/>
      <c r="B30" s="133"/>
      <c r="C30" s="133"/>
      <c r="D30" s="133"/>
      <c r="E30" s="133"/>
      <c r="F30" s="133"/>
      <c r="G30" s="133"/>
      <c r="H30" s="133"/>
      <c r="I30" s="133"/>
      <c r="J30" s="133"/>
      <c r="K30" s="133"/>
      <c r="L30" s="133"/>
    </row>
    <row r="31" spans="1:12" ht="19.5" customHeight="1">
      <c r="A31" s="133"/>
      <c r="B31" s="889"/>
      <c r="C31" s="889"/>
      <c r="D31" s="889"/>
      <c r="E31" s="889"/>
      <c r="F31" s="889"/>
      <c r="G31" s="889"/>
      <c r="H31" s="889"/>
      <c r="I31" s="889"/>
      <c r="J31" s="889"/>
      <c r="K31" s="889"/>
      <c r="L31" s="889"/>
    </row>
    <row r="32" spans="1:12">
      <c r="A32" s="133"/>
      <c r="B32" s="889"/>
      <c r="C32" s="889"/>
      <c r="D32" s="889"/>
      <c r="E32" s="889"/>
      <c r="F32" s="889"/>
      <c r="G32" s="889"/>
      <c r="H32" s="889"/>
      <c r="I32" s="889"/>
      <c r="J32" s="889"/>
      <c r="K32" s="889"/>
      <c r="L32" s="889"/>
    </row>
    <row r="33" spans="1:12">
      <c r="A33" s="133"/>
      <c r="B33" s="889"/>
      <c r="C33" s="889"/>
      <c r="D33" s="889"/>
      <c r="E33" s="889"/>
      <c r="F33" s="889"/>
      <c r="G33" s="889"/>
      <c r="H33" s="889"/>
      <c r="I33" s="889"/>
      <c r="J33" s="889"/>
      <c r="K33" s="889"/>
      <c r="L33" s="889"/>
    </row>
    <row r="34" spans="1:12">
      <c r="A34" s="133"/>
      <c r="B34" s="116"/>
      <c r="C34" s="133"/>
      <c r="D34" s="133"/>
      <c r="E34" s="133"/>
      <c r="F34" s="133"/>
      <c r="G34" s="133"/>
      <c r="H34" s="133"/>
      <c r="I34" s="133"/>
      <c r="J34" s="133"/>
      <c r="K34" s="133"/>
      <c r="L34" s="133"/>
    </row>
    <row r="35" spans="1:12">
      <c r="A35" s="133"/>
      <c r="B35" s="116"/>
      <c r="C35" s="133"/>
      <c r="D35" s="133"/>
      <c r="E35" s="133"/>
      <c r="F35" s="133"/>
      <c r="G35" s="133"/>
      <c r="H35" s="133"/>
      <c r="I35" s="133"/>
      <c r="J35" s="133"/>
      <c r="K35" s="133"/>
      <c r="L35" s="133"/>
    </row>
    <row r="36" spans="1:12">
      <c r="A36" s="133"/>
      <c r="B36" s="133"/>
      <c r="C36" s="133"/>
      <c r="D36" s="133"/>
      <c r="E36" s="133"/>
      <c r="F36" s="133"/>
      <c r="G36" s="133"/>
      <c r="H36" s="133"/>
      <c r="I36" s="133"/>
      <c r="J36" s="133"/>
      <c r="K36" s="133"/>
      <c r="L36" s="133"/>
    </row>
    <row r="37" spans="1:12">
      <c r="A37" s="133"/>
      <c r="B37" s="133"/>
      <c r="C37" s="133"/>
      <c r="D37" s="133"/>
      <c r="E37" s="133"/>
      <c r="F37" s="133"/>
      <c r="G37" s="133"/>
      <c r="H37" s="133"/>
      <c r="I37" s="133"/>
      <c r="J37" s="133"/>
      <c r="K37" s="133"/>
      <c r="L37" s="133"/>
    </row>
    <row r="38" spans="1:12">
      <c r="A38" s="133"/>
      <c r="B38" s="133"/>
      <c r="C38" s="133"/>
      <c r="D38" s="133"/>
      <c r="E38" s="133"/>
      <c r="F38" s="133"/>
      <c r="G38" s="133"/>
      <c r="H38" s="133"/>
      <c r="I38" s="133"/>
      <c r="J38" s="133"/>
      <c r="K38" s="133"/>
      <c r="L38" s="133"/>
    </row>
    <row r="39" spans="1:12">
      <c r="A39" s="133"/>
      <c r="B39" s="133"/>
      <c r="C39" s="133"/>
      <c r="D39" s="133"/>
      <c r="E39" s="133"/>
      <c r="F39" s="133"/>
      <c r="G39" s="133"/>
      <c r="H39" s="133"/>
      <c r="I39" s="133"/>
      <c r="J39" s="133"/>
      <c r="K39" s="133"/>
      <c r="L39" s="133"/>
    </row>
    <row r="40" spans="1:12">
      <c r="A40" s="133"/>
      <c r="B40" s="133"/>
      <c r="C40" s="133"/>
      <c r="D40" s="133"/>
      <c r="E40" s="133"/>
      <c r="F40" s="133"/>
      <c r="G40" s="133"/>
      <c r="H40" s="133"/>
      <c r="I40" s="133"/>
      <c r="J40" s="133"/>
      <c r="K40" s="133"/>
      <c r="L40" s="133"/>
    </row>
    <row r="41" spans="1:12">
      <c r="A41" s="133"/>
      <c r="B41" s="133"/>
      <c r="C41" s="133"/>
      <c r="D41" s="133"/>
      <c r="E41" s="133"/>
      <c r="F41" s="133"/>
      <c r="G41" s="133"/>
      <c r="H41" s="133"/>
      <c r="I41" s="133"/>
      <c r="J41" s="133"/>
      <c r="K41" s="133"/>
      <c r="L41" s="133"/>
    </row>
    <row r="42" spans="1:12">
      <c r="A42" s="133"/>
      <c r="B42" s="133"/>
      <c r="C42" s="133"/>
      <c r="D42" s="133"/>
      <c r="E42" s="133"/>
      <c r="F42" s="133"/>
      <c r="G42" s="133"/>
      <c r="H42" s="133"/>
      <c r="I42" s="133"/>
      <c r="J42" s="133"/>
      <c r="K42" s="133"/>
      <c r="L42" s="133"/>
    </row>
    <row r="43" spans="1:12">
      <c r="A43" s="133"/>
      <c r="B43" s="133"/>
      <c r="C43" s="133"/>
      <c r="D43" s="133"/>
      <c r="E43" s="133"/>
      <c r="F43" s="133"/>
      <c r="G43" s="133"/>
      <c r="H43" s="133"/>
      <c r="I43" s="133"/>
      <c r="J43" s="133"/>
      <c r="K43" s="133"/>
      <c r="L43" s="133"/>
    </row>
    <row r="44" spans="1:12">
      <c r="A44" s="133"/>
      <c r="B44" s="133"/>
      <c r="C44" s="133"/>
      <c r="D44" s="133"/>
      <c r="E44" s="133"/>
      <c r="F44" s="133"/>
      <c r="G44" s="133"/>
      <c r="H44" s="133"/>
      <c r="I44" s="133"/>
      <c r="J44" s="133"/>
      <c r="K44" s="133"/>
      <c r="L44" s="133"/>
    </row>
    <row r="45" spans="1:12">
      <c r="A45" s="133"/>
      <c r="B45" s="133"/>
      <c r="C45" s="133"/>
      <c r="D45" s="133"/>
      <c r="E45" s="133"/>
      <c r="F45" s="133"/>
      <c r="G45" s="133"/>
      <c r="H45" s="133"/>
      <c r="I45" s="133"/>
      <c r="J45" s="133"/>
      <c r="K45" s="133"/>
      <c r="L45" s="133"/>
    </row>
    <row r="46" spans="1:12">
      <c r="A46" s="133"/>
      <c r="B46" s="133"/>
      <c r="C46" s="133"/>
      <c r="D46" s="133"/>
      <c r="E46" s="133"/>
      <c r="F46" s="133"/>
      <c r="G46" s="133"/>
      <c r="H46" s="133"/>
      <c r="I46" s="133"/>
      <c r="J46" s="133"/>
      <c r="K46" s="133"/>
      <c r="L46" s="133"/>
    </row>
    <row r="47" spans="1:12">
      <c r="A47" s="133"/>
      <c r="B47" s="133"/>
      <c r="C47" s="133"/>
      <c r="D47" s="133"/>
      <c r="E47" s="133"/>
      <c r="F47" s="133"/>
      <c r="G47" s="133"/>
      <c r="H47" s="133"/>
      <c r="I47" s="133"/>
      <c r="J47" s="133"/>
      <c r="K47" s="133"/>
      <c r="L47" s="133"/>
    </row>
    <row r="48" spans="1:12">
      <c r="A48" s="133"/>
      <c r="B48" s="133"/>
      <c r="C48" s="133"/>
      <c r="D48" s="133"/>
      <c r="E48" s="133"/>
      <c r="F48" s="133"/>
      <c r="G48" s="133"/>
      <c r="H48" s="133"/>
      <c r="I48" s="133"/>
      <c r="J48" s="133"/>
      <c r="K48" s="133"/>
      <c r="L48" s="133"/>
    </row>
    <row r="49" spans="1:12">
      <c r="A49" s="133"/>
      <c r="B49" s="133"/>
      <c r="C49" s="133"/>
      <c r="D49" s="133"/>
      <c r="E49" s="133"/>
      <c r="F49" s="133"/>
      <c r="G49" s="133"/>
      <c r="H49" s="133"/>
      <c r="I49" s="133"/>
      <c r="J49" s="133"/>
      <c r="K49" s="133"/>
      <c r="L49" s="133"/>
    </row>
    <row r="50" spans="1:12">
      <c r="A50" s="133"/>
      <c r="B50" s="133"/>
      <c r="C50" s="133"/>
      <c r="D50" s="133"/>
      <c r="E50" s="133"/>
      <c r="F50" s="133"/>
      <c r="G50" s="133"/>
      <c r="H50" s="133"/>
      <c r="I50" s="133"/>
      <c r="J50" s="133"/>
      <c r="K50" s="133"/>
      <c r="L50" s="133"/>
    </row>
    <row r="51" spans="1:12">
      <c r="A51" s="133"/>
      <c r="B51" s="133"/>
      <c r="C51" s="133"/>
      <c r="D51" s="133"/>
      <c r="E51" s="133"/>
      <c r="F51" s="133"/>
      <c r="G51" s="133"/>
      <c r="H51" s="133"/>
      <c r="I51" s="133"/>
      <c r="J51" s="133"/>
      <c r="K51" s="133"/>
      <c r="L51" s="133"/>
    </row>
    <row r="52" spans="1:12">
      <c r="A52" s="133"/>
      <c r="B52" s="133"/>
      <c r="C52" s="133"/>
      <c r="D52" s="133"/>
      <c r="E52" s="133"/>
      <c r="F52" s="133"/>
      <c r="G52" s="133"/>
      <c r="H52" s="133"/>
      <c r="I52" s="133"/>
      <c r="J52" s="133"/>
      <c r="K52" s="133"/>
      <c r="L52" s="133"/>
    </row>
    <row r="53" spans="1:12">
      <c r="A53" s="133"/>
      <c r="B53" s="133"/>
      <c r="C53" s="133"/>
      <c r="D53" s="133"/>
      <c r="E53" s="133"/>
      <c r="F53" s="133"/>
      <c r="G53" s="133"/>
      <c r="H53" s="133"/>
      <c r="I53" s="133"/>
      <c r="J53" s="133"/>
      <c r="K53" s="133"/>
      <c r="L53" s="133"/>
    </row>
    <row r="54" spans="1:12">
      <c r="A54" s="133"/>
      <c r="B54" s="133"/>
      <c r="C54" s="133"/>
      <c r="D54" s="133"/>
      <c r="E54" s="133"/>
      <c r="F54" s="133"/>
      <c r="G54" s="133"/>
      <c r="H54" s="133"/>
      <c r="I54" s="133"/>
      <c r="J54" s="133"/>
      <c r="K54" s="133"/>
      <c r="L54" s="133"/>
    </row>
    <row r="55" spans="1:12">
      <c r="A55" s="133"/>
      <c r="B55" s="133"/>
      <c r="C55" s="133"/>
      <c r="D55" s="133"/>
      <c r="E55" s="133"/>
      <c r="F55" s="133"/>
      <c r="G55" s="133"/>
      <c r="H55" s="133"/>
      <c r="I55" s="133"/>
      <c r="J55" s="133"/>
      <c r="K55" s="133"/>
      <c r="L55" s="133"/>
    </row>
    <row r="56" spans="1:12">
      <c r="A56" s="117"/>
      <c r="B56" s="117"/>
      <c r="C56" s="117"/>
      <c r="D56" s="117"/>
      <c r="E56" s="117"/>
      <c r="F56" s="117"/>
      <c r="G56" s="117"/>
      <c r="H56" s="117"/>
      <c r="I56" s="117"/>
      <c r="J56" s="117"/>
      <c r="K56" s="117"/>
      <c r="L56" s="117"/>
    </row>
    <row r="57" spans="1:12">
      <c r="A57" s="117"/>
      <c r="B57" s="117"/>
      <c r="C57" s="117"/>
      <c r="D57" s="117"/>
      <c r="E57" s="117"/>
      <c r="F57" s="117"/>
      <c r="G57" s="117"/>
      <c r="H57" s="117"/>
      <c r="I57" s="117"/>
      <c r="J57" s="117"/>
      <c r="K57" s="117"/>
      <c r="L57" s="117"/>
    </row>
    <row r="58" spans="1:12">
      <c r="A58" s="117"/>
      <c r="B58" s="117"/>
      <c r="C58" s="117"/>
      <c r="D58" s="117"/>
      <c r="E58" s="117"/>
      <c r="F58" s="117"/>
      <c r="G58" s="117"/>
      <c r="H58" s="117"/>
      <c r="I58" s="117"/>
      <c r="J58" s="117"/>
      <c r="K58" s="117"/>
      <c r="L58" s="117"/>
    </row>
    <row r="59" spans="1:12">
      <c r="A59" s="117"/>
      <c r="B59" s="117"/>
      <c r="C59" s="117"/>
      <c r="D59" s="117"/>
      <c r="E59" s="117"/>
      <c r="F59" s="117"/>
      <c r="G59" s="117"/>
      <c r="H59" s="117"/>
      <c r="I59" s="117"/>
      <c r="J59" s="117"/>
      <c r="K59" s="117"/>
      <c r="L59" s="117"/>
    </row>
    <row r="60" spans="1:12">
      <c r="A60" s="117"/>
      <c r="B60" s="117"/>
      <c r="C60" s="117"/>
      <c r="D60" s="117"/>
      <c r="E60" s="117"/>
      <c r="F60" s="117"/>
      <c r="G60" s="117"/>
      <c r="H60" s="117"/>
      <c r="I60" s="117"/>
      <c r="J60" s="117"/>
      <c r="K60" s="117"/>
      <c r="L60" s="117"/>
    </row>
    <row r="61" spans="1:12">
      <c r="A61" s="117"/>
      <c r="B61" s="117"/>
      <c r="C61" s="117"/>
      <c r="D61" s="117"/>
      <c r="E61" s="117"/>
      <c r="F61" s="117"/>
      <c r="G61" s="117"/>
      <c r="H61" s="117"/>
      <c r="I61" s="117"/>
      <c r="J61" s="117"/>
      <c r="K61" s="117"/>
      <c r="L61" s="117"/>
    </row>
    <row r="62" spans="1:12">
      <c r="A62" s="117"/>
      <c r="B62" s="117"/>
      <c r="C62" s="117"/>
      <c r="D62" s="117"/>
      <c r="E62" s="117"/>
      <c r="F62" s="117"/>
      <c r="G62" s="117"/>
      <c r="H62" s="117"/>
      <c r="I62" s="117"/>
      <c r="J62" s="117"/>
      <c r="K62" s="117"/>
      <c r="L62" s="117"/>
    </row>
    <row r="63" spans="1:12">
      <c r="A63" s="117"/>
      <c r="B63" s="117"/>
      <c r="C63" s="117"/>
      <c r="D63" s="117"/>
      <c r="E63" s="117"/>
      <c r="F63" s="117"/>
      <c r="G63" s="117"/>
      <c r="H63" s="117"/>
      <c r="I63" s="117"/>
      <c r="J63" s="117"/>
      <c r="K63" s="117"/>
      <c r="L63" s="117"/>
    </row>
    <row r="64" spans="1:12">
      <c r="A64" s="117"/>
      <c r="B64" s="117"/>
      <c r="C64" s="117"/>
      <c r="D64" s="117"/>
      <c r="E64" s="117"/>
      <c r="F64" s="117"/>
      <c r="G64" s="117"/>
      <c r="H64" s="117"/>
      <c r="I64" s="117"/>
      <c r="J64" s="117"/>
      <c r="K64" s="117"/>
      <c r="L64" s="117"/>
    </row>
    <row r="65" spans="1:12">
      <c r="A65" s="117"/>
      <c r="B65" s="117"/>
      <c r="C65" s="117"/>
      <c r="D65" s="117"/>
      <c r="E65" s="117"/>
      <c r="F65" s="117"/>
      <c r="G65" s="117"/>
      <c r="H65" s="117"/>
      <c r="I65" s="117"/>
      <c r="J65" s="117"/>
      <c r="K65" s="117"/>
      <c r="L65" s="117"/>
    </row>
    <row r="66" spans="1:12">
      <c r="A66" s="117"/>
      <c r="B66" s="117"/>
      <c r="C66" s="117"/>
      <c r="D66" s="117"/>
      <c r="E66" s="117"/>
      <c r="F66" s="117"/>
      <c r="G66" s="117"/>
      <c r="H66" s="117"/>
      <c r="I66" s="117"/>
      <c r="J66" s="117"/>
      <c r="K66" s="117"/>
      <c r="L66" s="117"/>
    </row>
    <row r="67" spans="1:12">
      <c r="A67" s="117"/>
      <c r="B67" s="117"/>
      <c r="C67" s="117"/>
      <c r="D67" s="117"/>
      <c r="E67" s="117"/>
      <c r="F67" s="117"/>
      <c r="G67" s="117"/>
      <c r="H67" s="117"/>
      <c r="I67" s="117"/>
      <c r="J67" s="117"/>
      <c r="K67" s="117"/>
      <c r="L67" s="117"/>
    </row>
    <row r="68" spans="1:12">
      <c r="A68" s="117"/>
      <c r="B68" s="117"/>
      <c r="C68" s="117"/>
      <c r="D68" s="117"/>
      <c r="E68" s="117"/>
      <c r="F68" s="117"/>
      <c r="G68" s="117"/>
      <c r="H68" s="117"/>
      <c r="I68" s="117"/>
      <c r="J68" s="117"/>
      <c r="K68" s="117"/>
      <c r="L68" s="117"/>
    </row>
    <row r="69" spans="1:12">
      <c r="A69" s="117"/>
      <c r="B69" s="117"/>
      <c r="C69" s="117"/>
      <c r="D69" s="117"/>
      <c r="E69" s="117"/>
      <c r="F69" s="117"/>
      <c r="G69" s="117"/>
      <c r="H69" s="117"/>
      <c r="I69" s="117"/>
      <c r="J69" s="117"/>
      <c r="K69" s="117"/>
      <c r="L69" s="117"/>
    </row>
    <row r="70" spans="1:12">
      <c r="A70" s="117"/>
      <c r="B70" s="117"/>
      <c r="C70" s="117"/>
      <c r="D70" s="117"/>
      <c r="E70" s="117"/>
      <c r="F70" s="117"/>
      <c r="G70" s="117"/>
      <c r="H70" s="117"/>
      <c r="I70" s="117"/>
      <c r="J70" s="117"/>
      <c r="K70" s="117"/>
      <c r="L70" s="117"/>
    </row>
    <row r="71" spans="1:12">
      <c r="A71" s="117"/>
      <c r="B71" s="117"/>
      <c r="C71" s="117"/>
      <c r="D71" s="117"/>
      <c r="E71" s="117"/>
      <c r="F71" s="117"/>
      <c r="G71" s="117"/>
      <c r="H71" s="117"/>
      <c r="I71" s="117"/>
      <c r="J71" s="117"/>
      <c r="K71" s="117"/>
      <c r="L71" s="117"/>
    </row>
    <row r="72" spans="1:12">
      <c r="A72" s="117"/>
      <c r="B72" s="117"/>
      <c r="C72" s="117"/>
      <c r="D72" s="117"/>
      <c r="E72" s="117"/>
      <c r="F72" s="117"/>
      <c r="G72" s="117"/>
      <c r="H72" s="117"/>
      <c r="I72" s="117"/>
      <c r="J72" s="117"/>
      <c r="K72" s="117"/>
      <c r="L72" s="117"/>
    </row>
    <row r="73" spans="1:12">
      <c r="A73" s="117"/>
      <c r="B73" s="117"/>
      <c r="C73" s="117"/>
      <c r="D73" s="117"/>
      <c r="E73" s="117"/>
      <c r="F73" s="117"/>
      <c r="G73" s="117"/>
      <c r="H73" s="117"/>
      <c r="I73" s="117"/>
      <c r="J73" s="117"/>
      <c r="K73" s="117"/>
      <c r="L73" s="117"/>
    </row>
    <row r="74" spans="1:12">
      <c r="A74" s="117"/>
      <c r="B74" s="117"/>
      <c r="C74" s="117"/>
      <c r="D74" s="117"/>
      <c r="E74" s="117"/>
      <c r="F74" s="117"/>
      <c r="G74" s="117"/>
      <c r="H74" s="117"/>
      <c r="I74" s="117"/>
      <c r="J74" s="117"/>
      <c r="K74" s="117"/>
      <c r="L74" s="117"/>
    </row>
    <row r="75" spans="1:12">
      <c r="A75" s="117"/>
      <c r="B75" s="117"/>
      <c r="C75" s="117"/>
      <c r="D75" s="117"/>
      <c r="E75" s="117"/>
      <c r="F75" s="117"/>
      <c r="G75" s="117"/>
      <c r="H75" s="117"/>
      <c r="I75" s="117"/>
      <c r="J75" s="117"/>
      <c r="K75" s="117"/>
      <c r="L75" s="117"/>
    </row>
    <row r="76" spans="1:12">
      <c r="A76" s="117"/>
      <c r="B76" s="117"/>
      <c r="C76" s="117"/>
      <c r="D76" s="117"/>
      <c r="E76" s="117"/>
      <c r="F76" s="117"/>
      <c r="G76" s="117"/>
      <c r="H76" s="117"/>
      <c r="I76" s="117"/>
      <c r="J76" s="117"/>
      <c r="K76" s="117"/>
      <c r="L76" s="117"/>
    </row>
    <row r="77" spans="1:12">
      <c r="A77" s="117"/>
      <c r="B77" s="117"/>
      <c r="C77" s="117"/>
      <c r="D77" s="117"/>
      <c r="E77" s="117"/>
      <c r="F77" s="117"/>
      <c r="G77" s="117"/>
      <c r="H77" s="117"/>
      <c r="I77" s="117"/>
      <c r="J77" s="117"/>
      <c r="K77" s="117"/>
      <c r="L77" s="117"/>
    </row>
    <row r="78" spans="1:12">
      <c r="A78" s="117"/>
      <c r="B78" s="117"/>
      <c r="C78" s="117"/>
      <c r="D78" s="117"/>
      <c r="E78" s="117"/>
      <c r="F78" s="117"/>
      <c r="G78" s="117"/>
      <c r="H78" s="117"/>
      <c r="I78" s="117"/>
      <c r="J78" s="117"/>
      <c r="K78" s="117"/>
      <c r="L78" s="117"/>
    </row>
    <row r="79" spans="1:12">
      <c r="A79" s="117"/>
      <c r="B79" s="117"/>
      <c r="C79" s="117"/>
      <c r="D79" s="117"/>
      <c r="E79" s="117"/>
      <c r="F79" s="117"/>
      <c r="G79" s="117"/>
      <c r="H79" s="117"/>
      <c r="I79" s="117"/>
      <c r="J79" s="117"/>
      <c r="K79" s="117"/>
      <c r="L79" s="117"/>
    </row>
    <row r="80" spans="1:12">
      <c r="A80" s="117"/>
      <c r="B80" s="117"/>
      <c r="C80" s="117"/>
      <c r="D80" s="117"/>
      <c r="E80" s="117"/>
      <c r="F80" s="117"/>
      <c r="G80" s="117"/>
      <c r="H80" s="117"/>
      <c r="I80" s="117"/>
      <c r="J80" s="117"/>
      <c r="K80" s="117"/>
      <c r="L80" s="117"/>
    </row>
    <row r="81" spans="1:12">
      <c r="A81" s="117"/>
      <c r="B81" s="117"/>
      <c r="C81" s="117"/>
      <c r="D81" s="117"/>
      <c r="E81" s="117"/>
      <c r="F81" s="117"/>
      <c r="G81" s="117"/>
      <c r="H81" s="117"/>
      <c r="I81" s="117"/>
      <c r="J81" s="117"/>
      <c r="K81" s="117"/>
      <c r="L81" s="117"/>
    </row>
    <row r="82" spans="1:12">
      <c r="A82" s="117"/>
      <c r="B82" s="117"/>
      <c r="C82" s="117"/>
      <c r="D82" s="117"/>
      <c r="E82" s="117"/>
      <c r="F82" s="117"/>
      <c r="G82" s="117"/>
      <c r="H82" s="117"/>
      <c r="I82" s="117"/>
      <c r="J82" s="117"/>
      <c r="K82" s="117"/>
      <c r="L82" s="117"/>
    </row>
    <row r="83" spans="1:12">
      <c r="A83" s="117"/>
      <c r="B83" s="117"/>
      <c r="C83" s="117"/>
      <c r="D83" s="117"/>
      <c r="E83" s="117"/>
      <c r="F83" s="117"/>
      <c r="G83" s="117"/>
      <c r="H83" s="117"/>
      <c r="I83" s="117"/>
      <c r="J83" s="117"/>
      <c r="K83" s="117"/>
      <c r="L83" s="117"/>
    </row>
    <row r="84" spans="1:12">
      <c r="A84" s="117"/>
      <c r="B84" s="117"/>
      <c r="C84" s="117"/>
      <c r="D84" s="117"/>
      <c r="E84" s="117"/>
      <c r="F84" s="117"/>
      <c r="G84" s="117"/>
      <c r="H84" s="117"/>
      <c r="I84" s="117"/>
      <c r="J84" s="117"/>
      <c r="K84" s="117"/>
      <c r="L84" s="117"/>
    </row>
    <row r="85" spans="1:12">
      <c r="A85" s="117"/>
      <c r="B85" s="117"/>
      <c r="C85" s="117"/>
      <c r="D85" s="117"/>
      <c r="E85" s="117"/>
      <c r="F85" s="117"/>
      <c r="G85" s="117"/>
      <c r="H85" s="117"/>
      <c r="I85" s="117"/>
      <c r="J85" s="117"/>
      <c r="K85" s="117"/>
      <c r="L85" s="117"/>
    </row>
    <row r="86" spans="1:12">
      <c r="A86" s="117"/>
      <c r="B86" s="117"/>
      <c r="C86" s="117"/>
      <c r="D86" s="117"/>
      <c r="E86" s="117"/>
      <c r="F86" s="117"/>
      <c r="G86" s="117"/>
      <c r="H86" s="117"/>
      <c r="I86" s="117"/>
      <c r="J86" s="117"/>
      <c r="K86" s="117"/>
      <c r="L86" s="117"/>
    </row>
    <row r="87" spans="1:12">
      <c r="A87" s="117"/>
      <c r="B87" s="117"/>
      <c r="C87" s="117"/>
      <c r="D87" s="117"/>
      <c r="E87" s="117"/>
      <c r="F87" s="117"/>
      <c r="G87" s="117"/>
      <c r="H87" s="117"/>
      <c r="I87" s="117"/>
      <c r="J87" s="117"/>
      <c r="K87" s="117"/>
      <c r="L87" s="117"/>
    </row>
    <row r="88" spans="1:12">
      <c r="A88" s="117"/>
      <c r="B88" s="117"/>
      <c r="C88" s="117"/>
      <c r="D88" s="117"/>
      <c r="E88" s="117"/>
      <c r="F88" s="117"/>
      <c r="G88" s="117"/>
      <c r="H88" s="117"/>
      <c r="I88" s="117"/>
      <c r="J88" s="117"/>
      <c r="K88" s="117"/>
      <c r="L88" s="117"/>
    </row>
    <row r="89" spans="1:12">
      <c r="A89" s="117"/>
      <c r="B89" s="117"/>
      <c r="C89" s="117"/>
      <c r="D89" s="117"/>
      <c r="E89" s="117"/>
      <c r="F89" s="117"/>
      <c r="G89" s="117"/>
      <c r="H89" s="117"/>
      <c r="I89" s="117"/>
      <c r="J89" s="117"/>
      <c r="K89" s="117"/>
      <c r="L89" s="117"/>
    </row>
    <row r="90" spans="1:12">
      <c r="A90" s="117"/>
      <c r="B90" s="117"/>
      <c r="C90" s="117"/>
      <c r="D90" s="117"/>
      <c r="E90" s="117"/>
      <c r="F90" s="117"/>
      <c r="G90" s="117"/>
      <c r="H90" s="117"/>
      <c r="I90" s="117"/>
      <c r="J90" s="117"/>
      <c r="K90" s="117"/>
      <c r="L90" s="117"/>
    </row>
    <row r="91" spans="1:12">
      <c r="A91" s="117"/>
      <c r="B91" s="117"/>
      <c r="C91" s="117"/>
      <c r="D91" s="117"/>
      <c r="E91" s="117"/>
      <c r="F91" s="117"/>
      <c r="G91" s="117"/>
      <c r="H91" s="117"/>
      <c r="I91" s="117"/>
      <c r="J91" s="117"/>
      <c r="K91" s="117"/>
      <c r="L91" s="117"/>
    </row>
    <row r="92" spans="1:12">
      <c r="A92" s="117"/>
      <c r="B92" s="117"/>
      <c r="C92" s="117"/>
      <c r="D92" s="117"/>
      <c r="E92" s="117"/>
      <c r="F92" s="117"/>
      <c r="G92" s="117"/>
      <c r="H92" s="117"/>
      <c r="I92" s="117"/>
      <c r="J92" s="117"/>
      <c r="K92" s="117"/>
      <c r="L92" s="117"/>
    </row>
    <row r="93" spans="1:12">
      <c r="A93" s="117"/>
      <c r="B93" s="117"/>
      <c r="C93" s="117"/>
      <c r="D93" s="117"/>
      <c r="E93" s="117"/>
      <c r="F93" s="117"/>
      <c r="G93" s="117"/>
      <c r="H93" s="117"/>
      <c r="I93" s="117"/>
      <c r="J93" s="117"/>
      <c r="K93" s="117"/>
      <c r="L93" s="117"/>
    </row>
    <row r="94" spans="1:12">
      <c r="A94" s="117"/>
      <c r="B94" s="117"/>
      <c r="C94" s="117"/>
      <c r="D94" s="117"/>
      <c r="E94" s="117"/>
      <c r="F94" s="117"/>
      <c r="G94" s="117"/>
      <c r="H94" s="117"/>
      <c r="I94" s="117"/>
      <c r="J94" s="117"/>
      <c r="K94" s="117"/>
      <c r="L94" s="117"/>
    </row>
    <row r="95" spans="1:12">
      <c r="A95" s="117"/>
      <c r="B95" s="117"/>
      <c r="C95" s="117"/>
      <c r="D95" s="117"/>
      <c r="E95" s="117"/>
      <c r="F95" s="117"/>
      <c r="G95" s="117"/>
      <c r="H95" s="117"/>
      <c r="I95" s="117"/>
      <c r="J95" s="117"/>
      <c r="K95" s="117"/>
      <c r="L95" s="117"/>
    </row>
    <row r="96" spans="1:12">
      <c r="A96" s="117"/>
      <c r="B96" s="117"/>
      <c r="C96" s="117"/>
      <c r="D96" s="117"/>
      <c r="E96" s="117"/>
      <c r="F96" s="117"/>
      <c r="G96" s="117"/>
      <c r="H96" s="117"/>
      <c r="I96" s="117"/>
      <c r="J96" s="117"/>
      <c r="K96" s="117"/>
      <c r="L96" s="117"/>
    </row>
    <row r="97" spans="1:12">
      <c r="A97" s="117"/>
      <c r="B97" s="117"/>
      <c r="C97" s="117"/>
      <c r="D97" s="117"/>
      <c r="E97" s="117"/>
      <c r="F97" s="117"/>
      <c r="G97" s="117"/>
      <c r="H97" s="117"/>
      <c r="I97" s="117"/>
      <c r="J97" s="117"/>
      <c r="K97" s="117"/>
      <c r="L97" s="117"/>
    </row>
    <row r="98" spans="1:12">
      <c r="A98" s="117"/>
      <c r="B98" s="117"/>
      <c r="C98" s="117"/>
      <c r="D98" s="117"/>
      <c r="E98" s="117"/>
      <c r="F98" s="117"/>
      <c r="G98" s="117"/>
      <c r="H98" s="117"/>
      <c r="I98" s="117"/>
      <c r="J98" s="117"/>
      <c r="K98" s="117"/>
      <c r="L98" s="117"/>
    </row>
    <row r="99" spans="1:12">
      <c r="A99" s="117"/>
      <c r="B99" s="117"/>
      <c r="C99" s="117"/>
      <c r="D99" s="117"/>
      <c r="E99" s="117"/>
      <c r="F99" s="117"/>
      <c r="G99" s="117"/>
      <c r="H99" s="117"/>
      <c r="I99" s="117"/>
      <c r="J99" s="117"/>
      <c r="K99" s="117"/>
      <c r="L99" s="117"/>
    </row>
    <row r="100" spans="1:12">
      <c r="A100" s="117"/>
      <c r="B100" s="117"/>
      <c r="C100" s="117"/>
      <c r="D100" s="117"/>
      <c r="E100" s="117"/>
      <c r="F100" s="117"/>
      <c r="G100" s="117"/>
      <c r="H100" s="117"/>
      <c r="I100" s="117"/>
      <c r="J100" s="117"/>
      <c r="K100" s="117"/>
      <c r="L100" s="117"/>
    </row>
    <row r="101" spans="1:12">
      <c r="A101" s="117"/>
      <c r="B101" s="117"/>
      <c r="C101" s="117"/>
      <c r="D101" s="117"/>
      <c r="E101" s="117"/>
      <c r="F101" s="117"/>
      <c r="G101" s="117"/>
      <c r="H101" s="117"/>
      <c r="I101" s="117"/>
      <c r="J101" s="117"/>
      <c r="K101" s="117"/>
      <c r="L101" s="117"/>
    </row>
    <row r="102" spans="1:12">
      <c r="A102" s="117"/>
      <c r="B102" s="117"/>
      <c r="C102" s="117"/>
      <c r="D102" s="117"/>
      <c r="E102" s="117"/>
      <c r="F102" s="117"/>
      <c r="G102" s="117"/>
      <c r="H102" s="117"/>
      <c r="I102" s="117"/>
      <c r="J102" s="117"/>
      <c r="K102" s="117"/>
      <c r="L102" s="117"/>
    </row>
    <row r="103" spans="1:12">
      <c r="A103" s="117"/>
      <c r="B103" s="117"/>
      <c r="C103" s="117"/>
      <c r="D103" s="117"/>
      <c r="E103" s="117"/>
      <c r="F103" s="117"/>
      <c r="G103" s="117"/>
      <c r="H103" s="117"/>
      <c r="I103" s="117"/>
      <c r="J103" s="117"/>
      <c r="K103" s="117"/>
      <c r="L103" s="117"/>
    </row>
    <row r="104" spans="1:12">
      <c r="A104" s="117"/>
      <c r="B104" s="117"/>
      <c r="C104" s="117"/>
      <c r="D104" s="117"/>
      <c r="E104" s="117"/>
      <c r="F104" s="117"/>
      <c r="G104" s="117"/>
      <c r="H104" s="117"/>
      <c r="I104" s="117"/>
      <c r="J104" s="117"/>
      <c r="K104" s="117"/>
      <c r="L104" s="117"/>
    </row>
    <row r="105" spans="1:12">
      <c r="A105" s="117"/>
      <c r="B105" s="117"/>
      <c r="C105" s="117"/>
      <c r="D105" s="117"/>
      <c r="E105" s="117"/>
      <c r="F105" s="117"/>
      <c r="G105" s="117"/>
      <c r="H105" s="117"/>
      <c r="I105" s="117"/>
      <c r="J105" s="117"/>
      <c r="K105" s="117"/>
      <c r="L105" s="117"/>
    </row>
    <row r="106" spans="1:12">
      <c r="A106" s="117"/>
      <c r="B106" s="117"/>
      <c r="C106" s="117"/>
      <c r="D106" s="117"/>
      <c r="E106" s="117"/>
      <c r="F106" s="117"/>
      <c r="G106" s="117"/>
      <c r="H106" s="117"/>
      <c r="I106" s="117"/>
      <c r="J106" s="117"/>
      <c r="K106" s="117"/>
      <c r="L106" s="117"/>
    </row>
    <row r="107" spans="1:12">
      <c r="A107" s="117"/>
      <c r="B107" s="117"/>
      <c r="C107" s="117"/>
      <c r="D107" s="117"/>
      <c r="E107" s="117"/>
      <c r="F107" s="117"/>
      <c r="G107" s="117"/>
      <c r="H107" s="117"/>
      <c r="I107" s="117"/>
      <c r="J107" s="117"/>
      <c r="K107" s="117"/>
      <c r="L107" s="117"/>
    </row>
    <row r="108" spans="1:12">
      <c r="A108" s="117"/>
      <c r="B108" s="117"/>
      <c r="C108" s="117"/>
      <c r="D108" s="117"/>
      <c r="E108" s="117"/>
      <c r="F108" s="117"/>
      <c r="G108" s="117"/>
      <c r="H108" s="117"/>
      <c r="I108" s="117"/>
      <c r="J108" s="117"/>
      <c r="K108" s="117"/>
      <c r="L108" s="117"/>
    </row>
    <row r="109" spans="1:12">
      <c r="A109" s="117"/>
      <c r="B109" s="117"/>
      <c r="C109" s="117"/>
      <c r="D109" s="117"/>
      <c r="E109" s="117"/>
      <c r="F109" s="117"/>
      <c r="G109" s="117"/>
      <c r="H109" s="117"/>
      <c r="I109" s="117"/>
      <c r="J109" s="117"/>
      <c r="K109" s="117"/>
      <c r="L109" s="117"/>
    </row>
    <row r="110" spans="1:12">
      <c r="A110" s="117"/>
      <c r="B110" s="117"/>
      <c r="C110" s="117"/>
      <c r="D110" s="117"/>
      <c r="E110" s="117"/>
      <c r="F110" s="117"/>
      <c r="G110" s="117"/>
      <c r="H110" s="117"/>
      <c r="I110" s="117"/>
      <c r="J110" s="117"/>
      <c r="K110" s="117"/>
      <c r="L110" s="117"/>
    </row>
    <row r="111" spans="1:12">
      <c r="A111" s="117"/>
      <c r="B111" s="117"/>
      <c r="C111" s="117"/>
      <c r="D111" s="117"/>
      <c r="E111" s="117"/>
      <c r="F111" s="117"/>
      <c r="G111" s="117"/>
      <c r="H111" s="117"/>
      <c r="I111" s="117"/>
      <c r="J111" s="117"/>
      <c r="K111" s="117"/>
      <c r="L111" s="117"/>
    </row>
    <row r="112" spans="1:12">
      <c r="A112" s="117"/>
      <c r="B112" s="117"/>
      <c r="C112" s="117"/>
      <c r="D112" s="117"/>
      <c r="E112" s="117"/>
      <c r="F112" s="117"/>
      <c r="G112" s="117"/>
      <c r="H112" s="117"/>
      <c r="I112" s="117"/>
      <c r="J112" s="117"/>
      <c r="K112" s="117"/>
      <c r="L112" s="117"/>
    </row>
    <row r="113" spans="1:12">
      <c r="A113" s="117"/>
      <c r="B113" s="117"/>
      <c r="C113" s="117"/>
      <c r="D113" s="117"/>
      <c r="E113" s="117"/>
      <c r="F113" s="117"/>
      <c r="G113" s="117"/>
      <c r="H113" s="117"/>
      <c r="I113" s="117"/>
      <c r="J113" s="117"/>
      <c r="K113" s="117"/>
      <c r="L113" s="117"/>
    </row>
    <row r="114" spans="1:12">
      <c r="A114" s="117"/>
      <c r="B114" s="117"/>
      <c r="C114" s="117"/>
      <c r="D114" s="117"/>
      <c r="E114" s="117"/>
      <c r="F114" s="117"/>
      <c r="G114" s="117"/>
      <c r="H114" s="117"/>
      <c r="I114" s="117"/>
      <c r="J114" s="117"/>
      <c r="K114" s="117"/>
      <c r="L114" s="117"/>
    </row>
  </sheetData>
  <mergeCells count="5">
    <mergeCell ref="A3:L3"/>
    <mergeCell ref="A4:L4"/>
    <mergeCell ref="A5:L5"/>
    <mergeCell ref="B6:K7"/>
    <mergeCell ref="B31:L33"/>
  </mergeCells>
  <printOptions horizontalCentered="1"/>
  <pageMargins left="0.5" right="0.5" top="0.75" bottom="0.75" header="0.3" footer="0.3"/>
  <pageSetup scale="8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Attachment H-27A</vt:lpstr>
      <vt:lpstr>Att 1 - Project Rev Req</vt:lpstr>
      <vt:lpstr>Att 2 - Incentive Return</vt:lpstr>
      <vt:lpstr>Att 3 - True-up</vt:lpstr>
      <vt:lpstr>Att 4 - Rate Base</vt:lpstr>
      <vt:lpstr>Att 5 - Return on Rate Base</vt:lpstr>
      <vt:lpstr>Att 6 - True-up Interest</vt:lpstr>
      <vt:lpstr>Att 6a - Interest Rate Calc</vt:lpstr>
      <vt:lpstr>Att 7 - Tax Rates</vt:lpstr>
      <vt:lpstr>Att 8 - Interim Debt</vt:lpstr>
      <vt:lpstr>Att 9 - Construction Debt</vt:lpstr>
      <vt:lpstr>Att 10 - Depreciation Rates</vt:lpstr>
      <vt:lpstr>Att 11 - Prior Period Adj</vt:lpstr>
      <vt:lpstr>Att 12 - Revenue Credits</vt:lpstr>
      <vt:lpstr>Att 13 -Excess-Def ADIT Summary</vt:lpstr>
      <vt:lpstr>Att 13.1 -Averaging &amp; Proration</vt:lpstr>
      <vt:lpstr>Att 13.2 -Excess-Deficient ADIT</vt:lpstr>
      <vt:lpstr>WP1-ADIT</vt:lpstr>
      <vt:lpstr>WP2 - Tax Rates</vt:lpstr>
      <vt:lpstr>WP3 - Perm Tax</vt:lpstr>
      <vt:lpstr>WP4 - Cost Commitment</vt:lpstr>
      <vt:lpstr>WP5 - Att 3 Support</vt:lpstr>
      <vt:lpstr>'Att 1 - Project Rev Req'!Print_Area</vt:lpstr>
      <vt:lpstr>'Att 10 - Depreciation Rates'!Print_Area</vt:lpstr>
      <vt:lpstr>'Att 11 - Prior Period Adj'!Print_Area</vt:lpstr>
      <vt:lpstr>'Att 12 - Revenue Credits'!Print_Area</vt:lpstr>
      <vt:lpstr>'Att 13.1 -Averaging &amp; Proration'!Print_Area</vt:lpstr>
      <vt:lpstr>'Att 13.2 -Excess-Deficient ADIT'!Print_Area</vt:lpstr>
      <vt:lpstr>'Att 2 - Incentive Return'!Print_Area</vt:lpstr>
      <vt:lpstr>'Att 3 - True-up'!Print_Area</vt:lpstr>
      <vt:lpstr>'Att 4 - Rate Base'!Print_Area</vt:lpstr>
      <vt:lpstr>'Att 5 - Return on Rate Base'!Print_Area</vt:lpstr>
      <vt:lpstr>'Att 6 - True-up Interest'!Print_Area</vt:lpstr>
      <vt:lpstr>'Att 6a - Interest Rate Calc'!Print_Area</vt:lpstr>
      <vt:lpstr>'Att 7 - Tax Rates'!Print_Area</vt:lpstr>
      <vt:lpstr>'Att 8 - Interim Debt'!Print_Area</vt:lpstr>
      <vt:lpstr>'Att 9 - Construction Debt'!Print_Area</vt:lpstr>
      <vt:lpstr>'Attachment H-27A'!Print_Area</vt:lpstr>
      <vt:lpstr>'WP1-ADIT'!Print_Area</vt:lpstr>
      <vt:lpstr>'WP2 - Tax Rates'!Print_Area</vt:lpstr>
      <vt:lpstr>'WP3 - Perm Tax'!Print_Area</vt:lpstr>
      <vt:lpstr>'WP4 - Cost Commitment'!Print_Area</vt:lpstr>
      <vt:lpstr>'WP5 - Att 3 Support'!Print_Area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dcterms:created xsi:type="dcterms:W3CDTF">2017-02-16T23:39:43Z</dcterms:created>
  <dcterms:modified xsi:type="dcterms:W3CDTF">2023-06-22T13:40:05Z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es" linkTarget="Prop_Taxes">
    <vt:r8>0</vt:r8>
  </property>
</Properties>
</file>