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U:\m-ga-projects02\47052\102\Reconciliation Runs - May 2021\FINAL Files for Filing\"/>
    </mc:Choice>
  </mc:AlternateContent>
  <xr:revisionPtr revIDLastSave="0" documentId="13_ncr:1_{D8F5BACE-24CC-4608-B3A2-03289243951D}" xr6:coauthVersionLast="45" xr6:coauthVersionMax="45" xr10:uidLastSave="{00000000-0000-0000-0000-000000000000}"/>
  <bookViews>
    <workbookView xWindow="-120" yWindow="-120" windowWidth="29040" windowHeight="15840" tabRatio="828" xr2:uid="{00000000-000D-0000-FFFF-FFFF00000000}"/>
  </bookViews>
  <sheets>
    <sheet name="Workpaper page 1" sheetId="8" r:id="rId1"/>
    <sheet name="Workpaper page 2" sheetId="2" r:id="rId2"/>
    <sheet name="Workpaper pg 3_In Serv Fcst_ISL" sheetId="10" r:id="rId3"/>
    <sheet name="Workpaper pg 4_Actuals_ISL" sheetId="9" r:id="rId4"/>
    <sheet name="Workpaper page 5 - FERC 242" sheetId="11" r:id="rId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'Workpaper pg 4_Actuals_ISL'!$A$1:$Q$111</definedName>
    <definedName name="_xlnm.Print_Titles" localSheetId="2">'Workpaper pg 3_In Serv Fcst_ISL'!$A:$C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2" l="1"/>
  <c r="E7" i="11"/>
  <c r="D16" i="2"/>
  <c r="F19" i="8"/>
  <c r="F16" i="8"/>
  <c r="F13" i="8"/>
  <c r="Q10" i="9"/>
  <c r="Q9" i="9"/>
  <c r="Q101" i="9" l="1"/>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E13" i="10"/>
  <c r="D13" i="10"/>
  <c r="B1" i="9" l="1"/>
  <c r="A13" i="10" l="1"/>
  <c r="E18" i="11"/>
  <c r="E20" i="11" s="1"/>
  <c r="G19" i="8" l="1"/>
  <c r="U7" i="10" l="1"/>
  <c r="E6" i="10"/>
  <c r="S7" i="10"/>
  <c r="R7" i="10"/>
  <c r="Q7" i="10"/>
  <c r="P7" i="10"/>
  <c r="O7" i="10"/>
  <c r="N7" i="10"/>
  <c r="M7" i="10"/>
  <c r="L7" i="10"/>
  <c r="K7" i="10"/>
  <c r="J7" i="10"/>
  <c r="I7" i="10"/>
  <c r="H7" i="10"/>
  <c r="O2" i="9"/>
  <c r="N2" i="9"/>
  <c r="M2" i="9"/>
  <c r="L2" i="9"/>
  <c r="K2" i="9"/>
  <c r="J2" i="9"/>
  <c r="I2" i="9"/>
  <c r="H2" i="9"/>
  <c r="G2" i="9"/>
  <c r="F2" i="9"/>
  <c r="E2" i="9"/>
  <c r="D2" i="9"/>
  <c r="O23" i="9" l="1"/>
  <c r="N34" i="9"/>
  <c r="M23" i="9"/>
  <c r="L34" i="9"/>
  <c r="K23" i="9"/>
  <c r="J23" i="9"/>
  <c r="I23" i="9"/>
  <c r="H34" i="9"/>
  <c r="G23" i="9"/>
  <c r="F34" i="9"/>
  <c r="E23" i="9"/>
  <c r="D23" i="9"/>
  <c r="S2" i="9"/>
  <c r="Q2" i="9"/>
  <c r="Q23" i="9" s="1"/>
  <c r="A34" i="9"/>
  <c r="A23" i="9"/>
  <c r="A4" i="9"/>
  <c r="O109" i="9"/>
  <c r="N109" i="9"/>
  <c r="M109" i="9"/>
  <c r="L109" i="9"/>
  <c r="K109" i="9"/>
  <c r="J109" i="9"/>
  <c r="I109" i="9"/>
  <c r="H109" i="9"/>
  <c r="G109" i="9"/>
  <c r="F109" i="9"/>
  <c r="E109" i="9"/>
  <c r="D109" i="9"/>
  <c r="Q107" i="9"/>
  <c r="Q109" i="9" s="1"/>
  <c r="O104" i="9"/>
  <c r="N104" i="9"/>
  <c r="M104" i="9"/>
  <c r="L104" i="9"/>
  <c r="K104" i="9"/>
  <c r="J104" i="9"/>
  <c r="I104" i="9"/>
  <c r="H104" i="9"/>
  <c r="G104" i="9"/>
  <c r="F104" i="9"/>
  <c r="E104" i="9"/>
  <c r="D104" i="9"/>
  <c r="Q102" i="9"/>
  <c r="O28" i="9"/>
  <c r="O30" i="9" s="1"/>
  <c r="N28" i="9"/>
  <c r="N30" i="9" s="1"/>
  <c r="M28" i="9"/>
  <c r="M30" i="9" s="1"/>
  <c r="L28" i="9"/>
  <c r="L30" i="9" s="1"/>
  <c r="K28" i="9"/>
  <c r="K30" i="9" s="1"/>
  <c r="J28" i="9"/>
  <c r="J30" i="9" s="1"/>
  <c r="I28" i="9"/>
  <c r="I30" i="9" s="1"/>
  <c r="H28" i="9"/>
  <c r="H30" i="9" s="1"/>
  <c r="G28" i="9"/>
  <c r="G30" i="9" s="1"/>
  <c r="F28" i="9"/>
  <c r="F30" i="9" s="1"/>
  <c r="E28" i="9"/>
  <c r="E30" i="9" s="1"/>
  <c r="D28" i="9"/>
  <c r="D30" i="9" s="1"/>
  <c r="Q26" i="9"/>
  <c r="Q28" i="9" s="1"/>
  <c r="Q30" i="9" s="1"/>
  <c r="O19" i="9"/>
  <c r="N19" i="9"/>
  <c r="M19" i="9"/>
  <c r="L19" i="9"/>
  <c r="K19" i="9"/>
  <c r="J19" i="9"/>
  <c r="I19" i="9"/>
  <c r="H19" i="9"/>
  <c r="G19" i="9"/>
  <c r="F19" i="9"/>
  <c r="E19" i="9"/>
  <c r="D19" i="9"/>
  <c r="Q17" i="9"/>
  <c r="Q16" i="9"/>
  <c r="O12" i="9"/>
  <c r="N12" i="9"/>
  <c r="M12" i="9"/>
  <c r="L12" i="9"/>
  <c r="K12" i="9"/>
  <c r="J12" i="9"/>
  <c r="I12" i="9"/>
  <c r="H12" i="9"/>
  <c r="G12" i="9"/>
  <c r="F12" i="9"/>
  <c r="E12" i="9"/>
  <c r="D12" i="9"/>
  <c r="Q8" i="9"/>
  <c r="Q7" i="9"/>
  <c r="R13" i="10"/>
  <c r="Q13" i="10"/>
  <c r="P13" i="10"/>
  <c r="N13" i="10"/>
  <c r="K13" i="10"/>
  <c r="J13" i="10"/>
  <c r="I13" i="10"/>
  <c r="H13" i="10"/>
  <c r="F11" i="10"/>
  <c r="M11" i="10" s="1"/>
  <c r="F10" i="10"/>
  <c r="S10" i="10" s="1"/>
  <c r="F9" i="10"/>
  <c r="M9" i="10" s="1"/>
  <c r="E111" i="9" l="1"/>
  <c r="I111" i="9"/>
  <c r="M111" i="9"/>
  <c r="D111" i="9"/>
  <c r="H111" i="9"/>
  <c r="L111" i="9"/>
  <c r="I21" i="9"/>
  <c r="M21" i="9"/>
  <c r="G111" i="9"/>
  <c r="K111" i="9"/>
  <c r="E21" i="9"/>
  <c r="Q12" i="9"/>
  <c r="Q104" i="9"/>
  <c r="Q111" i="9" s="1"/>
  <c r="T111" i="9" s="1"/>
  <c r="J21" i="9"/>
  <c r="G21" i="9"/>
  <c r="O21" i="9"/>
  <c r="O111" i="9"/>
  <c r="F21" i="9"/>
  <c r="F111" i="9"/>
  <c r="J111" i="9"/>
  <c r="N111" i="9"/>
  <c r="O34" i="9"/>
  <c r="N23" i="9"/>
  <c r="M34" i="9"/>
  <c r="L23" i="9"/>
  <c r="K34" i="9"/>
  <c r="J34" i="9"/>
  <c r="I34" i="9"/>
  <c r="H23" i="9"/>
  <c r="G34" i="9"/>
  <c r="F23" i="9"/>
  <c r="E34" i="9"/>
  <c r="D34" i="9"/>
  <c r="Q34" i="9"/>
  <c r="K21" i="9"/>
  <c r="D21" i="9"/>
  <c r="L21" i="9"/>
  <c r="N21" i="9"/>
  <c r="H21" i="9"/>
  <c r="Q19" i="9"/>
  <c r="U10" i="10"/>
  <c r="L13" i="10"/>
  <c r="O13" i="10"/>
  <c r="U11" i="10"/>
  <c r="M13" i="10"/>
  <c r="F13" i="10"/>
  <c r="Q21" i="9" l="1"/>
  <c r="T21" i="9" s="1"/>
  <c r="U9" i="10"/>
  <c r="U13" i="10" s="1"/>
  <c r="S13" i="10"/>
  <c r="D24" i="2" l="1"/>
  <c r="D18" i="2"/>
  <c r="E21" i="8"/>
  <c r="G20" i="8"/>
  <c r="G18" i="8"/>
  <c r="G17" i="8"/>
  <c r="G16" i="8"/>
  <c r="G15" i="8"/>
  <c r="G14" i="8"/>
  <c r="G12" i="8"/>
  <c r="A12" i="8"/>
  <c r="A13" i="8" s="1"/>
  <c r="A14" i="8" s="1"/>
  <c r="A15" i="8" s="1"/>
  <c r="A16" i="8" s="1"/>
  <c r="A17" i="8" s="1"/>
  <c r="E6" i="8"/>
  <c r="G6" i="8" s="1"/>
  <c r="A18" i="8" l="1"/>
  <c r="A21" i="8" s="1"/>
  <c r="A19" i="8"/>
  <c r="D11" i="2"/>
  <c r="F21" i="8"/>
  <c r="G13" i="8"/>
  <c r="G2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Millett, Jennifer</author>
    <author>Yarbrough, Kevin</author>
  </authors>
  <commentList>
    <comment ref="D11" authorId="0" shapeId="0" xr:uid="{00000000-0006-0000-0100-000001000000}">
      <text>
        <r>
          <rPr>
            <b/>
            <sz val="9"/>
            <color indexed="81"/>
            <rFont val="Tahoma"/>
            <family val="2"/>
          </rPr>
          <t>Millett, Jennifer:</t>
        </r>
        <r>
          <rPr>
            <sz val="9"/>
            <color indexed="81"/>
            <rFont val="Tahoma"/>
            <family val="2"/>
          </rPr>
          <t xml:space="preserve">
Excludes Intangible Plant for Transmission project
 </t>
        </r>
      </text>
    </comment>
    <comment ref="D16" authorId="1" shapeId="0" xr:uid="{7D3AD958-CFD1-4ADE-8814-B34727C9C8B3}">
      <text>
        <r>
          <rPr>
            <b/>
            <sz val="9"/>
            <color indexed="81"/>
            <rFont val="Tahoma"/>
            <family val="2"/>
          </rPr>
          <t>Yarbrough, Kevin:</t>
        </r>
        <r>
          <rPr>
            <sz val="9"/>
            <color indexed="81"/>
            <rFont val="Tahoma"/>
            <family val="2"/>
          </rPr>
          <t xml:space="preserve">
Includes $31,731 from FERC 362
</t>
        </r>
      </text>
    </comment>
    <comment ref="D17" authorId="0" shapeId="0" xr:uid="{253A938F-0F1D-49A2-8705-51493021D417}">
      <text>
        <r>
          <rPr>
            <b/>
            <sz val="9"/>
            <color indexed="81"/>
            <rFont val="Tahoma"/>
            <family val="2"/>
          </rPr>
          <t>Millett, Jennifer:</t>
        </r>
        <r>
          <rPr>
            <sz val="9"/>
            <color indexed="81"/>
            <rFont val="Tahoma"/>
            <family val="2"/>
          </rPr>
          <t xml:space="preserve">
Wildcat portion $28,550,243.</t>
        </r>
      </text>
    </comment>
    <comment ref="D23" authorId="0" shapeId="0" xr:uid="{5DFD6B56-FF9B-44C6-A8AC-453FCC3DD2B1}">
      <text>
        <r>
          <rPr>
            <b/>
            <sz val="9"/>
            <color indexed="81"/>
            <rFont val="Tahoma"/>
            <family val="2"/>
          </rPr>
          <t>Millett, Jennifer:</t>
        </r>
        <r>
          <rPr>
            <sz val="9"/>
            <color indexed="81"/>
            <rFont val="Tahoma"/>
            <family val="2"/>
          </rPr>
          <t xml:space="preserve">
Excludes Intangible Plant of $232,322.13</t>
        </r>
      </text>
    </comment>
  </commentList>
</comments>
</file>

<file path=xl/sharedStrings.xml><?xml version="1.0" encoding="utf-8"?>
<sst xmlns="http://schemas.openxmlformats.org/spreadsheetml/2006/main" count="325" uniqueCount="176">
  <si>
    <t>Form 1</t>
  </si>
  <si>
    <t>Transmission O&amp;M</t>
  </si>
  <si>
    <t>Adjs.</t>
  </si>
  <si>
    <t>Adjusted</t>
  </si>
  <si>
    <t>Reference</t>
  </si>
  <si>
    <t>Pg. 321.96.b</t>
  </si>
  <si>
    <t>Source of Adjustments</t>
  </si>
  <si>
    <t>Note 1</t>
  </si>
  <si>
    <t>Pg. 321.93.b</t>
  </si>
  <si>
    <t>Net Transmission O&amp;M in Template</t>
  </si>
  <si>
    <t>Notes:</t>
  </si>
  <si>
    <t>template ln. 66</t>
  </si>
  <si>
    <t>Expense Items</t>
  </si>
  <si>
    <t>(Template Entries)</t>
  </si>
  <si>
    <t>Clover</t>
  </si>
  <si>
    <t>North Anna</t>
  </si>
  <si>
    <t>Asset Balance</t>
  </si>
  <si>
    <t>Removed per formula</t>
  </si>
  <si>
    <t>Description</t>
  </si>
  <si>
    <t>Line</t>
  </si>
  <si>
    <t>No.</t>
  </si>
  <si>
    <t>(a)</t>
  </si>
  <si>
    <t>(b)</t>
  </si>
  <si>
    <t>(c)</t>
  </si>
  <si>
    <t>(d)</t>
  </si>
  <si>
    <t>(e)</t>
  </si>
  <si>
    <t>(f)</t>
  </si>
  <si>
    <t>(g)</t>
  </si>
  <si>
    <t>Transmission Account Balances</t>
  </si>
  <si>
    <t>ODEC- Static Var</t>
  </si>
  <si>
    <t>Excluded Facilities:</t>
  </si>
  <si>
    <t>Included Facilities:</t>
  </si>
  <si>
    <t>Eastern Shore Facilities</t>
  </si>
  <si>
    <t>Total Excluded Facilities</t>
  </si>
  <si>
    <t>Total Included Facilities (template line 150)</t>
  </si>
  <si>
    <t>Pg. 321.88.b</t>
  </si>
  <si>
    <t>(560) Operation Supervision and Engineering</t>
  </si>
  <si>
    <t>Pg. 321.83.b</t>
  </si>
  <si>
    <t>(561.4) Scheduling, Sys Control and Dispatch</t>
  </si>
  <si>
    <t>(561.7) Generation Interconnection Studies</t>
  </si>
  <si>
    <t>Pg. 321.91.b</t>
  </si>
  <si>
    <t>(561.8) Reliability, Planning and Standards Development</t>
  </si>
  <si>
    <t>Pg. 321.92.b</t>
  </si>
  <si>
    <t>(562) Station Expenses</t>
  </si>
  <si>
    <t>(563) Overhead Lines Expenses</t>
  </si>
  <si>
    <t>Pg. 321.94.b</t>
  </si>
  <si>
    <t>(564) Underground Lines Expenses</t>
  </si>
  <si>
    <t>Pg. 321.95.b</t>
  </si>
  <si>
    <t>(565) Transmission of Electricity by Others</t>
  </si>
  <si>
    <t>Transmission</t>
  </si>
  <si>
    <t>Transmission - included facilities</t>
  </si>
  <si>
    <t>Total Additions - included facilities</t>
  </si>
  <si>
    <t>Total Transmission additions</t>
  </si>
  <si>
    <t>Total Additions - excluded facilities</t>
  </si>
  <si>
    <t>Transmission - excluded facilities</t>
  </si>
  <si>
    <t>Replace Structures on Circuit 6750</t>
  </si>
  <si>
    <t>Delta</t>
  </si>
  <si>
    <t xml:space="preserve">     through the exclusion/inclusion factor in the formula.</t>
  </si>
  <si>
    <t xml:space="preserve">      cost of facilities that ODEC does not own and, thus, would otherwise not be properly excluded from the transmission revenue requirements</t>
  </si>
  <si>
    <t>CTs - Louisa/Marsh Run/Wildcat/Diesels</t>
  </si>
  <si>
    <t>Wildcat</t>
  </si>
  <si>
    <t>Total Retirements - included facilities</t>
  </si>
  <si>
    <t>Total Retirements - excluded facilities</t>
  </si>
  <si>
    <t>Total Transmission Retirements</t>
  </si>
  <si>
    <t>Total Transmission Transfers</t>
  </si>
  <si>
    <t>Total Transfers - excluded facilities</t>
  </si>
  <si>
    <t>Estimated</t>
  </si>
  <si>
    <t xml:space="preserve">Total </t>
  </si>
  <si>
    <t>Total</t>
  </si>
  <si>
    <t>In Service</t>
  </si>
  <si>
    <t>Priors</t>
  </si>
  <si>
    <t>Budget</t>
  </si>
  <si>
    <t>Project</t>
  </si>
  <si>
    <t>SOURCE: Annual Plant In Service (PIS) Report for 10K support (Plant In Service Summary) for project set and PowerPlan for Monthly Cash Flows. PowerPlan Report 1201 run monthly was also used for Retirements</t>
  </si>
  <si>
    <t>Budget Year</t>
  </si>
  <si>
    <t>(570) Maintenance of Station Equipment</t>
  </si>
  <si>
    <t xml:space="preserve">           1.222420.3000</t>
  </si>
  <si>
    <t xml:space="preserve">       Accr.Liab.-Empl Vacation</t>
  </si>
  <si>
    <t xml:space="preserve">           1.222420.5000</t>
  </si>
  <si>
    <t xml:space="preserve">       Accr.Liab-Flex Spending-CBA</t>
  </si>
  <si>
    <t>Breakout of Accr. Liab - Empl Vacation</t>
  </si>
  <si>
    <t>Corporate</t>
  </si>
  <si>
    <t>Marsh Run</t>
  </si>
  <si>
    <t>Louisa</t>
  </si>
  <si>
    <t>Wildcat Point</t>
  </si>
  <si>
    <t>Total Plant</t>
  </si>
  <si>
    <t>Total Plant + Corporate</t>
  </si>
  <si>
    <t>SCADA Data Concentrator-TR</t>
  </si>
  <si>
    <t>Plantation Cheriton Delivery Point</t>
  </si>
  <si>
    <t>D946241</t>
  </si>
  <si>
    <t>Clover - R/P CCVTs Ln 235</t>
  </si>
  <si>
    <t>241352</t>
  </si>
  <si>
    <t>241327</t>
  </si>
  <si>
    <t>241454</t>
  </si>
  <si>
    <t>Tasley Brkr &amp; Switch Repl-T</t>
  </si>
  <si>
    <t>Line 6790-Phase III</t>
  </si>
  <si>
    <t>Trans-Line 6790-Structure P2</t>
  </si>
  <si>
    <t>241461</t>
  </si>
  <si>
    <t>Rpl Insul Chinco Causeway-T</t>
  </si>
  <si>
    <t>Panel; Control Breaker 60 Switching 02/28/2005</t>
  </si>
  <si>
    <t>Panel Switching 07/01/1960</t>
  </si>
  <si>
    <t>Panel; Relay Line Protection Switching 02/28/2005</t>
  </si>
  <si>
    <t>Panel; Relay Bus Protection Switching 02/28/2005</t>
  </si>
  <si>
    <t>Panel Switching 07/01/1954</t>
  </si>
  <si>
    <t>Surge Arresters,Lightning Switching-60KV 07/01/1956</t>
  </si>
  <si>
    <t>Switches, Air Break Switching-69KV,600A,N/A, 07/01/1956</t>
  </si>
  <si>
    <t>Potential Transf,60KV,N/A Switching 07/01/1956</t>
  </si>
  <si>
    <t>Potential Transf, 69KV,N/A Switching 07/01/1972</t>
  </si>
  <si>
    <t>Switches,Disconnect (Ind) Switching-69KV,600A,N/A 07/01/1962</t>
  </si>
  <si>
    <t>Surge Arresters (Lightning) Switching-69KV 07/01/1978</t>
  </si>
  <si>
    <t>Panel Switching 07/01/1973</t>
  </si>
  <si>
    <t>Surge Arresters (Lightning) Switching-60KV 07/01/1972</t>
  </si>
  <si>
    <t>Switches,Disconnect (Ind) Switching-69KV,600A,N/A 07/01/1973</t>
  </si>
  <si>
    <t>Potential Transf,69KV,N/A Switching 07/01/1972</t>
  </si>
  <si>
    <t>Potential Transf,69KV,N/A Switching 07/01/1978</t>
  </si>
  <si>
    <t>Protective Relays Switching 08/01/1996</t>
  </si>
  <si>
    <t>Panel Switching 07/01/1972</t>
  </si>
  <si>
    <t>Switches,Disconnect (Ind) Switching-69KV,600A,N/A 07/01/1972</t>
  </si>
  <si>
    <t>Comm Equipment,Carrier Equip Switching 07/01/1979</t>
  </si>
  <si>
    <t>Panel Switching 07/01/1979</t>
  </si>
  <si>
    <t>Breaker,Power,Circuit Circuit Breaker-72.5KV,1299A 01/01/1995</t>
  </si>
  <si>
    <t>Power Circuit Breaker Switching-SF6,1200A,72.5KV 10/31/1997</t>
  </si>
  <si>
    <t>Conversion</t>
  </si>
  <si>
    <t>Structure 99 Wood 55ft Line 6790 1/1/1964</t>
  </si>
  <si>
    <t>Structure 39 Wood 60ft Line 6790 1/1/1964</t>
  </si>
  <si>
    <t>Structure 101 Wood 55ft Line 6790 1/1/1964</t>
  </si>
  <si>
    <t>Structure 51 Wood 60ft Line 6790 1/1/1964</t>
  </si>
  <si>
    <t>Structure 100 Wood 55ft Line 6790 1/1/1964</t>
  </si>
  <si>
    <t>Structure 38 Wood 60ft Line 6790 1/1/1964</t>
  </si>
  <si>
    <t>Structure 103 Wood 55ft Line 6790 1/1/1964</t>
  </si>
  <si>
    <t>Structure 69 Wood 60ft Line 6790 1/1/1964</t>
  </si>
  <si>
    <t>Structure 62 Wood 60ft Line 6790 1/1/1964</t>
  </si>
  <si>
    <t>Structure 94 Wood 60ft Line 6790 1/1/1964</t>
  </si>
  <si>
    <t>Structure 52 Wood 60ft Line 6790 1/1/1964</t>
  </si>
  <si>
    <t>Structure 102 Wood 55ft Line 6790 1/1/1990</t>
  </si>
  <si>
    <t>Structure 68 Wood 60ft Line 6790 8/1/1991</t>
  </si>
  <si>
    <t>Structure 95 Wood 60ft Line 6790 8/1/1992</t>
  </si>
  <si>
    <t>Structure 96 Wood 60ft Line 6790 8/1/1992</t>
  </si>
  <si>
    <t>Structure 41 Wood 60ft Line 6790 1/1/1964</t>
  </si>
  <si>
    <t>Structure 45 Wood 60ft Line 6790 1/1/1964</t>
  </si>
  <si>
    <t>Structure 80 Wood 60ft Line 6790 1/1/1964</t>
  </si>
  <si>
    <t>Structure 54 Wood 60ft Line 6790 1/1/1964</t>
  </si>
  <si>
    <t>Structure 79 Wood 60ft Line 6790 1/1/1964</t>
  </si>
  <si>
    <t>Structure 109 Wood 60ft Line 6790 1/1/1964</t>
  </si>
  <si>
    <t>Structure 67 Wood 60ft Line 6790 1/1/1964</t>
  </si>
  <si>
    <t>Structure 65 Wood 60ft Line 6790 1/1/1964</t>
  </si>
  <si>
    <t>Structure 44 Wood 65ft Line 6790 1/1/1964</t>
  </si>
  <si>
    <t>Structure 106 Wood 60ft Line 6790 1/1/1964</t>
  </si>
  <si>
    <t>Structure 92 Wood 60ft Line 6790 1/1/1964</t>
  </si>
  <si>
    <t>Structure 37 Wood 60ft Line 6790 1/1/1964</t>
  </si>
  <si>
    <t>Structure 53 Wood 60ft Line 6790 1/1/1964</t>
  </si>
  <si>
    <t>Structure 134 Wood 55ft Line 6790 1/1/1964</t>
  </si>
  <si>
    <t>Structure 78 Wood 60ft Line 6790 1/1/1964</t>
  </si>
  <si>
    <t>Structure 70 Wood 60ft Line 6790 1/1/1964</t>
  </si>
  <si>
    <t>Structure 66 Wood 60ft Line 6790 1/1/1964</t>
  </si>
  <si>
    <t>Structure 110 Wood 60ft Line 6790 1/1/1964</t>
  </si>
  <si>
    <t>Structure 42 Wood 60ft Line 6790 1/1/1964</t>
  </si>
  <si>
    <t>Structure 93 Wood 60ft Line 6790 1/1/1964</t>
  </si>
  <si>
    <t>Structure 107 Wood 50ft Line 6790 1/1/1990</t>
  </si>
  <si>
    <t>Structure 83 Wood 60ft Line 6790 8/1/1991</t>
  </si>
  <si>
    <t>Structure 132 Wood 55ft Line 6790 8/1/1992</t>
  </si>
  <si>
    <t>Structure 133 Wood 55ft Line 6790 8/1/1992</t>
  </si>
  <si>
    <t>Structure 63 Wood 60ft Line 6790 1/1/1964</t>
  </si>
  <si>
    <t>Structure 97 Wood 60ft Line 6790 1/1/1964</t>
  </si>
  <si>
    <t>Structure 71 Wood 55ft Line 6790 1/1/1964</t>
  </si>
  <si>
    <t>Structure 84 Wood 60ft Line 6790 1/1/1964</t>
  </si>
  <si>
    <t>FERC</t>
  </si>
  <si>
    <t>3530 - Station Equipment</t>
  </si>
  <si>
    <t>3550 - Poles and Fixtures</t>
  </si>
  <si>
    <t>3560 - Overhead Conductors and Devices</t>
  </si>
  <si>
    <t>1.  Excluded $757,091 ($541,200 in wheeling charges and $215,891 in facility charges) from account 562 related to Virginia mainland</t>
  </si>
  <si>
    <t>Acct. No.</t>
  </si>
  <si>
    <t>Acct. Description</t>
  </si>
  <si>
    <t>G/L Balance</t>
  </si>
  <si>
    <t>Total Account 242</t>
  </si>
  <si>
    <r>
      <t xml:space="preserve">Total Transmission Assets </t>
    </r>
    <r>
      <rPr>
        <sz val="10"/>
        <rFont val="Arial"/>
        <family val="2"/>
      </rPr>
      <t>(FF1 p. 207.58.g)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</si>
</sst>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00%"/>
    <numFmt numFmtId="166" formatCode="General_)"/>
  </numFmts>
  <fonts count="25" x14ac:knownFonts="1">
    <font>
      <sz val="10"/>
      <name val="Arial"/>
    </font>
    <font>
      <sz val="11"/>
      <color theme="1"/>
      <name val="Calibri"/>
      <family val="2"/>
      <scheme val="minor"/>
    </font>
    <font>
      <sz val="10"/>
      <name val="Arial"/>
      <family val="2"/>
    </font>
    <font>
      <sz val="8"/>
      <name val="Arial"/>
      <family val="2"/>
    </font>
    <font>
      <u/>
      <sz val="10"/>
      <name val="Arial"/>
      <family val="2"/>
    </font>
    <font>
      <u val="singleAccounting"/>
      <sz val="10"/>
      <name val="Arial"/>
      <family val="2"/>
    </font>
    <font>
      <b/>
      <sz val="10"/>
      <name val="Arial"/>
      <family val="2"/>
    </font>
    <font>
      <b/>
      <i/>
      <sz val="10"/>
      <name val="Arial"/>
      <family val="2"/>
    </font>
    <font>
      <b/>
      <u val="singleAccounting"/>
      <sz val="10"/>
      <name val="Arial"/>
      <family val="2"/>
    </font>
    <font>
      <sz val="10"/>
      <name val="Arial"/>
      <family val="2"/>
    </font>
    <font>
      <b/>
      <sz val="11"/>
      <color theme="1"/>
      <name val="Calibri"/>
      <family val="2"/>
      <scheme val="minor"/>
    </font>
    <font>
      <sz val="10"/>
      <name val="Helv"/>
    </font>
    <font>
      <sz val="9"/>
      <color indexed="81"/>
      <name val="Tahoma"/>
      <family val="2"/>
    </font>
    <font>
      <b/>
      <sz val="9"/>
      <color indexed="81"/>
      <name val="Tahoma"/>
      <family val="2"/>
    </font>
    <font>
      <sz val="10"/>
      <name val="Arial"/>
      <family val="2"/>
    </font>
    <font>
      <u/>
      <sz val="10"/>
      <name val="Arial"/>
      <family val="2"/>
    </font>
    <font>
      <sz val="10"/>
      <name val="Tms Rmn"/>
    </font>
    <font>
      <sz val="10"/>
      <color theme="1"/>
      <name val="Arial"/>
      <family val="2"/>
    </font>
    <font>
      <b/>
      <sz val="10"/>
      <color theme="1"/>
      <name val="Arial"/>
      <family val="2"/>
    </font>
    <font>
      <b/>
      <i/>
      <u/>
      <sz val="10"/>
      <name val="Arial"/>
      <family val="2"/>
    </font>
    <font>
      <sz val="10"/>
      <color theme="1"/>
      <name val="Calibri"/>
      <family val="2"/>
      <scheme val="minor"/>
    </font>
    <font>
      <b/>
      <sz val="10"/>
      <color theme="1"/>
      <name val="Calibri"/>
      <family val="2"/>
      <scheme val="minor"/>
    </font>
    <font>
      <b/>
      <sz val="10"/>
      <color rgb="FF0070C0"/>
      <name val="Arial"/>
      <family val="2"/>
    </font>
    <font>
      <i/>
      <sz val="10"/>
      <name val="Arial"/>
      <family val="2"/>
    </font>
    <font>
      <b/>
      <u/>
      <sz val="10"/>
      <name val="Arial"/>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14">
    <xf numFmtId="0" fontId="0" fillId="0" borderId="0"/>
    <xf numFmtId="43" fontId="2"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9" fillId="0" borderId="0" applyFont="0" applyFill="0" applyBorder="0" applyAlignment="0" applyProtection="0"/>
    <xf numFmtId="9" fontId="2" fillId="0" borderId="0" applyFont="0" applyFill="0" applyBorder="0" applyAlignment="0" applyProtection="0"/>
    <xf numFmtId="166" fontId="1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37" fontId="16" fillId="0" borderId="0"/>
    <xf numFmtId="37" fontId="16" fillId="0" borderId="0"/>
  </cellStyleXfs>
  <cellXfs count="118">
    <xf numFmtId="0" fontId="0" fillId="0" borderId="0" xfId="0"/>
    <xf numFmtId="0" fontId="0" fillId="0" borderId="0" xfId="0" quotePrefix="1" applyAlignment="1">
      <alignment horizontal="left"/>
    </xf>
    <xf numFmtId="0" fontId="0" fillId="0" borderId="0" xfId="0" applyAlignment="1">
      <alignment horizontal="center"/>
    </xf>
    <xf numFmtId="0" fontId="4" fillId="0" borderId="0" xfId="0" applyFont="1" applyAlignment="1">
      <alignment horizontal="center"/>
    </xf>
    <xf numFmtId="0" fontId="4" fillId="0" borderId="0" xfId="0" quotePrefix="1" applyFont="1" applyAlignment="1">
      <alignment horizontal="left"/>
    </xf>
    <xf numFmtId="0" fontId="0" fillId="0" borderId="0" xfId="0" applyAlignment="1">
      <alignment horizontal="left"/>
    </xf>
    <xf numFmtId="0" fontId="7" fillId="0" borderId="0" xfId="0" quotePrefix="1" applyFont="1" applyAlignment="1">
      <alignment horizontal="center"/>
    </xf>
    <xf numFmtId="0" fontId="0" fillId="0" borderId="0" xfId="0" quotePrefix="1" applyAlignment="1">
      <alignment horizontal="center"/>
    </xf>
    <xf numFmtId="43" fontId="0" fillId="0" borderId="0" xfId="0" applyNumberFormat="1"/>
    <xf numFmtId="10" fontId="0" fillId="0" borderId="0" xfId="0" applyNumberFormat="1"/>
    <xf numFmtId="164" fontId="0" fillId="0" borderId="0" xfId="0" applyNumberFormat="1"/>
    <xf numFmtId="0" fontId="0" fillId="0" borderId="0" xfId="0" applyFill="1"/>
    <xf numFmtId="0" fontId="15" fillId="0" borderId="0" xfId="0" applyFont="1" applyAlignment="1">
      <alignment horizontal="center"/>
    </xf>
    <xf numFmtId="164" fontId="0" fillId="0" borderId="0" xfId="10" applyNumberFormat="1" applyFont="1"/>
    <xf numFmtId="164" fontId="0" fillId="0" borderId="0" xfId="10" applyNumberFormat="1" applyFont="1" applyAlignment="1">
      <alignment horizontal="left"/>
    </xf>
    <xf numFmtId="164" fontId="6" fillId="0" borderId="0" xfId="10" applyNumberFormat="1" applyFont="1"/>
    <xf numFmtId="164" fontId="2" fillId="0" borderId="0" xfId="10" quotePrefix="1" applyNumberFormat="1" applyFont="1" applyAlignment="1">
      <alignment horizontal="left"/>
    </xf>
    <xf numFmtId="164" fontId="8" fillId="0" borderId="0" xfId="10" applyNumberFormat="1" applyFont="1"/>
    <xf numFmtId="164" fontId="2" fillId="0" borderId="0" xfId="10" applyNumberFormat="1" applyFont="1" applyAlignment="1">
      <alignment horizontal="left"/>
    </xf>
    <xf numFmtId="164" fontId="0" fillId="0" borderId="0" xfId="10" quotePrefix="1" applyNumberFormat="1" applyFont="1" applyAlignment="1">
      <alignment horizontal="left"/>
    </xf>
    <xf numFmtId="164" fontId="5" fillId="2" borderId="0" xfId="10" applyNumberFormat="1" applyFont="1" applyFill="1"/>
    <xf numFmtId="0" fontId="6" fillId="0" borderId="1" xfId="0" applyFont="1" applyBorder="1" applyAlignment="1">
      <alignment horizontal="center"/>
    </xf>
    <xf numFmtId="0" fontId="2" fillId="0" borderId="0" xfId="0" applyFont="1" applyAlignment="1">
      <alignment horizontal="left"/>
    </xf>
    <xf numFmtId="0" fontId="10" fillId="0" borderId="0" xfId="0" applyFont="1"/>
    <xf numFmtId="49" fontId="0" fillId="0" borderId="0" xfId="0" applyNumberFormat="1"/>
    <xf numFmtId="43" fontId="0" fillId="0" borderId="0" xfId="1" applyFont="1"/>
    <xf numFmtId="0" fontId="2" fillId="0" borderId="0" xfId="0" applyFont="1"/>
    <xf numFmtId="0" fontId="6" fillId="0" borderId="0" xfId="0" applyFont="1" applyAlignment="1">
      <alignment horizontal="center"/>
    </xf>
    <xf numFmtId="43" fontId="0" fillId="0" borderId="1" xfId="1" applyFont="1" applyBorder="1"/>
    <xf numFmtId="164" fontId="2" fillId="2" borderId="0" xfId="10" applyNumberFormat="1" applyFont="1" applyFill="1"/>
    <xf numFmtId="164" fontId="2" fillId="2" borderId="0" xfId="11" applyNumberFormat="1" applyFont="1" applyFill="1"/>
    <xf numFmtId="0" fontId="2" fillId="0" borderId="0" xfId="12" applyNumberFormat="1" applyFont="1" applyFill="1" applyBorder="1" applyAlignment="1">
      <alignment horizontal="left"/>
    </xf>
    <xf numFmtId="0" fontId="2" fillId="0" borderId="0" xfId="12" applyNumberFormat="1" applyFont="1" applyFill="1" applyBorder="1"/>
    <xf numFmtId="0" fontId="2" fillId="0" borderId="0" xfId="0" applyFont="1" applyFill="1" applyBorder="1"/>
    <xf numFmtId="0" fontId="7" fillId="0" borderId="0" xfId="7" applyNumberFormat="1" applyFont="1" applyFill="1" applyBorder="1" applyAlignment="1"/>
    <xf numFmtId="37" fontId="2" fillId="0" borderId="0" xfId="12" applyFont="1" applyFill="1" applyBorder="1"/>
    <xf numFmtId="37" fontId="2" fillId="0" borderId="0" xfId="12" applyFont="1" applyFill="1" applyBorder="1" applyAlignment="1">
      <alignment horizontal="left"/>
    </xf>
    <xf numFmtId="17" fontId="6" fillId="0" borderId="0" xfId="0" applyNumberFormat="1" applyFont="1" applyBorder="1" applyAlignment="1">
      <alignment horizontal="center"/>
    </xf>
    <xf numFmtId="0" fontId="6" fillId="0" borderId="0" xfId="0" applyNumberFormat="1" applyFont="1" applyBorder="1" applyAlignment="1">
      <alignment horizontal="center"/>
    </xf>
    <xf numFmtId="1" fontId="6" fillId="0" borderId="0" xfId="6" applyNumberFormat="1" applyFont="1" applyFill="1" applyBorder="1" applyAlignment="1" applyProtection="1">
      <alignment horizontal="center" vertical="center"/>
    </xf>
    <xf numFmtId="166" fontId="6" fillId="0" borderId="0" xfId="6" applyFont="1" applyFill="1" applyBorder="1" applyAlignment="1">
      <alignment horizontal="center" vertical="center"/>
    </xf>
    <xf numFmtId="17" fontId="6" fillId="0" borderId="1" xfId="0" applyNumberFormat="1" applyFont="1" applyBorder="1" applyAlignment="1">
      <alignment horizontal="center"/>
    </xf>
    <xf numFmtId="17" fontId="18" fillId="0" borderId="1" xfId="7" applyNumberFormat="1" applyFont="1" applyBorder="1" applyAlignment="1">
      <alignment horizontal="center"/>
    </xf>
    <xf numFmtId="0" fontId="7" fillId="0" borderId="0" xfId="13" applyNumberFormat="1" applyFont="1" applyFill="1" applyBorder="1" applyAlignment="1">
      <alignment horizontal="left"/>
    </xf>
    <xf numFmtId="166" fontId="19" fillId="0" borderId="0" xfId="0" applyNumberFormat="1" applyFont="1"/>
    <xf numFmtId="0" fontId="19" fillId="0" borderId="0" xfId="13" applyNumberFormat="1" applyFont="1" applyFill="1" applyBorder="1" applyAlignment="1">
      <alignment horizontal="left"/>
    </xf>
    <xf numFmtId="166" fontId="2" fillId="0" borderId="0" xfId="0" applyNumberFormat="1" applyFont="1" applyAlignment="1">
      <alignment horizontal="left"/>
    </xf>
    <xf numFmtId="166" fontId="2" fillId="0" borderId="0" xfId="0" applyNumberFormat="1" applyFont="1"/>
    <xf numFmtId="14" fontId="2" fillId="0" borderId="0" xfId="0" applyNumberFormat="1" applyFont="1"/>
    <xf numFmtId="37" fontId="2" fillId="0" borderId="0" xfId="13" applyFont="1" applyFill="1" applyBorder="1" applyAlignment="1">
      <alignment horizontal="right"/>
    </xf>
    <xf numFmtId="37" fontId="2" fillId="0" borderId="0" xfId="0" applyNumberFormat="1" applyFont="1" applyFill="1" applyBorder="1"/>
    <xf numFmtId="166" fontId="2" fillId="0" borderId="0" xfId="0" applyNumberFormat="1" applyFont="1" applyFill="1"/>
    <xf numFmtId="14" fontId="2" fillId="0" borderId="0" xfId="0" applyNumberFormat="1" applyFont="1" applyFill="1"/>
    <xf numFmtId="37" fontId="2" fillId="0" borderId="0" xfId="13" applyNumberFormat="1" applyFont="1" applyFill="1" applyBorder="1" applyAlignment="1">
      <alignment horizontal="right"/>
    </xf>
    <xf numFmtId="0" fontId="2" fillId="0" borderId="0" xfId="12" applyNumberFormat="1" applyFont="1" applyFill="1" applyBorder="1" applyAlignment="1" applyProtection="1">
      <alignment horizontal="left"/>
    </xf>
    <xf numFmtId="37" fontId="2" fillId="0" borderId="0" xfId="13" applyFont="1" applyFill="1" applyBorder="1"/>
    <xf numFmtId="164" fontId="7" fillId="0" borderId="0" xfId="4" applyNumberFormat="1" applyFont="1" applyAlignment="1"/>
    <xf numFmtId="164" fontId="7" fillId="0" borderId="0" xfId="4" applyNumberFormat="1" applyFont="1" applyAlignment="1">
      <alignment horizontal="left"/>
    </xf>
    <xf numFmtId="164" fontId="7" fillId="0" borderId="0" xfId="4" applyNumberFormat="1" applyFont="1" applyAlignment="1">
      <alignment horizontal="right"/>
    </xf>
    <xf numFmtId="164" fontId="6" fillId="0" borderId="2" xfId="4" applyNumberFormat="1" applyFont="1" applyBorder="1"/>
    <xf numFmtId="0" fontId="6" fillId="0" borderId="0" xfId="12" applyNumberFormat="1" applyFont="1" applyFill="1" applyBorder="1" applyAlignment="1">
      <alignment horizontal="left"/>
    </xf>
    <xf numFmtId="37" fontId="6" fillId="0" borderId="0" xfId="12" applyFont="1" applyFill="1" applyBorder="1"/>
    <xf numFmtId="164" fontId="6" fillId="0" borderId="0" xfId="4" applyNumberFormat="1" applyFont="1" applyFill="1" applyBorder="1" applyProtection="1"/>
    <xf numFmtId="0" fontId="17" fillId="0" borderId="0" xfId="7" applyNumberFormat="1" applyFont="1" applyFill="1" applyBorder="1" applyAlignment="1">
      <alignment horizontal="left"/>
    </xf>
    <xf numFmtId="0" fontId="17" fillId="0" borderId="0" xfId="7" applyNumberFormat="1" applyFont="1" applyFill="1" applyBorder="1"/>
    <xf numFmtId="0" fontId="18" fillId="0" borderId="0" xfId="7" applyFont="1"/>
    <xf numFmtId="0" fontId="20" fillId="0" borderId="0" xfId="7" applyFont="1"/>
    <xf numFmtId="0" fontId="21" fillId="0" borderId="0" xfId="7" applyFont="1" applyAlignment="1">
      <alignment horizontal="center"/>
    </xf>
    <xf numFmtId="17" fontId="21" fillId="0" borderId="0" xfId="7" applyNumberFormat="1" applyFont="1" applyAlignment="1">
      <alignment horizontal="center"/>
    </xf>
    <xf numFmtId="0" fontId="21" fillId="3" borderId="0" xfId="7" applyFont="1" applyFill="1" applyAlignment="1">
      <alignment horizontal="center"/>
    </xf>
    <xf numFmtId="166" fontId="19" fillId="0" borderId="0" xfId="7" applyNumberFormat="1" applyFont="1"/>
    <xf numFmtId="164" fontId="2" fillId="0" borderId="0" xfId="8" applyNumberFormat="1" applyFont="1" applyAlignment="1">
      <alignment horizontal="left"/>
    </xf>
    <xf numFmtId="0" fontId="2" fillId="0" borderId="0" xfId="7" applyNumberFormat="1" applyFont="1" applyFill="1" applyBorder="1" applyAlignment="1">
      <alignment horizontal="left"/>
    </xf>
    <xf numFmtId="164" fontId="2" fillId="2" borderId="0" xfId="8" applyNumberFormat="1" applyFont="1" applyFill="1"/>
    <xf numFmtId="164" fontId="2" fillId="2" borderId="0" xfId="8" applyNumberFormat="1" applyFont="1" applyFill="1" applyBorder="1"/>
    <xf numFmtId="164" fontId="17" fillId="0" borderId="0" xfId="8" applyNumberFormat="1" applyFont="1"/>
    <xf numFmtId="164" fontId="2" fillId="0" borderId="0" xfId="8" applyNumberFormat="1" applyFont="1"/>
    <xf numFmtId="164" fontId="7" fillId="0" borderId="0" xfId="8" applyNumberFormat="1" applyFont="1" applyAlignment="1">
      <alignment horizontal="right"/>
    </xf>
    <xf numFmtId="164" fontId="6" fillId="0" borderId="3" xfId="8" applyNumberFormat="1" applyFont="1" applyBorder="1"/>
    <xf numFmtId="164" fontId="6" fillId="0" borderId="0" xfId="8" applyNumberFormat="1" applyFont="1" applyBorder="1"/>
    <xf numFmtId="164" fontId="2" fillId="0" borderId="0" xfId="8" applyNumberFormat="1" applyFont="1" applyBorder="1"/>
    <xf numFmtId="164" fontId="6" fillId="0" borderId="0" xfId="8" applyNumberFormat="1" applyFont="1"/>
    <xf numFmtId="164" fontId="2" fillId="0" borderId="0" xfId="8" applyNumberFormat="1" applyFont="1" applyAlignment="1">
      <alignment horizontal="left" indent="3"/>
    </xf>
    <xf numFmtId="164" fontId="18" fillId="0" borderId="3" xfId="7" applyNumberFormat="1" applyFont="1" applyBorder="1"/>
    <xf numFmtId="0" fontId="18" fillId="0" borderId="3" xfId="7" applyFont="1" applyBorder="1"/>
    <xf numFmtId="164" fontId="18" fillId="0" borderId="0" xfId="7" applyNumberFormat="1" applyFont="1" applyBorder="1"/>
    <xf numFmtId="0" fontId="17" fillId="0" borderId="0" xfId="7" applyFont="1"/>
    <xf numFmtId="164" fontId="6" fillId="0" borderId="0" xfId="8" applyNumberFormat="1" applyFont="1" applyAlignment="1">
      <alignment horizontal="left"/>
    </xf>
    <xf numFmtId="164" fontId="6" fillId="0" borderId="2" xfId="8" applyNumberFormat="1" applyFont="1" applyBorder="1"/>
    <xf numFmtId="164" fontId="22" fillId="0" borderId="2" xfId="8" applyNumberFormat="1" applyFont="1" applyBorder="1"/>
    <xf numFmtId="0" fontId="2" fillId="0" borderId="0" xfId="7" applyFont="1" applyFill="1" applyBorder="1"/>
    <xf numFmtId="0" fontId="23" fillId="0" borderId="0" xfId="7" applyFont="1" applyFill="1" applyBorder="1"/>
    <xf numFmtId="164" fontId="2" fillId="0" borderId="0" xfId="8" applyNumberFormat="1" applyFont="1" applyFill="1"/>
    <xf numFmtId="164" fontId="2" fillId="0" borderId="0" xfId="8" applyNumberFormat="1" applyFont="1" applyFill="1" applyBorder="1"/>
    <xf numFmtId="43" fontId="0" fillId="0" borderId="4" xfId="1" applyFont="1" applyBorder="1"/>
    <xf numFmtId="49" fontId="2" fillId="0" borderId="4" xfId="0" applyNumberFormat="1" applyFont="1" applyBorder="1"/>
    <xf numFmtId="43" fontId="0" fillId="0" borderId="0" xfId="1" applyFont="1" applyBorder="1"/>
    <xf numFmtId="0" fontId="2" fillId="0" borderId="0" xfId="0" quotePrefix="1" applyFont="1" applyFill="1" applyAlignment="1">
      <alignment horizontal="left"/>
    </xf>
    <xf numFmtId="0" fontId="2" fillId="0" borderId="0" xfId="0" applyFont="1" applyFill="1"/>
    <xf numFmtId="0" fontId="6" fillId="0" borderId="1" xfId="0" applyFont="1" applyBorder="1"/>
    <xf numFmtId="0" fontId="2" fillId="0" borderId="1" xfId="0" applyFont="1" applyBorder="1"/>
    <xf numFmtId="0" fontId="2" fillId="0" borderId="0" xfId="0" applyFont="1" applyAlignment="1">
      <alignment horizontal="center"/>
    </xf>
    <xf numFmtId="14" fontId="2" fillId="0" borderId="0" xfId="0" applyNumberFormat="1" applyFont="1" applyAlignment="1">
      <alignment horizontal="center"/>
    </xf>
    <xf numFmtId="43" fontId="5" fillId="0" borderId="0" xfId="1" applyFont="1" applyAlignment="1">
      <alignment horizontal="center"/>
    </xf>
    <xf numFmtId="0" fontId="2" fillId="0" borderId="0" xfId="0" quotePrefix="1" applyFont="1" applyAlignment="1">
      <alignment horizontal="center"/>
    </xf>
    <xf numFmtId="0" fontId="6" fillId="0" borderId="0" xfId="0" quotePrefix="1" applyFont="1" applyAlignment="1">
      <alignment horizontal="left"/>
    </xf>
    <xf numFmtId="164" fontId="2" fillId="2" borderId="0" xfId="3" quotePrefix="1" applyNumberFormat="1" applyFont="1" applyFill="1" applyAlignment="1">
      <alignment horizontal="center"/>
    </xf>
    <xf numFmtId="164" fontId="2" fillId="0" borderId="0" xfId="0" applyNumberFormat="1" applyFont="1"/>
    <xf numFmtId="0" fontId="24" fillId="0" borderId="0" xfId="0" applyFont="1" applyAlignment="1">
      <alignment horizontal="left"/>
    </xf>
    <xf numFmtId="43" fontId="2" fillId="0" borderId="0" xfId="1" applyFont="1"/>
    <xf numFmtId="164" fontId="2" fillId="2" borderId="0" xfId="3" applyNumberFormat="1" applyFont="1" applyFill="1"/>
    <xf numFmtId="164" fontId="2" fillId="0" borderId="0" xfId="3" applyNumberFormat="1" applyFont="1" applyFill="1"/>
    <xf numFmtId="164" fontId="5" fillId="2" borderId="0" xfId="3" applyNumberFormat="1" applyFont="1" applyFill="1"/>
    <xf numFmtId="164" fontId="2" fillId="0" borderId="0" xfId="3" applyNumberFormat="1" applyFont="1"/>
    <xf numFmtId="165" fontId="2" fillId="0" borderId="0" xfId="5" applyNumberFormat="1" applyFont="1"/>
    <xf numFmtId="43" fontId="8" fillId="0" borderId="0" xfId="1" applyFont="1"/>
    <xf numFmtId="0" fontId="2" fillId="0" borderId="0" xfId="0" quotePrefix="1" applyFont="1" applyAlignment="1">
      <alignment horizontal="left"/>
    </xf>
    <xf numFmtId="43" fontId="2" fillId="0" borderId="0" xfId="0" applyNumberFormat="1" applyFont="1"/>
  </cellXfs>
  <cellStyles count="14">
    <cellStyle name="Comma" xfId="1" builtinId="3"/>
    <cellStyle name="Comma 2" xfId="2" xr:uid="{00000000-0005-0000-0000-000001000000}"/>
    <cellStyle name="Comma 3" xfId="9" xr:uid="{00000000-0005-0000-0000-000002000000}"/>
    <cellStyle name="Currency" xfId="3" builtinId="4"/>
    <cellStyle name="Currency 2" xfId="4" xr:uid="{00000000-0005-0000-0000-000004000000}"/>
    <cellStyle name="Currency 2 2" xfId="11" xr:uid="{00000000-0005-0000-0000-000005000000}"/>
    <cellStyle name="Currency 3" xfId="8" xr:uid="{00000000-0005-0000-0000-000006000000}"/>
    <cellStyle name="Currency 4" xfId="10" xr:uid="{00000000-0005-0000-0000-000007000000}"/>
    <cellStyle name="Normal" xfId="0" builtinId="0"/>
    <cellStyle name="Normal 2" xfId="7" xr:uid="{00000000-0005-0000-0000-000009000000}"/>
    <cellStyle name="Normal 2 4" xfId="6" xr:uid="{00000000-0005-0000-0000-00000A000000}"/>
    <cellStyle name="Normal 4" xfId="13" xr:uid="{00000000-0005-0000-0000-00000B000000}"/>
    <cellStyle name="Normal_Capital Admin Assets 08" xfId="12" xr:uid="{00000000-0005-0000-0000-00000C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2"/>
  <sheetViews>
    <sheetView tabSelected="1" view="pageLayout" zoomScaleNormal="100" workbookViewId="0">
      <selection activeCell="C8" sqref="C8"/>
    </sheetView>
  </sheetViews>
  <sheetFormatPr defaultRowHeight="12.75" x14ac:dyDescent="0.2"/>
  <cols>
    <col min="2" max="2" width="31.42578125" customWidth="1"/>
    <col min="3" max="3" width="20.42578125" customWidth="1"/>
    <col min="4" max="4" width="15.85546875" customWidth="1"/>
    <col min="5" max="5" width="16" customWidth="1"/>
    <col min="6" max="6" width="14.5703125" customWidth="1"/>
    <col min="7" max="7" width="17.85546875" customWidth="1"/>
  </cols>
  <sheetData>
    <row r="2" spans="1:8" x14ac:dyDescent="0.2">
      <c r="C2" s="11"/>
    </row>
    <row r="3" spans="1:8" x14ac:dyDescent="0.2">
      <c r="F3" s="2"/>
      <c r="G3" s="2"/>
    </row>
    <row r="4" spans="1:8" x14ac:dyDescent="0.2">
      <c r="F4" s="2"/>
      <c r="G4" s="2"/>
    </row>
    <row r="5" spans="1:8" x14ac:dyDescent="0.2">
      <c r="D5" s="2">
        <v>2020</v>
      </c>
      <c r="F5" s="2"/>
      <c r="G5" s="7" t="s">
        <v>13</v>
      </c>
    </row>
    <row r="6" spans="1:8" x14ac:dyDescent="0.2">
      <c r="A6" s="2" t="s">
        <v>19</v>
      </c>
      <c r="D6" s="2" t="s">
        <v>0</v>
      </c>
      <c r="E6" s="2">
        <f>+D5</f>
        <v>2020</v>
      </c>
      <c r="F6" s="2"/>
      <c r="G6" s="2">
        <f>+E6</f>
        <v>2020</v>
      </c>
    </row>
    <row r="7" spans="1:8" x14ac:dyDescent="0.2">
      <c r="A7" s="3" t="s">
        <v>20</v>
      </c>
      <c r="B7" s="3" t="s">
        <v>18</v>
      </c>
      <c r="D7" s="3" t="s">
        <v>4</v>
      </c>
      <c r="E7" s="3" t="s">
        <v>0</v>
      </c>
      <c r="F7" s="12" t="s">
        <v>2</v>
      </c>
      <c r="G7" s="3" t="s">
        <v>3</v>
      </c>
      <c r="H7" s="4" t="s">
        <v>6</v>
      </c>
    </row>
    <row r="8" spans="1:8" x14ac:dyDescent="0.2">
      <c r="A8" s="7" t="s">
        <v>21</v>
      </c>
      <c r="B8" s="7" t="s">
        <v>22</v>
      </c>
      <c r="D8" s="7" t="s">
        <v>23</v>
      </c>
      <c r="E8" s="7" t="s">
        <v>24</v>
      </c>
      <c r="F8" s="7" t="s">
        <v>25</v>
      </c>
      <c r="G8" s="7" t="s">
        <v>26</v>
      </c>
      <c r="H8" s="7" t="s">
        <v>27</v>
      </c>
    </row>
    <row r="9" spans="1:8" x14ac:dyDescent="0.2">
      <c r="A9" s="2"/>
      <c r="B9" s="1"/>
      <c r="D9" s="1"/>
      <c r="E9" s="13"/>
      <c r="F9" s="13"/>
      <c r="G9" s="13"/>
    </row>
    <row r="10" spans="1:8" x14ac:dyDescent="0.2">
      <c r="A10" s="2"/>
      <c r="B10" s="6" t="s">
        <v>12</v>
      </c>
      <c r="E10" s="13"/>
      <c r="F10" s="13"/>
      <c r="G10" s="13"/>
    </row>
    <row r="11" spans="1:8" x14ac:dyDescent="0.2">
      <c r="A11" s="2">
        <v>1</v>
      </c>
      <c r="B11" t="s">
        <v>1</v>
      </c>
      <c r="E11" s="13"/>
      <c r="F11" s="13"/>
      <c r="G11" s="13"/>
      <c r="H11" s="14"/>
    </row>
    <row r="12" spans="1:8" x14ac:dyDescent="0.2">
      <c r="A12" s="2">
        <f>A11+1</f>
        <v>2</v>
      </c>
      <c r="B12" s="5" t="s">
        <v>36</v>
      </c>
      <c r="C12" s="1"/>
      <c r="D12" s="1" t="s">
        <v>37</v>
      </c>
      <c r="E12" s="29">
        <v>586277.11</v>
      </c>
      <c r="F12" s="29"/>
      <c r="G12" s="15">
        <f t="shared" ref="G12:G20" si="0">F12+E12</f>
        <v>586277.11</v>
      </c>
      <c r="H12" s="13"/>
    </row>
    <row r="13" spans="1:8" x14ac:dyDescent="0.2">
      <c r="A13" s="2">
        <f t="shared" ref="A13:A21" si="1">A12+1</f>
        <v>3</v>
      </c>
      <c r="B13" s="5" t="s">
        <v>38</v>
      </c>
      <c r="C13" s="1"/>
      <c r="D13" s="1" t="s">
        <v>35</v>
      </c>
      <c r="E13" s="29">
        <v>3246364.16</v>
      </c>
      <c r="F13" s="29">
        <f>-E13</f>
        <v>-3246364.16</v>
      </c>
      <c r="G13" s="15">
        <f t="shared" si="0"/>
        <v>0</v>
      </c>
      <c r="H13" s="13" t="s">
        <v>17</v>
      </c>
    </row>
    <row r="14" spans="1:8" x14ac:dyDescent="0.2">
      <c r="A14" s="2">
        <f t="shared" si="1"/>
        <v>4</v>
      </c>
      <c r="B14" s="5" t="s">
        <v>39</v>
      </c>
      <c r="C14" s="1"/>
      <c r="D14" s="1" t="s">
        <v>40</v>
      </c>
      <c r="E14" s="29">
        <v>0</v>
      </c>
      <c r="F14" s="29"/>
      <c r="G14" s="15">
        <f t="shared" si="0"/>
        <v>0</v>
      </c>
      <c r="H14" s="13"/>
    </row>
    <row r="15" spans="1:8" x14ac:dyDescent="0.2">
      <c r="A15" s="2">
        <f t="shared" si="1"/>
        <v>5</v>
      </c>
      <c r="B15" s="5" t="s">
        <v>41</v>
      </c>
      <c r="C15" s="1"/>
      <c r="D15" s="1" t="s">
        <v>42</v>
      </c>
      <c r="E15" s="29">
        <v>136814.71</v>
      </c>
      <c r="F15" s="29"/>
      <c r="G15" s="15">
        <f t="shared" si="0"/>
        <v>136814.71</v>
      </c>
      <c r="H15" s="13"/>
    </row>
    <row r="16" spans="1:8" x14ac:dyDescent="0.2">
      <c r="A16" s="2">
        <f t="shared" si="1"/>
        <v>6</v>
      </c>
      <c r="B16" s="5" t="s">
        <v>43</v>
      </c>
      <c r="C16" s="1"/>
      <c r="D16" s="1" t="s">
        <v>8</v>
      </c>
      <c r="E16" s="29">
        <v>1128665.92</v>
      </c>
      <c r="F16" s="30">
        <f>-216746.75-324453.54-156372.6-59518.57</f>
        <v>-757091.46</v>
      </c>
      <c r="G16" s="15">
        <f t="shared" si="0"/>
        <v>371574.45999999996</v>
      </c>
      <c r="H16" s="16" t="s">
        <v>7</v>
      </c>
    </row>
    <row r="17" spans="1:10" x14ac:dyDescent="0.2">
      <c r="A17" s="2">
        <f t="shared" si="1"/>
        <v>7</v>
      </c>
      <c r="B17" s="5" t="s">
        <v>44</v>
      </c>
      <c r="C17" s="1"/>
      <c r="D17" s="1" t="s">
        <v>45</v>
      </c>
      <c r="E17" s="29">
        <v>401625.39</v>
      </c>
      <c r="F17" s="29"/>
      <c r="G17" s="15">
        <f t="shared" si="0"/>
        <v>401625.39</v>
      </c>
      <c r="H17" s="13"/>
    </row>
    <row r="18" spans="1:10" x14ac:dyDescent="0.2">
      <c r="A18" s="2">
        <f t="shared" si="1"/>
        <v>8</v>
      </c>
      <c r="B18" s="1" t="s">
        <v>46</v>
      </c>
      <c r="C18" s="1"/>
      <c r="D18" s="1" t="s">
        <v>47</v>
      </c>
      <c r="E18" s="29">
        <v>239617.86</v>
      </c>
      <c r="F18" s="29"/>
      <c r="G18" s="15">
        <f t="shared" si="0"/>
        <v>239617.86</v>
      </c>
      <c r="H18" s="13"/>
    </row>
    <row r="19" spans="1:10" x14ac:dyDescent="0.2">
      <c r="A19" s="2">
        <f>A17+1</f>
        <v>8</v>
      </c>
      <c r="B19" s="5" t="s">
        <v>48</v>
      </c>
      <c r="C19" s="1"/>
      <c r="D19" s="1" t="s">
        <v>5</v>
      </c>
      <c r="E19" s="29">
        <v>123552688</v>
      </c>
      <c r="F19" s="29">
        <f>-E19</f>
        <v>-123552688</v>
      </c>
      <c r="G19" s="15">
        <f t="shared" si="0"/>
        <v>0</v>
      </c>
      <c r="H19" s="18" t="s">
        <v>17</v>
      </c>
    </row>
    <row r="20" spans="1:10" ht="15" x14ac:dyDescent="0.35">
      <c r="A20" s="2">
        <v>10</v>
      </c>
      <c r="B20" s="22" t="s">
        <v>75</v>
      </c>
      <c r="C20" s="1"/>
      <c r="D20" s="1" t="s">
        <v>5</v>
      </c>
      <c r="E20" s="20">
        <v>709</v>
      </c>
      <c r="F20" s="20">
        <v>0</v>
      </c>
      <c r="G20" s="17">
        <f t="shared" si="0"/>
        <v>709</v>
      </c>
      <c r="H20" s="18"/>
    </row>
    <row r="21" spans="1:10" x14ac:dyDescent="0.2">
      <c r="A21" s="2">
        <f t="shared" si="1"/>
        <v>11</v>
      </c>
      <c r="B21" s="1" t="s">
        <v>9</v>
      </c>
      <c r="D21" s="5" t="s">
        <v>11</v>
      </c>
      <c r="E21" s="13">
        <f>SUM(E12:E20)</f>
        <v>129292762.15000001</v>
      </c>
      <c r="F21" s="13">
        <f>SUM(F12:F20)</f>
        <v>-127556143.62</v>
      </c>
      <c r="G21" s="15">
        <f>SUM(G12:G20)</f>
        <v>1736618.5299999998</v>
      </c>
      <c r="H21" s="13"/>
    </row>
    <row r="22" spans="1:10" x14ac:dyDescent="0.2">
      <c r="A22" s="2"/>
      <c r="E22" s="13"/>
      <c r="F22" s="13"/>
      <c r="G22" s="15"/>
      <c r="H22" s="13"/>
    </row>
    <row r="23" spans="1:10" x14ac:dyDescent="0.2">
      <c r="E23" s="13"/>
      <c r="F23" s="13"/>
      <c r="G23" s="13"/>
      <c r="H23" s="19"/>
      <c r="J23" s="10"/>
    </row>
    <row r="24" spans="1:10" x14ac:dyDescent="0.2">
      <c r="E24" s="13"/>
      <c r="F24" s="13"/>
      <c r="G24" s="13"/>
      <c r="H24" s="19"/>
    </row>
    <row r="25" spans="1:10" x14ac:dyDescent="0.2">
      <c r="E25" s="13"/>
      <c r="F25" s="13"/>
      <c r="G25" s="13"/>
      <c r="H25" s="13"/>
    </row>
    <row r="26" spans="1:10" x14ac:dyDescent="0.2">
      <c r="B26" t="s">
        <v>10</v>
      </c>
      <c r="E26" s="13"/>
      <c r="F26" s="13"/>
      <c r="G26" s="13"/>
      <c r="H26" s="13"/>
    </row>
    <row r="27" spans="1:10" x14ac:dyDescent="0.2">
      <c r="B27" s="97" t="s">
        <v>170</v>
      </c>
      <c r="C27" s="98"/>
      <c r="D27" s="98"/>
      <c r="E27" s="98"/>
      <c r="F27" s="98"/>
      <c r="G27" s="98"/>
      <c r="H27" s="98"/>
      <c r="I27" s="98"/>
    </row>
    <row r="28" spans="1:10" x14ac:dyDescent="0.2">
      <c r="B28" s="97" t="s">
        <v>58</v>
      </c>
      <c r="C28" s="98"/>
      <c r="D28" s="98"/>
      <c r="E28" s="98"/>
      <c r="F28" s="98"/>
      <c r="G28" s="98"/>
      <c r="H28" s="98"/>
      <c r="I28" s="98"/>
    </row>
    <row r="29" spans="1:10" x14ac:dyDescent="0.2">
      <c r="B29" s="97" t="s">
        <v>57</v>
      </c>
      <c r="C29" s="98"/>
      <c r="D29" s="98"/>
      <c r="E29" s="98"/>
      <c r="F29" s="98"/>
      <c r="G29" s="98"/>
      <c r="H29" s="98"/>
      <c r="I29" s="98"/>
    </row>
    <row r="32" spans="1:10" x14ac:dyDescent="0.2">
      <c r="C32" s="1"/>
    </row>
    <row r="33" spans="3:3" x14ac:dyDescent="0.2">
      <c r="C33" s="1"/>
    </row>
    <row r="34" spans="3:3" x14ac:dyDescent="0.2">
      <c r="C34" s="1"/>
    </row>
    <row r="52" spans="3:4" x14ac:dyDescent="0.2">
      <c r="C52" s="9"/>
      <c r="D52" s="9"/>
    </row>
  </sheetData>
  <pageMargins left="0.25" right="0.25" top="0.75" bottom="0.75" header="0.3" footer="0.3"/>
  <pageSetup scale="85" orientation="landscape" r:id="rId1"/>
  <headerFooter alignWithMargins="0">
    <oddHeader xml:space="preserve">&amp;C&amp;"Arial,Bold"&amp;12Old Dominion Electric Cooperative     
Template Workpapers     
Summary of 2020 Formulary Transmission Expenses &amp; Adjustments     &amp;"Arial,Regular"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F32"/>
  <sheetViews>
    <sheetView tabSelected="1" view="pageLayout" zoomScaleNormal="100" workbookViewId="0">
      <selection activeCell="C8" sqref="C8"/>
    </sheetView>
  </sheetViews>
  <sheetFormatPr defaultRowHeight="12.75" x14ac:dyDescent="0.2"/>
  <cols>
    <col min="1" max="1" width="10.28515625" style="26" customWidth="1"/>
    <col min="2" max="2" width="39.7109375" style="26" bestFit="1" customWidth="1"/>
    <col min="3" max="3" width="4.140625" style="26" customWidth="1"/>
    <col min="4" max="4" width="18.28515625" style="26" customWidth="1"/>
    <col min="5" max="5" width="14" style="26" bestFit="1" customWidth="1"/>
    <col min="6" max="6" width="13" style="26" bestFit="1" customWidth="1"/>
    <col min="7" max="16384" width="9.140625" style="26"/>
  </cols>
  <sheetData>
    <row r="4" spans="1:6" x14ac:dyDescent="0.2">
      <c r="B4" s="99" t="s">
        <v>28</v>
      </c>
      <c r="D4" s="100"/>
    </row>
    <row r="7" spans="1:6" x14ac:dyDescent="0.2">
      <c r="A7" s="101" t="s">
        <v>19</v>
      </c>
      <c r="D7" s="102">
        <v>44196</v>
      </c>
    </row>
    <row r="8" spans="1:6" ht="15" x14ac:dyDescent="0.35">
      <c r="A8" s="3" t="s">
        <v>20</v>
      </c>
      <c r="B8" s="103" t="s">
        <v>18</v>
      </c>
      <c r="C8" s="103"/>
      <c r="D8" s="103" t="s">
        <v>16</v>
      </c>
    </row>
    <row r="9" spans="1:6" x14ac:dyDescent="0.2">
      <c r="A9" s="104" t="s">
        <v>21</v>
      </c>
      <c r="B9" s="104" t="s">
        <v>22</v>
      </c>
      <c r="D9" s="104" t="s">
        <v>23</v>
      </c>
    </row>
    <row r="10" spans="1:6" x14ac:dyDescent="0.2">
      <c r="A10" s="104"/>
      <c r="B10" s="104"/>
      <c r="D10" s="104"/>
    </row>
    <row r="11" spans="1:6" x14ac:dyDescent="0.2">
      <c r="A11" s="104">
        <v>1</v>
      </c>
      <c r="B11" s="105" t="s">
        <v>175</v>
      </c>
      <c r="D11" s="106">
        <f>+D18+D24</f>
        <v>124731065.39</v>
      </c>
      <c r="F11" s="107"/>
    </row>
    <row r="12" spans="1:6" x14ac:dyDescent="0.2">
      <c r="A12" s="104"/>
      <c r="B12" s="104"/>
      <c r="D12" s="104"/>
    </row>
    <row r="13" spans="1:6" x14ac:dyDescent="0.2">
      <c r="B13" s="108" t="s">
        <v>30</v>
      </c>
      <c r="D13" s="104"/>
    </row>
    <row r="14" spans="1:6" x14ac:dyDescent="0.2">
      <c r="A14" s="104"/>
      <c r="B14" s="104"/>
      <c r="D14" s="104"/>
    </row>
    <row r="15" spans="1:6" x14ac:dyDescent="0.2">
      <c r="A15" s="101">
        <v>2</v>
      </c>
      <c r="B15" s="109" t="s">
        <v>14</v>
      </c>
      <c r="C15" s="109"/>
      <c r="D15" s="110">
        <v>12386937.810000001</v>
      </c>
      <c r="E15" s="111"/>
    </row>
    <row r="16" spans="1:6" x14ac:dyDescent="0.2">
      <c r="A16" s="101">
        <v>3</v>
      </c>
      <c r="B16" s="109" t="s">
        <v>15</v>
      </c>
      <c r="C16" s="109"/>
      <c r="D16" s="110">
        <f>6125952.31+31731</f>
        <v>6157683.3099999996</v>
      </c>
      <c r="E16" s="111"/>
    </row>
    <row r="17" spans="1:5" ht="15" x14ac:dyDescent="0.35">
      <c r="A17" s="101">
        <v>4</v>
      </c>
      <c r="B17" s="109" t="s">
        <v>59</v>
      </c>
      <c r="C17" s="109"/>
      <c r="D17" s="112">
        <v>63235785.469999999</v>
      </c>
      <c r="E17" s="111"/>
    </row>
    <row r="18" spans="1:5" x14ac:dyDescent="0.2">
      <c r="A18" s="101">
        <v>5</v>
      </c>
      <c r="B18" s="109" t="s">
        <v>33</v>
      </c>
      <c r="C18" s="109"/>
      <c r="D18" s="113">
        <f>SUM(D15:D17)</f>
        <v>81780406.590000004</v>
      </c>
      <c r="E18" s="114"/>
    </row>
    <row r="19" spans="1:5" x14ac:dyDescent="0.2">
      <c r="A19" s="101"/>
      <c r="B19" s="109"/>
      <c r="C19" s="109"/>
      <c r="D19" s="113"/>
      <c r="E19" s="114"/>
    </row>
    <row r="20" spans="1:5" ht="15" x14ac:dyDescent="0.35">
      <c r="A20" s="101"/>
      <c r="B20" s="115" t="s">
        <v>31</v>
      </c>
      <c r="C20" s="109"/>
      <c r="D20" s="113"/>
      <c r="E20" s="114"/>
    </row>
    <row r="21" spans="1:5" x14ac:dyDescent="0.2">
      <c r="A21" s="101"/>
      <c r="B21" s="109"/>
      <c r="C21" s="109"/>
      <c r="D21" s="113"/>
      <c r="E21" s="114"/>
    </row>
    <row r="22" spans="1:5" x14ac:dyDescent="0.2">
      <c r="A22" s="101">
        <v>6</v>
      </c>
      <c r="B22" s="109" t="s">
        <v>29</v>
      </c>
      <c r="C22" s="109"/>
      <c r="D22" s="110">
        <v>1926088.64</v>
      </c>
      <c r="E22" s="114"/>
    </row>
    <row r="23" spans="1:5" ht="15" x14ac:dyDescent="0.35">
      <c r="A23" s="101">
        <v>7</v>
      </c>
      <c r="B23" s="109" t="s">
        <v>32</v>
      </c>
      <c r="C23" s="109"/>
      <c r="D23" s="112">
        <f>+(43182980.93-1926088.64)-232322.13</f>
        <v>41024570.159999996</v>
      </c>
      <c r="E23" s="114"/>
    </row>
    <row r="24" spans="1:5" x14ac:dyDescent="0.2">
      <c r="A24" s="101">
        <v>8</v>
      </c>
      <c r="B24" s="109" t="s">
        <v>34</v>
      </c>
      <c r="C24" s="109"/>
      <c r="D24" s="113">
        <f>SUM(D22:D23)</f>
        <v>42950658.799999997</v>
      </c>
    </row>
    <row r="25" spans="1:5" x14ac:dyDescent="0.2">
      <c r="A25" s="101"/>
    </row>
    <row r="26" spans="1:5" x14ac:dyDescent="0.2">
      <c r="A26" s="101"/>
    </row>
    <row r="27" spans="1:5" x14ac:dyDescent="0.2">
      <c r="B27" s="116"/>
      <c r="D27" s="117"/>
      <c r="E27" s="117"/>
    </row>
    <row r="28" spans="1:5" x14ac:dyDescent="0.2">
      <c r="B28" s="109"/>
      <c r="C28" s="109"/>
      <c r="D28" s="109"/>
    </row>
    <row r="32" spans="1:5" x14ac:dyDescent="0.2">
      <c r="D32" s="109"/>
    </row>
  </sheetData>
  <phoneticPr fontId="3" type="noConversion"/>
  <pageMargins left="1.04" right="0.75" top="1" bottom="1" header="0.5" footer="0.5"/>
  <pageSetup orientation="portrait" r:id="rId1"/>
  <headerFooter alignWithMargins="0">
    <oddHeader xml:space="preserve">&amp;C&amp;"Arial,Bold"&amp;12Old Dominion Electric Cooperative
Transmission Original Cost Workpaper for
Excluded Plant Cost Support
Attachment 5 - Line 149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U51"/>
  <sheetViews>
    <sheetView tabSelected="1" showWhiteSpace="0" view="pageLayout" zoomScaleNormal="85" workbookViewId="0">
      <selection activeCell="C8" sqref="C8"/>
    </sheetView>
  </sheetViews>
  <sheetFormatPr defaultColWidth="9.140625" defaultRowHeight="12.75" x14ac:dyDescent="0.2"/>
  <cols>
    <col min="1" max="1" width="9.85546875" style="31" customWidth="1"/>
    <col min="2" max="2" width="30.5703125" style="32" bestFit="1" customWidth="1"/>
    <col min="3" max="3" width="13.28515625" style="32" customWidth="1"/>
    <col min="4" max="4" width="15.140625" style="32" customWidth="1"/>
    <col min="5" max="5" width="14.5703125" style="32" customWidth="1"/>
    <col min="6" max="6" width="15.140625" style="32" customWidth="1"/>
    <col min="7" max="7" width="2.7109375" style="32" customWidth="1"/>
    <col min="8" max="11" width="13.28515625" style="32" customWidth="1"/>
    <col min="12" max="12" width="15.28515625" style="32" customWidth="1"/>
    <col min="13" max="14" width="13.28515625" style="32" customWidth="1"/>
    <col min="15" max="15" width="14.5703125" style="32" customWidth="1"/>
    <col min="16" max="18" width="13.28515625" style="32" customWidth="1"/>
    <col min="19" max="19" width="15.5703125" style="32" customWidth="1"/>
    <col min="20" max="20" width="2.7109375" style="32" customWidth="1"/>
    <col min="21" max="21" width="17.7109375" style="33" customWidth="1"/>
    <col min="22" max="16384" width="9.140625" style="33"/>
  </cols>
  <sheetData>
    <row r="4" spans="1:21" x14ac:dyDescent="0.2">
      <c r="B4" s="26" t="s">
        <v>74</v>
      </c>
      <c r="C4" s="26">
        <v>2021</v>
      </c>
      <c r="D4" s="35"/>
      <c r="E4" s="35"/>
      <c r="F4" s="35"/>
      <c r="G4" s="34"/>
      <c r="H4" s="35"/>
      <c r="I4" s="34"/>
      <c r="J4" s="34"/>
      <c r="K4" s="34"/>
      <c r="L4" s="34"/>
      <c r="M4" s="34"/>
      <c r="N4" s="34"/>
      <c r="O4" s="34"/>
      <c r="P4" s="34"/>
      <c r="Q4" s="34"/>
      <c r="R4" s="34"/>
      <c r="S4" s="34"/>
      <c r="T4" s="34"/>
    </row>
    <row r="5" spans="1:21" x14ac:dyDescent="0.2">
      <c r="B5" s="35"/>
      <c r="C5" s="35"/>
      <c r="D5" s="35"/>
      <c r="E5" s="35"/>
      <c r="F5" s="35"/>
      <c r="G5" s="34"/>
      <c r="H5" s="35"/>
      <c r="I5" s="34"/>
      <c r="J5" s="34"/>
      <c r="K5" s="34"/>
      <c r="L5" s="34"/>
      <c r="M5" s="34"/>
      <c r="N5" s="34"/>
      <c r="O5" s="34"/>
      <c r="P5" s="34"/>
      <c r="Q5" s="34"/>
      <c r="R5" s="34"/>
      <c r="S5" s="34"/>
      <c r="T5" s="34"/>
    </row>
    <row r="6" spans="1:21" x14ac:dyDescent="0.2">
      <c r="A6" s="36"/>
      <c r="C6" s="37" t="s">
        <v>66</v>
      </c>
      <c r="D6" s="37" t="s">
        <v>67</v>
      </c>
      <c r="E6" s="38">
        <f>$C$4</f>
        <v>2021</v>
      </c>
      <c r="F6" s="37" t="s">
        <v>68</v>
      </c>
    </row>
    <row r="7" spans="1:21" x14ac:dyDescent="0.2">
      <c r="A7" s="39"/>
      <c r="B7" s="40"/>
      <c r="C7" s="41" t="s">
        <v>69</v>
      </c>
      <c r="D7" s="41" t="s">
        <v>70</v>
      </c>
      <c r="E7" s="41" t="s">
        <v>71</v>
      </c>
      <c r="F7" s="41" t="s">
        <v>72</v>
      </c>
      <c r="G7" s="33"/>
      <c r="H7" s="42" t="str">
        <f>"Jan-"&amp;RIGHT($C$4,2)</f>
        <v>Jan-21</v>
      </c>
      <c r="I7" s="42" t="str">
        <f>"Feb-"&amp;RIGHT($C$4,2)</f>
        <v>Feb-21</v>
      </c>
      <c r="J7" s="42" t="str">
        <f>"Mar-"&amp;RIGHT($C$4,2)</f>
        <v>Mar-21</v>
      </c>
      <c r="K7" s="42" t="str">
        <f>"Apr-"&amp;RIGHT($C$4,2)</f>
        <v>Apr-21</v>
      </c>
      <c r="L7" s="42" t="str">
        <f>"May-"&amp;RIGHT($C$4,2)</f>
        <v>May-21</v>
      </c>
      <c r="M7" s="42" t="str">
        <f>"Jun-"&amp;RIGHT($C$4,2)</f>
        <v>Jun-21</v>
      </c>
      <c r="N7" s="42" t="str">
        <f>"Jul-"&amp;RIGHT($C$4,2)</f>
        <v>Jul-21</v>
      </c>
      <c r="O7" s="42" t="str">
        <f>"Aug-"&amp;RIGHT($C$4,2)</f>
        <v>Aug-21</v>
      </c>
      <c r="P7" s="42" t="str">
        <f>"Sep-"&amp;RIGHT($C$4,2)</f>
        <v>Sep-21</v>
      </c>
      <c r="Q7" s="42" t="str">
        <f>"Oct-"&amp;RIGHT($C$4,2)</f>
        <v>Oct-21</v>
      </c>
      <c r="R7" s="42" t="str">
        <f>"Nov-"&amp;RIGHT($C$4,2)</f>
        <v>Nov-21</v>
      </c>
      <c r="S7" s="42" t="str">
        <f>"Dec-"&amp;RIGHT($C$4,2)</f>
        <v>Dec-21</v>
      </c>
      <c r="T7" s="33"/>
      <c r="U7" s="21" t="str">
        <f>"Total "&amp;$C$4</f>
        <v>Total 2021</v>
      </c>
    </row>
    <row r="8" spans="1:21" x14ac:dyDescent="0.2">
      <c r="A8" s="43"/>
      <c r="B8" s="44" t="s">
        <v>49</v>
      </c>
      <c r="C8" s="44"/>
      <c r="D8" s="44"/>
      <c r="E8" s="44"/>
      <c r="F8" s="44"/>
      <c r="H8" s="45"/>
      <c r="I8" s="45"/>
      <c r="J8" s="45"/>
      <c r="K8" s="45"/>
      <c r="L8" s="45"/>
      <c r="M8" s="45"/>
      <c r="N8" s="45"/>
      <c r="O8" s="45"/>
      <c r="P8" s="45"/>
      <c r="Q8" s="45"/>
      <c r="R8" s="45"/>
      <c r="S8" s="45"/>
      <c r="U8" s="45"/>
    </row>
    <row r="9" spans="1:21" x14ac:dyDescent="0.2">
      <c r="A9" s="46"/>
      <c r="B9" s="47" t="s">
        <v>87</v>
      </c>
      <c r="C9" s="48">
        <v>44377</v>
      </c>
      <c r="D9" s="49">
        <v>54623.56</v>
      </c>
      <c r="E9" s="49">
        <v>3000</v>
      </c>
      <c r="F9" s="49">
        <f>SUM(D9:E9)</f>
        <v>57623.56</v>
      </c>
      <c r="H9" s="49"/>
      <c r="I9" s="49"/>
      <c r="J9" s="49"/>
      <c r="K9" s="49"/>
      <c r="L9" s="49"/>
      <c r="M9" s="50">
        <f>F9</f>
        <v>57623.56</v>
      </c>
      <c r="N9" s="49"/>
      <c r="O9" s="49"/>
      <c r="P9" s="49"/>
      <c r="Q9" s="49"/>
      <c r="R9" s="49"/>
      <c r="S9" s="50"/>
      <c r="U9" s="49">
        <f>SUM(H9:S9)</f>
        <v>57623.56</v>
      </c>
    </row>
    <row r="10" spans="1:21" x14ac:dyDescent="0.2">
      <c r="A10" s="46"/>
      <c r="B10" s="51" t="s">
        <v>88</v>
      </c>
      <c r="C10" s="52">
        <v>44561</v>
      </c>
      <c r="D10" s="49">
        <v>1182224.26</v>
      </c>
      <c r="E10" s="49">
        <v>1300000</v>
      </c>
      <c r="F10" s="49">
        <f t="shared" ref="F10:F11" si="0">SUM(D10:E10)</f>
        <v>2482224.2599999998</v>
      </c>
      <c r="H10" s="53"/>
      <c r="I10" s="49"/>
      <c r="J10" s="49"/>
      <c r="K10" s="49"/>
      <c r="L10" s="50"/>
      <c r="M10" s="49"/>
      <c r="N10" s="49"/>
      <c r="O10" s="49"/>
      <c r="P10" s="49"/>
      <c r="Q10" s="49"/>
      <c r="R10" s="49"/>
      <c r="S10" s="49">
        <f>F10</f>
        <v>2482224.2599999998</v>
      </c>
      <c r="U10" s="49">
        <f t="shared" ref="U10:U11" si="1">SUM(H10:S10)</f>
        <v>2482224.2599999998</v>
      </c>
    </row>
    <row r="11" spans="1:21" x14ac:dyDescent="0.2">
      <c r="A11" s="46"/>
      <c r="B11" s="51" t="s">
        <v>55</v>
      </c>
      <c r="C11" s="48">
        <v>44377</v>
      </c>
      <c r="D11" s="49">
        <v>215885.72999999998</v>
      </c>
      <c r="E11" s="49">
        <v>0</v>
      </c>
      <c r="F11" s="49">
        <f t="shared" si="0"/>
        <v>215885.72999999998</v>
      </c>
      <c r="H11" s="53"/>
      <c r="I11" s="49"/>
      <c r="J11" s="49"/>
      <c r="K11" s="49"/>
      <c r="L11" s="49"/>
      <c r="M11" s="50">
        <f>F11</f>
        <v>215885.72999999998</v>
      </c>
      <c r="N11" s="49"/>
      <c r="O11" s="49"/>
      <c r="P11" s="49"/>
      <c r="Q11" s="49"/>
      <c r="R11" s="49"/>
      <c r="S11" s="49"/>
      <c r="U11" s="49">
        <f t="shared" si="1"/>
        <v>215885.72999999998</v>
      </c>
    </row>
    <row r="12" spans="1:21" x14ac:dyDescent="0.2">
      <c r="A12" s="54"/>
      <c r="B12" s="55"/>
      <c r="C12" s="55"/>
      <c r="D12" s="49"/>
      <c r="E12" s="49"/>
      <c r="F12" s="49"/>
      <c r="H12" s="49"/>
      <c r="I12" s="49"/>
      <c r="J12" s="49"/>
      <c r="K12" s="49"/>
      <c r="L12" s="49"/>
      <c r="M12" s="49"/>
      <c r="N12" s="49"/>
      <c r="O12" s="49"/>
      <c r="P12" s="49"/>
      <c r="Q12" s="49"/>
      <c r="R12" s="49"/>
      <c r="S12" s="49"/>
      <c r="U12" s="49"/>
    </row>
    <row r="13" spans="1:21" ht="13.5" thickBot="1" x14ac:dyDescent="0.25">
      <c r="A13" s="56" t="str">
        <f>"Total Transmission Forecasted "&amp;$C$4&amp;" In Service"</f>
        <v>Total Transmission Forecasted 2021 In Service</v>
      </c>
      <c r="B13" s="57"/>
      <c r="C13" s="58"/>
      <c r="D13" s="59">
        <f t="shared" ref="D13:E13" si="2">SUM(D8:D12)</f>
        <v>1452733.55</v>
      </c>
      <c r="E13" s="59">
        <f t="shared" si="2"/>
        <v>1303000</v>
      </c>
      <c r="F13" s="59">
        <f>SUM(F8:F12)</f>
        <v>2755733.55</v>
      </c>
      <c r="H13" s="59">
        <f t="shared" ref="H13:S13" si="3">SUM(H8:H12)</f>
        <v>0</v>
      </c>
      <c r="I13" s="59">
        <f t="shared" si="3"/>
        <v>0</v>
      </c>
      <c r="J13" s="59">
        <f t="shared" si="3"/>
        <v>0</v>
      </c>
      <c r="K13" s="59">
        <f t="shared" si="3"/>
        <v>0</v>
      </c>
      <c r="L13" s="59">
        <f t="shared" si="3"/>
        <v>0</v>
      </c>
      <c r="M13" s="59">
        <f t="shared" si="3"/>
        <v>273509.28999999998</v>
      </c>
      <c r="N13" s="59">
        <f t="shared" si="3"/>
        <v>0</v>
      </c>
      <c r="O13" s="59">
        <f t="shared" si="3"/>
        <v>0</v>
      </c>
      <c r="P13" s="59">
        <f t="shared" si="3"/>
        <v>0</v>
      </c>
      <c r="Q13" s="59">
        <f t="shared" si="3"/>
        <v>0</v>
      </c>
      <c r="R13" s="59">
        <f t="shared" si="3"/>
        <v>0</v>
      </c>
      <c r="S13" s="59">
        <f t="shared" si="3"/>
        <v>2482224.2599999998</v>
      </c>
      <c r="U13" s="59">
        <f>SUM(U8:U12)</f>
        <v>2755733.55</v>
      </c>
    </row>
    <row r="14" spans="1:21" ht="13.5" thickTop="1" x14ac:dyDescent="0.2">
      <c r="A14" s="60"/>
      <c r="B14" s="61"/>
      <c r="C14" s="61"/>
      <c r="D14" s="61"/>
      <c r="E14" s="61"/>
      <c r="F14" s="61"/>
      <c r="G14" s="61"/>
      <c r="H14" s="62"/>
      <c r="I14" s="62"/>
      <c r="J14" s="62"/>
      <c r="K14" s="62"/>
      <c r="L14" s="62"/>
      <c r="M14" s="62"/>
      <c r="N14" s="62"/>
      <c r="O14" s="62"/>
      <c r="P14" s="62"/>
      <c r="Q14" s="62"/>
      <c r="R14" s="62"/>
      <c r="S14" s="62"/>
      <c r="T14" s="62"/>
    </row>
    <row r="16" spans="1:21" x14ac:dyDescent="0.2">
      <c r="A16" s="60"/>
    </row>
    <row r="26" spans="1:20" x14ac:dyDescent="0.2">
      <c r="A26" s="63"/>
      <c r="B26" s="64"/>
      <c r="C26" s="64"/>
      <c r="D26" s="64"/>
      <c r="E26" s="64"/>
      <c r="F26" s="64"/>
      <c r="G26" s="64"/>
      <c r="H26" s="64"/>
      <c r="I26" s="64"/>
      <c r="J26" s="64"/>
      <c r="K26" s="64"/>
      <c r="L26" s="64"/>
      <c r="M26" s="64"/>
      <c r="N26" s="64"/>
      <c r="O26" s="64"/>
      <c r="P26" s="64"/>
      <c r="Q26" s="64"/>
      <c r="R26" s="64"/>
      <c r="S26" s="64"/>
      <c r="T26" s="64"/>
    </row>
    <row r="27" spans="1:20" x14ac:dyDescent="0.2">
      <c r="A27" s="63"/>
      <c r="B27" s="64"/>
      <c r="C27" s="64"/>
      <c r="D27" s="64"/>
      <c r="E27" s="64"/>
      <c r="F27" s="64"/>
      <c r="G27" s="64"/>
      <c r="H27" s="64"/>
      <c r="I27" s="64"/>
      <c r="J27" s="64"/>
      <c r="K27" s="64"/>
      <c r="L27" s="64"/>
      <c r="M27" s="64"/>
      <c r="N27" s="64"/>
      <c r="O27" s="64"/>
      <c r="P27" s="64"/>
      <c r="Q27" s="64"/>
      <c r="R27" s="64"/>
      <c r="S27" s="64"/>
      <c r="T27" s="64"/>
    </row>
    <row r="28" spans="1:20" x14ac:dyDescent="0.2">
      <c r="A28" s="63"/>
      <c r="B28" s="64"/>
      <c r="C28" s="64"/>
      <c r="D28" s="64"/>
      <c r="E28" s="64"/>
      <c r="F28" s="64"/>
      <c r="G28" s="64"/>
      <c r="H28" s="64"/>
      <c r="I28" s="64"/>
      <c r="J28" s="64"/>
      <c r="K28" s="64"/>
      <c r="L28" s="64"/>
      <c r="M28" s="64"/>
      <c r="N28" s="64"/>
      <c r="O28" s="64"/>
      <c r="P28" s="64"/>
      <c r="Q28" s="64"/>
      <c r="R28" s="64"/>
      <c r="S28" s="64"/>
      <c r="T28" s="64"/>
    </row>
    <row r="29" spans="1:20" x14ac:dyDescent="0.2">
      <c r="A29" s="63"/>
      <c r="B29" s="64"/>
      <c r="C29" s="64"/>
      <c r="D29" s="64"/>
      <c r="E29" s="64"/>
      <c r="F29" s="64"/>
      <c r="G29" s="64"/>
      <c r="H29" s="64"/>
      <c r="I29" s="64"/>
      <c r="J29" s="64"/>
      <c r="K29" s="64"/>
      <c r="L29" s="64"/>
      <c r="M29" s="64"/>
      <c r="N29" s="64"/>
      <c r="O29" s="64"/>
      <c r="P29" s="64"/>
      <c r="Q29" s="64"/>
      <c r="R29" s="64"/>
      <c r="S29" s="64"/>
      <c r="T29" s="64"/>
    </row>
    <row r="30" spans="1:20" x14ac:dyDescent="0.2">
      <c r="A30" s="63"/>
      <c r="B30" s="64"/>
      <c r="C30" s="64"/>
      <c r="D30" s="64"/>
      <c r="E30" s="64"/>
      <c r="F30" s="64"/>
      <c r="G30" s="64"/>
      <c r="H30" s="64"/>
      <c r="I30" s="64"/>
      <c r="J30" s="64"/>
      <c r="K30" s="64"/>
      <c r="L30" s="64"/>
      <c r="M30" s="64"/>
      <c r="N30" s="64"/>
      <c r="O30" s="64"/>
      <c r="P30" s="64"/>
      <c r="Q30" s="64"/>
      <c r="R30" s="64"/>
      <c r="S30" s="64"/>
      <c r="T30" s="64"/>
    </row>
    <row r="31" spans="1:20" x14ac:dyDescent="0.2">
      <c r="A31" s="63"/>
      <c r="B31" s="64"/>
      <c r="C31" s="64"/>
      <c r="D31" s="64"/>
      <c r="E31" s="64"/>
      <c r="F31" s="64"/>
      <c r="G31" s="64"/>
      <c r="H31" s="64"/>
      <c r="I31" s="64"/>
      <c r="J31" s="64"/>
      <c r="K31" s="64"/>
      <c r="L31" s="64"/>
      <c r="M31" s="64"/>
      <c r="N31" s="64"/>
      <c r="O31" s="64"/>
      <c r="P31" s="64"/>
      <c r="Q31" s="64"/>
      <c r="R31" s="64"/>
      <c r="S31" s="64"/>
      <c r="T31" s="64"/>
    </row>
    <row r="32" spans="1:20" x14ac:dyDescent="0.2">
      <c r="A32" s="63"/>
      <c r="B32" s="64"/>
      <c r="C32" s="64"/>
      <c r="D32" s="64"/>
      <c r="E32" s="64"/>
      <c r="F32" s="64"/>
      <c r="G32" s="64"/>
      <c r="H32" s="64"/>
      <c r="I32" s="64"/>
      <c r="J32" s="64"/>
      <c r="K32" s="64"/>
      <c r="L32" s="64"/>
      <c r="M32" s="64"/>
      <c r="N32" s="64"/>
      <c r="O32" s="64"/>
      <c r="P32" s="64"/>
      <c r="Q32" s="64"/>
      <c r="R32" s="64"/>
      <c r="S32" s="64"/>
      <c r="T32" s="64"/>
    </row>
    <row r="33" spans="1:20" x14ac:dyDescent="0.2">
      <c r="A33" s="63"/>
      <c r="B33" s="64"/>
      <c r="C33" s="64"/>
      <c r="D33" s="64"/>
      <c r="E33" s="64"/>
      <c r="F33" s="64"/>
      <c r="G33" s="64"/>
      <c r="H33" s="64"/>
      <c r="I33" s="64"/>
      <c r="J33" s="64"/>
      <c r="K33" s="64"/>
      <c r="L33" s="64"/>
      <c r="M33" s="64"/>
      <c r="N33" s="64"/>
      <c r="O33" s="64"/>
      <c r="P33" s="64"/>
      <c r="Q33" s="64"/>
      <c r="R33" s="64"/>
      <c r="S33" s="64"/>
      <c r="T33" s="64"/>
    </row>
    <row r="34" spans="1:20" x14ac:dyDescent="0.2">
      <c r="A34" s="63"/>
      <c r="B34" s="64"/>
      <c r="C34" s="64"/>
      <c r="D34" s="64"/>
      <c r="E34" s="64"/>
      <c r="F34" s="64"/>
      <c r="G34" s="64"/>
      <c r="H34" s="64"/>
      <c r="I34" s="64"/>
      <c r="J34" s="64"/>
      <c r="K34" s="64"/>
      <c r="L34" s="64"/>
      <c r="M34" s="64"/>
      <c r="N34" s="64"/>
      <c r="O34" s="64"/>
      <c r="P34" s="64"/>
      <c r="Q34" s="64"/>
      <c r="R34" s="64"/>
      <c r="S34" s="64"/>
      <c r="T34" s="64"/>
    </row>
    <row r="35" spans="1:20" x14ac:dyDescent="0.2">
      <c r="A35" s="63"/>
      <c r="B35" s="64"/>
      <c r="C35" s="64"/>
      <c r="D35" s="64"/>
      <c r="E35" s="64"/>
      <c r="F35" s="64"/>
      <c r="G35" s="64"/>
      <c r="H35" s="64"/>
      <c r="I35" s="64"/>
      <c r="J35" s="64"/>
      <c r="K35" s="64"/>
      <c r="L35" s="64"/>
      <c r="M35" s="64"/>
      <c r="N35" s="64"/>
      <c r="O35" s="64"/>
      <c r="P35" s="64"/>
      <c r="Q35" s="64"/>
      <c r="R35" s="64"/>
      <c r="S35" s="64"/>
      <c r="T35" s="64"/>
    </row>
    <row r="36" spans="1:20" x14ac:dyDescent="0.2">
      <c r="A36" s="63"/>
      <c r="B36" s="64"/>
      <c r="C36" s="64"/>
      <c r="D36" s="64"/>
      <c r="E36" s="64"/>
      <c r="F36" s="64"/>
      <c r="G36" s="64"/>
      <c r="H36" s="64"/>
      <c r="I36" s="64"/>
      <c r="J36" s="64"/>
      <c r="K36" s="64"/>
      <c r="L36" s="64"/>
      <c r="M36" s="64"/>
      <c r="N36" s="64"/>
      <c r="O36" s="64"/>
      <c r="P36" s="64"/>
      <c r="Q36" s="64"/>
      <c r="R36" s="64"/>
      <c r="S36" s="64"/>
      <c r="T36" s="64"/>
    </row>
    <row r="37" spans="1:20" x14ac:dyDescent="0.2">
      <c r="A37" s="63"/>
      <c r="B37" s="64"/>
      <c r="C37" s="64"/>
      <c r="D37" s="64"/>
      <c r="E37" s="64"/>
      <c r="F37" s="64"/>
      <c r="G37" s="64"/>
      <c r="H37" s="64"/>
      <c r="I37" s="64"/>
      <c r="J37" s="64"/>
      <c r="K37" s="64"/>
      <c r="L37" s="64"/>
      <c r="M37" s="64"/>
      <c r="N37" s="64"/>
      <c r="O37" s="64"/>
      <c r="P37" s="64"/>
      <c r="Q37" s="64"/>
      <c r="R37" s="64"/>
      <c r="S37" s="64"/>
      <c r="T37" s="64"/>
    </row>
    <row r="38" spans="1:20" x14ac:dyDescent="0.2">
      <c r="A38" s="63"/>
      <c r="B38" s="64"/>
      <c r="C38" s="64"/>
      <c r="D38" s="64"/>
      <c r="E38" s="64"/>
      <c r="F38" s="64"/>
      <c r="G38" s="64"/>
      <c r="H38" s="64"/>
      <c r="I38" s="64"/>
      <c r="J38" s="64"/>
      <c r="K38" s="64"/>
      <c r="L38" s="64"/>
      <c r="M38" s="64"/>
      <c r="N38" s="64"/>
      <c r="O38" s="64"/>
      <c r="P38" s="64"/>
      <c r="Q38" s="64"/>
      <c r="R38" s="64"/>
      <c r="S38" s="64"/>
      <c r="T38" s="64"/>
    </row>
    <row r="39" spans="1:20" x14ac:dyDescent="0.2">
      <c r="A39" s="63"/>
      <c r="B39" s="64"/>
      <c r="C39" s="64"/>
      <c r="D39" s="64"/>
      <c r="E39" s="64"/>
      <c r="F39" s="64"/>
      <c r="G39" s="64"/>
      <c r="H39" s="64"/>
      <c r="I39" s="64"/>
      <c r="J39" s="64"/>
      <c r="K39" s="64"/>
      <c r="L39" s="64"/>
      <c r="M39" s="64"/>
      <c r="N39" s="64"/>
      <c r="O39" s="64"/>
      <c r="P39" s="64"/>
      <c r="Q39" s="64"/>
      <c r="R39" s="64"/>
      <c r="S39" s="64"/>
      <c r="T39" s="64"/>
    </row>
    <row r="40" spans="1:20" x14ac:dyDescent="0.2">
      <c r="A40" s="63"/>
      <c r="B40" s="64"/>
      <c r="C40" s="64"/>
      <c r="D40" s="64"/>
      <c r="E40" s="64"/>
      <c r="F40" s="64"/>
      <c r="G40" s="64"/>
      <c r="H40" s="64"/>
      <c r="I40" s="64"/>
      <c r="J40" s="64"/>
      <c r="K40" s="64"/>
      <c r="L40" s="64"/>
      <c r="M40" s="64"/>
      <c r="N40" s="64"/>
      <c r="O40" s="64"/>
      <c r="P40" s="64"/>
      <c r="Q40" s="64"/>
      <c r="R40" s="64"/>
      <c r="S40" s="64"/>
      <c r="T40" s="64"/>
    </row>
    <row r="41" spans="1:20" x14ac:dyDescent="0.2">
      <c r="A41" s="63"/>
      <c r="B41" s="64"/>
      <c r="C41" s="64"/>
      <c r="D41" s="64"/>
      <c r="E41" s="64"/>
      <c r="F41" s="64"/>
      <c r="G41" s="64"/>
      <c r="H41" s="64"/>
      <c r="I41" s="64"/>
      <c r="J41" s="64"/>
      <c r="K41" s="64"/>
      <c r="L41" s="64"/>
      <c r="M41" s="64"/>
      <c r="N41" s="64"/>
      <c r="O41" s="64"/>
      <c r="P41" s="64"/>
      <c r="Q41" s="64"/>
      <c r="R41" s="64"/>
      <c r="S41" s="64"/>
      <c r="T41" s="64"/>
    </row>
    <row r="42" spans="1:20" x14ac:dyDescent="0.2">
      <c r="A42" s="63"/>
      <c r="B42" s="64"/>
      <c r="C42" s="64"/>
      <c r="D42" s="64"/>
      <c r="E42" s="64"/>
      <c r="F42" s="64"/>
      <c r="G42" s="64"/>
      <c r="H42" s="64"/>
      <c r="I42" s="64"/>
      <c r="J42" s="64"/>
      <c r="K42" s="64"/>
      <c r="L42" s="64"/>
      <c r="M42" s="64"/>
      <c r="N42" s="64"/>
      <c r="O42" s="64"/>
      <c r="P42" s="64"/>
      <c r="Q42" s="64"/>
      <c r="R42" s="64"/>
      <c r="S42" s="64"/>
      <c r="T42" s="64"/>
    </row>
    <row r="43" spans="1:20" x14ac:dyDescent="0.2">
      <c r="A43" s="63"/>
      <c r="B43" s="64"/>
      <c r="C43" s="64"/>
      <c r="D43" s="64"/>
      <c r="E43" s="64"/>
      <c r="F43" s="64"/>
      <c r="G43" s="64"/>
      <c r="H43" s="64"/>
      <c r="I43" s="64"/>
      <c r="J43" s="64"/>
      <c r="K43" s="64"/>
      <c r="L43" s="64"/>
      <c r="M43" s="64"/>
      <c r="N43" s="64"/>
      <c r="O43" s="64"/>
      <c r="P43" s="64"/>
      <c r="Q43" s="64"/>
      <c r="R43" s="64"/>
      <c r="S43" s="64"/>
      <c r="T43" s="64"/>
    </row>
    <row r="44" spans="1:20" x14ac:dyDescent="0.2">
      <c r="A44" s="63"/>
      <c r="B44" s="64"/>
      <c r="C44" s="64"/>
      <c r="D44" s="64"/>
      <c r="E44" s="64"/>
      <c r="F44" s="64"/>
      <c r="G44" s="64"/>
      <c r="H44" s="64"/>
      <c r="I44" s="64"/>
      <c r="J44" s="64"/>
      <c r="K44" s="64"/>
      <c r="L44" s="64"/>
      <c r="M44" s="64"/>
      <c r="N44" s="64"/>
      <c r="O44" s="64"/>
      <c r="P44" s="64"/>
      <c r="Q44" s="64"/>
      <c r="R44" s="64"/>
      <c r="S44" s="64"/>
      <c r="T44" s="64"/>
    </row>
    <row r="45" spans="1:20" x14ac:dyDescent="0.2">
      <c r="A45" s="63"/>
      <c r="B45" s="64"/>
      <c r="C45" s="64"/>
      <c r="D45" s="64"/>
      <c r="E45" s="64"/>
      <c r="F45" s="64"/>
      <c r="G45" s="64"/>
      <c r="H45" s="64"/>
      <c r="I45" s="64"/>
      <c r="J45" s="64"/>
      <c r="K45" s="64"/>
      <c r="L45" s="64"/>
      <c r="M45" s="64"/>
      <c r="N45" s="64"/>
      <c r="O45" s="64"/>
      <c r="P45" s="64"/>
      <c r="Q45" s="64"/>
      <c r="R45" s="64"/>
      <c r="S45" s="64"/>
      <c r="T45" s="64"/>
    </row>
    <row r="46" spans="1:20" x14ac:dyDescent="0.2">
      <c r="A46" s="63"/>
      <c r="B46" s="64"/>
      <c r="C46" s="64"/>
      <c r="D46" s="64"/>
      <c r="E46" s="64"/>
      <c r="F46" s="64"/>
      <c r="G46" s="64"/>
      <c r="H46" s="64"/>
      <c r="I46" s="64"/>
      <c r="J46" s="64"/>
      <c r="K46" s="64"/>
      <c r="L46" s="64"/>
      <c r="M46" s="64"/>
      <c r="N46" s="64"/>
      <c r="O46" s="64"/>
      <c r="P46" s="64"/>
      <c r="Q46" s="64"/>
      <c r="R46" s="64"/>
      <c r="S46" s="64"/>
      <c r="T46" s="64"/>
    </row>
    <row r="47" spans="1:20" x14ac:dyDescent="0.2">
      <c r="A47" s="63"/>
      <c r="B47" s="64"/>
      <c r="C47" s="64"/>
      <c r="D47" s="64"/>
      <c r="E47" s="64"/>
      <c r="F47" s="64"/>
      <c r="G47" s="64"/>
      <c r="H47" s="64"/>
      <c r="I47" s="64"/>
      <c r="J47" s="64"/>
      <c r="K47" s="64"/>
      <c r="L47" s="64"/>
      <c r="M47" s="64"/>
      <c r="N47" s="64"/>
      <c r="O47" s="64"/>
      <c r="P47" s="64"/>
      <c r="Q47" s="64"/>
      <c r="R47" s="64"/>
      <c r="S47" s="64"/>
      <c r="T47" s="64"/>
    </row>
    <row r="48" spans="1:20" x14ac:dyDescent="0.2">
      <c r="A48" s="63"/>
      <c r="B48" s="64"/>
      <c r="C48" s="64"/>
      <c r="D48" s="64"/>
      <c r="E48" s="64"/>
      <c r="F48" s="64"/>
      <c r="G48" s="64"/>
      <c r="H48" s="64"/>
      <c r="I48" s="64"/>
      <c r="J48" s="64"/>
      <c r="K48" s="64"/>
      <c r="L48" s="64"/>
      <c r="M48" s="64"/>
      <c r="N48" s="64"/>
      <c r="O48" s="64"/>
      <c r="P48" s="64"/>
      <c r="Q48" s="64"/>
      <c r="R48" s="64"/>
      <c r="S48" s="64"/>
      <c r="T48" s="64"/>
    </row>
    <row r="49" spans="1:20" x14ac:dyDescent="0.2">
      <c r="A49" s="63"/>
      <c r="B49" s="64"/>
      <c r="C49" s="64"/>
      <c r="D49" s="64"/>
      <c r="E49" s="64"/>
      <c r="F49" s="64"/>
      <c r="G49" s="64"/>
      <c r="H49" s="64"/>
      <c r="I49" s="64"/>
      <c r="J49" s="64"/>
      <c r="K49" s="64"/>
      <c r="L49" s="64"/>
      <c r="M49" s="64"/>
      <c r="N49" s="64"/>
      <c r="O49" s="64"/>
      <c r="P49" s="64"/>
      <c r="Q49" s="64"/>
      <c r="R49" s="64"/>
      <c r="S49" s="64"/>
      <c r="T49" s="64"/>
    </row>
    <row r="50" spans="1:20" x14ac:dyDescent="0.2">
      <c r="A50" s="63"/>
      <c r="B50" s="64"/>
      <c r="C50" s="64"/>
      <c r="D50" s="64"/>
      <c r="E50" s="64"/>
      <c r="F50" s="64"/>
      <c r="G50" s="64"/>
      <c r="H50" s="64"/>
      <c r="I50" s="64"/>
      <c r="J50" s="64"/>
      <c r="K50" s="64"/>
      <c r="L50" s="64"/>
      <c r="M50" s="64"/>
      <c r="N50" s="64"/>
      <c r="O50" s="64"/>
      <c r="P50" s="64"/>
      <c r="Q50" s="64"/>
      <c r="R50" s="64"/>
      <c r="S50" s="64"/>
      <c r="T50" s="64"/>
    </row>
    <row r="51" spans="1:20" x14ac:dyDescent="0.2">
      <c r="A51" s="63"/>
      <c r="B51" s="64"/>
      <c r="C51" s="64"/>
      <c r="D51" s="64"/>
      <c r="E51" s="64"/>
      <c r="F51" s="64"/>
      <c r="G51" s="64"/>
      <c r="H51" s="64"/>
      <c r="I51" s="64"/>
      <c r="J51" s="64"/>
      <c r="K51" s="64"/>
      <c r="L51" s="64"/>
      <c r="M51" s="64"/>
      <c r="N51" s="64"/>
      <c r="O51" s="64"/>
      <c r="P51" s="64"/>
      <c r="Q51" s="64"/>
      <c r="R51" s="64"/>
      <c r="S51" s="64"/>
      <c r="T51" s="64"/>
    </row>
  </sheetData>
  <pageMargins left="0.7" right="0.7" top="0.75" bottom="0.75" header="0.3" footer="0.3"/>
  <pageSetup orientation="landscape" r:id="rId1"/>
  <headerFooter>
    <oddHeader>&amp;C&amp;"Arial,Bold"&amp;12OLD DOMINION ELECTRIC COOPERATIVE
Transmission Capital Projects
2021 In-Service Forecase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13"/>
  <sheetViews>
    <sheetView tabSelected="1" view="pageLayout" zoomScaleNormal="90" workbookViewId="0">
      <selection activeCell="C8" sqref="C8"/>
    </sheetView>
  </sheetViews>
  <sheetFormatPr defaultColWidth="9.140625" defaultRowHeight="12.75" x14ac:dyDescent="0.2"/>
  <cols>
    <col min="1" max="1" width="31.140625" style="66" customWidth="1"/>
    <col min="2" max="2" width="12.28515625" style="66" hidden="1" customWidth="1"/>
    <col min="3" max="3" width="35.85546875" style="66" bestFit="1" customWidth="1"/>
    <col min="4" max="4" width="13" style="66" bestFit="1" customWidth="1"/>
    <col min="5" max="5" width="12.28515625" style="66" bestFit="1" customWidth="1"/>
    <col min="6" max="6" width="13" style="66" bestFit="1" customWidth="1"/>
    <col min="7" max="7" width="15.5703125" style="66" bestFit="1" customWidth="1"/>
    <col min="8" max="11" width="14.28515625" style="66" bestFit="1" customWidth="1"/>
    <col min="12" max="12" width="14.28515625" style="66" customWidth="1"/>
    <col min="13" max="13" width="14.28515625" style="66" bestFit="1" customWidth="1"/>
    <col min="14" max="14" width="16.5703125" style="66" customWidth="1"/>
    <col min="15" max="15" width="14.28515625" style="66" bestFit="1" customWidth="1"/>
    <col min="16" max="16" width="2.85546875" style="66" customWidth="1"/>
    <col min="17" max="17" width="17.85546875" style="66" customWidth="1"/>
    <col min="18" max="18" width="4.5703125" style="66" hidden="1" customWidth="1"/>
    <col min="19" max="19" width="17.140625" style="66" hidden="1" customWidth="1"/>
    <col min="20" max="20" width="15.42578125" style="66" hidden="1" customWidth="1"/>
    <col min="21" max="16384" width="9.140625" style="66"/>
  </cols>
  <sheetData>
    <row r="1" spans="1:20" x14ac:dyDescent="0.2">
      <c r="A1" s="65"/>
      <c r="B1" s="65">
        <f>'Workpaper pg 3_In Serv Fcst_ISL'!C4-1</f>
        <v>2020</v>
      </c>
      <c r="C1" s="65"/>
    </row>
    <row r="2" spans="1:20" x14ac:dyDescent="0.2">
      <c r="B2" s="67"/>
      <c r="C2" s="67" t="s">
        <v>166</v>
      </c>
      <c r="D2" s="68" t="str">
        <f>"Jan-"&amp;RIGHT($B$1,2)</f>
        <v>Jan-20</v>
      </c>
      <c r="E2" s="68" t="str">
        <f>"Feb-"&amp;RIGHT($B$1,2)</f>
        <v>Feb-20</v>
      </c>
      <c r="F2" s="68" t="str">
        <f>"Mar-"&amp;RIGHT($B$1,2)</f>
        <v>Mar-20</v>
      </c>
      <c r="G2" s="68" t="str">
        <f>"Apr-"&amp;RIGHT($B$1,2)</f>
        <v>Apr-20</v>
      </c>
      <c r="H2" s="68" t="str">
        <f>"May-"&amp;RIGHT($B$1,2)</f>
        <v>May-20</v>
      </c>
      <c r="I2" s="68" t="str">
        <f>"Jun-"&amp;RIGHT($B$1,2)</f>
        <v>Jun-20</v>
      </c>
      <c r="J2" s="68" t="str">
        <f>"Jul-"&amp;RIGHT($B$1,2)</f>
        <v>Jul-20</v>
      </c>
      <c r="K2" s="68" t="str">
        <f>"Aug-"&amp;RIGHT($B$1,2)</f>
        <v>Aug-20</v>
      </c>
      <c r="L2" s="68" t="str">
        <f>"Sep-"&amp;RIGHT($B$1,2)</f>
        <v>Sep-20</v>
      </c>
      <c r="M2" s="68" t="str">
        <f>"Oct-"&amp;RIGHT($B$1,2)</f>
        <v>Oct-20</v>
      </c>
      <c r="N2" s="68" t="str">
        <f>"Nov-"&amp;RIGHT($B$1,2)</f>
        <v>Nov-20</v>
      </c>
      <c r="O2" s="68" t="str">
        <f>"Dec-"&amp;RIGHT($B$1,2)</f>
        <v>Dec-20</v>
      </c>
      <c r="P2" s="68"/>
      <c r="Q2" s="67" t="str">
        <f>"Total "&amp;$B$1</f>
        <v>Total 2020</v>
      </c>
      <c r="R2" s="67"/>
      <c r="S2" s="67" t="str">
        <f>$B$1&amp; " PIS Report"</f>
        <v>2020 PIS Report</v>
      </c>
      <c r="T2" s="67" t="s">
        <v>56</v>
      </c>
    </row>
    <row r="4" spans="1:20" x14ac:dyDescent="0.2">
      <c r="A4" s="69" t="str">
        <f>$B$1&amp;" Actual Additions"</f>
        <v>2020 Actual Additions</v>
      </c>
    </row>
    <row r="6" spans="1:20" x14ac:dyDescent="0.2">
      <c r="A6" s="70" t="s">
        <v>50</v>
      </c>
      <c r="B6" s="70"/>
      <c r="C6" s="70"/>
    </row>
    <row r="7" spans="1:20" x14ac:dyDescent="0.2">
      <c r="A7" s="71" t="s">
        <v>94</v>
      </c>
      <c r="B7" s="72" t="s">
        <v>93</v>
      </c>
      <c r="C7" s="22" t="s">
        <v>167</v>
      </c>
      <c r="D7" s="73"/>
      <c r="E7" s="73"/>
      <c r="F7" s="73"/>
      <c r="G7" s="73"/>
      <c r="H7" s="73"/>
      <c r="I7" s="74">
        <v>224624.46</v>
      </c>
      <c r="J7" s="74"/>
      <c r="K7" s="73"/>
      <c r="L7" s="73"/>
      <c r="M7" s="73"/>
      <c r="N7" s="73"/>
      <c r="O7" s="73"/>
      <c r="P7" s="75"/>
      <c r="Q7" s="75">
        <f>SUM(D7:O7)</f>
        <v>224624.46</v>
      </c>
      <c r="R7" s="75"/>
    </row>
    <row r="8" spans="1:20" x14ac:dyDescent="0.2">
      <c r="A8" s="71" t="s">
        <v>95</v>
      </c>
      <c r="B8" s="72" t="s">
        <v>91</v>
      </c>
      <c r="C8" s="22" t="s">
        <v>168</v>
      </c>
      <c r="D8" s="73"/>
      <c r="E8" s="73"/>
      <c r="F8" s="73"/>
      <c r="G8" s="73"/>
      <c r="H8" s="73"/>
      <c r="I8" s="73"/>
      <c r="J8" s="73"/>
      <c r="K8" s="73"/>
      <c r="L8" s="73">
        <v>971514.89000000048</v>
      </c>
      <c r="M8" s="73"/>
      <c r="N8" s="73"/>
      <c r="O8" s="73"/>
      <c r="P8" s="75"/>
      <c r="Q8" s="75">
        <f>SUM(D8:O8)</f>
        <v>971514.89000000048</v>
      </c>
      <c r="R8" s="75"/>
    </row>
    <row r="9" spans="1:20" x14ac:dyDescent="0.2">
      <c r="A9" s="71" t="s">
        <v>96</v>
      </c>
      <c r="B9" s="72" t="s">
        <v>92</v>
      </c>
      <c r="C9" s="22" t="s">
        <v>168</v>
      </c>
      <c r="D9" s="73"/>
      <c r="E9" s="73"/>
      <c r="F9" s="73"/>
      <c r="G9" s="73"/>
      <c r="H9" s="73"/>
      <c r="I9" s="73"/>
      <c r="J9" s="73"/>
      <c r="K9" s="73"/>
      <c r="L9" s="73">
        <v>908894.57999999984</v>
      </c>
      <c r="M9" s="73"/>
      <c r="N9" s="73"/>
      <c r="O9" s="73"/>
      <c r="P9" s="75"/>
      <c r="Q9" s="75">
        <f t="shared" ref="Q9:Q10" si="0">SUM(D9:O9)</f>
        <v>908894.57999999984</v>
      </c>
      <c r="R9" s="75"/>
    </row>
    <row r="10" spans="1:20" x14ac:dyDescent="0.2">
      <c r="A10" s="71" t="s">
        <v>98</v>
      </c>
      <c r="B10" s="72" t="s">
        <v>97</v>
      </c>
      <c r="C10" s="22" t="s">
        <v>169</v>
      </c>
      <c r="D10" s="73"/>
      <c r="E10" s="73"/>
      <c r="F10" s="73"/>
      <c r="G10" s="73"/>
      <c r="H10" s="73"/>
      <c r="I10" s="73"/>
      <c r="J10" s="73"/>
      <c r="K10" s="73"/>
      <c r="L10" s="73"/>
      <c r="M10" s="73"/>
      <c r="N10" s="73"/>
      <c r="O10" s="73">
        <v>1330298.5300000019</v>
      </c>
      <c r="P10" s="75"/>
      <c r="Q10" s="75">
        <f t="shared" si="0"/>
        <v>1330298.5300000019</v>
      </c>
      <c r="R10" s="75"/>
    </row>
    <row r="11" spans="1:20" x14ac:dyDescent="0.2">
      <c r="C11" s="22"/>
      <c r="E11" s="76"/>
    </row>
    <row r="12" spans="1:20" x14ac:dyDescent="0.2">
      <c r="A12" s="77" t="s">
        <v>51</v>
      </c>
      <c r="B12" s="77"/>
      <c r="C12" s="22"/>
      <c r="D12" s="78">
        <f t="shared" ref="D12:O12" si="1">SUM(D7:D11)</f>
        <v>0</v>
      </c>
      <c r="E12" s="78">
        <f t="shared" si="1"/>
        <v>0</v>
      </c>
      <c r="F12" s="78">
        <f t="shared" si="1"/>
        <v>0</v>
      </c>
      <c r="G12" s="78">
        <f t="shared" si="1"/>
        <v>0</v>
      </c>
      <c r="H12" s="78">
        <f t="shared" si="1"/>
        <v>0</v>
      </c>
      <c r="I12" s="78">
        <f t="shared" si="1"/>
        <v>224624.46</v>
      </c>
      <c r="J12" s="78">
        <f t="shared" si="1"/>
        <v>0</v>
      </c>
      <c r="K12" s="78">
        <f t="shared" si="1"/>
        <v>0</v>
      </c>
      <c r="L12" s="78">
        <f t="shared" si="1"/>
        <v>1880409.4700000002</v>
      </c>
      <c r="M12" s="78">
        <f t="shared" si="1"/>
        <v>0</v>
      </c>
      <c r="N12" s="78">
        <f t="shared" si="1"/>
        <v>0</v>
      </c>
      <c r="O12" s="78">
        <f t="shared" si="1"/>
        <v>1330298.5300000019</v>
      </c>
      <c r="P12" s="78"/>
      <c r="Q12" s="78">
        <f>SUM(Q7:Q11)</f>
        <v>3435332.4600000028</v>
      </c>
      <c r="R12" s="79"/>
    </row>
    <row r="13" spans="1:20" x14ac:dyDescent="0.2">
      <c r="A13" s="77"/>
      <c r="B13" s="77"/>
      <c r="C13" s="22"/>
      <c r="D13" s="79"/>
      <c r="E13" s="79"/>
      <c r="F13" s="79"/>
      <c r="G13" s="79"/>
      <c r="H13" s="79"/>
      <c r="I13" s="79"/>
      <c r="J13" s="79"/>
      <c r="K13" s="79"/>
      <c r="L13" s="79"/>
      <c r="M13" s="79"/>
      <c r="N13" s="79"/>
      <c r="O13" s="79"/>
      <c r="P13" s="79"/>
      <c r="Q13" s="79"/>
      <c r="R13" s="79"/>
    </row>
    <row r="14" spans="1:20" x14ac:dyDescent="0.2">
      <c r="A14" s="70" t="s">
        <v>54</v>
      </c>
      <c r="B14" s="70"/>
      <c r="C14" s="22"/>
      <c r="D14" s="79"/>
      <c r="E14" s="79"/>
      <c r="F14" s="79"/>
      <c r="G14" s="79"/>
      <c r="H14" s="79"/>
      <c r="I14" s="79"/>
      <c r="J14" s="79"/>
      <c r="K14" s="79"/>
      <c r="L14" s="79"/>
      <c r="M14" s="79"/>
      <c r="N14" s="79"/>
      <c r="O14" s="79"/>
      <c r="P14" s="79"/>
      <c r="Q14" s="79"/>
      <c r="R14" s="79"/>
    </row>
    <row r="15" spans="1:20" s="81" customFormat="1" x14ac:dyDescent="0.2">
      <c r="A15" s="71" t="s">
        <v>14</v>
      </c>
      <c r="B15" s="71"/>
      <c r="C15" s="22"/>
      <c r="D15" s="73"/>
      <c r="E15" s="73"/>
      <c r="F15" s="73"/>
      <c r="G15" s="73"/>
      <c r="H15" s="73"/>
      <c r="I15" s="73"/>
      <c r="J15" s="73"/>
      <c r="K15" s="73"/>
      <c r="L15" s="73"/>
      <c r="M15" s="73"/>
      <c r="N15" s="73"/>
      <c r="O15" s="73"/>
      <c r="P15" s="79"/>
      <c r="Q15" s="80"/>
      <c r="R15" s="80"/>
      <c r="S15" s="66"/>
      <c r="T15" s="66"/>
    </row>
    <row r="16" spans="1:20" s="81" customFormat="1" x14ac:dyDescent="0.2">
      <c r="A16" s="82" t="s">
        <v>90</v>
      </c>
      <c r="B16" s="71" t="s">
        <v>89</v>
      </c>
      <c r="C16" s="22" t="s">
        <v>167</v>
      </c>
      <c r="D16" s="73"/>
      <c r="E16" s="73"/>
      <c r="F16" s="73"/>
      <c r="G16" s="73"/>
      <c r="H16" s="73"/>
      <c r="I16" s="73"/>
      <c r="J16" s="73"/>
      <c r="K16" s="73"/>
      <c r="L16" s="73"/>
      <c r="M16" s="73"/>
      <c r="N16" s="73">
        <v>155807.72</v>
      </c>
      <c r="O16" s="73"/>
      <c r="P16" s="79"/>
      <c r="Q16" s="80">
        <f>SUM(D16:O16)</f>
        <v>155807.72</v>
      </c>
      <c r="R16" s="80"/>
      <c r="S16" s="66"/>
      <c r="T16" s="66"/>
    </row>
    <row r="17" spans="1:20" s="81" customFormat="1" x14ac:dyDescent="0.2">
      <c r="A17" s="71" t="s">
        <v>60</v>
      </c>
      <c r="B17" s="71"/>
      <c r="C17" s="71"/>
      <c r="D17" s="73"/>
      <c r="E17" s="73"/>
      <c r="F17" s="73"/>
      <c r="G17" s="73"/>
      <c r="H17" s="73"/>
      <c r="I17" s="73"/>
      <c r="J17" s="73"/>
      <c r="K17" s="73"/>
      <c r="L17" s="73"/>
      <c r="M17" s="73"/>
      <c r="N17" s="73"/>
      <c r="O17" s="73"/>
      <c r="P17" s="66"/>
      <c r="Q17" s="80">
        <f t="shared" ref="Q17" si="2">SUM(D17:O17)</f>
        <v>0</v>
      </c>
      <c r="R17" s="80"/>
      <c r="S17" s="66"/>
      <c r="T17" s="66"/>
    </row>
    <row r="18" spans="1:20" s="81" customFormat="1" x14ac:dyDescent="0.2">
      <c r="A18" s="71"/>
      <c r="B18" s="71"/>
      <c r="C18" s="71"/>
      <c r="D18" s="66"/>
      <c r="E18" s="66"/>
      <c r="F18" s="66"/>
      <c r="G18" s="66"/>
      <c r="H18" s="66"/>
      <c r="I18" s="66"/>
      <c r="J18" s="66"/>
      <c r="K18" s="66"/>
      <c r="L18" s="66"/>
      <c r="M18" s="66"/>
      <c r="N18" s="66"/>
      <c r="O18" s="66"/>
      <c r="P18" s="66"/>
      <c r="Q18" s="66"/>
      <c r="R18" s="66"/>
      <c r="S18" s="66"/>
      <c r="T18" s="66"/>
    </row>
    <row r="19" spans="1:20" s="81" customFormat="1" x14ac:dyDescent="0.2">
      <c r="A19" s="77" t="s">
        <v>53</v>
      </c>
      <c r="B19" s="77"/>
      <c r="C19" s="77"/>
      <c r="D19" s="83">
        <f t="shared" ref="D19:O19" si="3">SUM(D15:D18)</f>
        <v>0</v>
      </c>
      <c r="E19" s="83">
        <f t="shared" si="3"/>
        <v>0</v>
      </c>
      <c r="F19" s="83">
        <f t="shared" si="3"/>
        <v>0</v>
      </c>
      <c r="G19" s="83">
        <f t="shared" si="3"/>
        <v>0</v>
      </c>
      <c r="H19" s="83">
        <f t="shared" si="3"/>
        <v>0</v>
      </c>
      <c r="I19" s="83">
        <f t="shared" si="3"/>
        <v>0</v>
      </c>
      <c r="J19" s="83">
        <f t="shared" si="3"/>
        <v>0</v>
      </c>
      <c r="K19" s="83">
        <f t="shared" si="3"/>
        <v>0</v>
      </c>
      <c r="L19" s="83">
        <f t="shared" si="3"/>
        <v>0</v>
      </c>
      <c r="M19" s="83">
        <f t="shared" si="3"/>
        <v>0</v>
      </c>
      <c r="N19" s="83">
        <f t="shared" si="3"/>
        <v>155807.72</v>
      </c>
      <c r="O19" s="83">
        <f t="shared" si="3"/>
        <v>0</v>
      </c>
      <c r="P19" s="84"/>
      <c r="Q19" s="83">
        <f>SUM(Q15:Q18)</f>
        <v>155807.72</v>
      </c>
      <c r="R19" s="85"/>
      <c r="S19" s="66"/>
      <c r="T19" s="66"/>
    </row>
    <row r="20" spans="1:20" s="81" customFormat="1" x14ac:dyDescent="0.2">
      <c r="A20" s="71"/>
      <c r="B20" s="71"/>
      <c r="C20" s="71"/>
      <c r="D20" s="86"/>
      <c r="E20" s="86"/>
      <c r="F20" s="86"/>
      <c r="G20" s="86"/>
      <c r="H20" s="86"/>
      <c r="I20" s="86"/>
      <c r="J20" s="86"/>
      <c r="K20" s="86"/>
      <c r="L20" s="86"/>
      <c r="M20" s="86"/>
      <c r="N20" s="86"/>
      <c r="O20" s="86"/>
      <c r="P20" s="86"/>
      <c r="Q20" s="86"/>
      <c r="R20" s="86"/>
      <c r="S20" s="86"/>
      <c r="T20" s="66"/>
    </row>
    <row r="21" spans="1:20" s="81" customFormat="1" ht="13.5" thickBot="1" x14ac:dyDescent="0.25">
      <c r="A21" s="87" t="s">
        <v>52</v>
      </c>
      <c r="B21" s="87"/>
      <c r="C21" s="87"/>
      <c r="D21" s="88">
        <f t="shared" ref="D21:O21" si="4">+D12+D19</f>
        <v>0</v>
      </c>
      <c r="E21" s="88">
        <f t="shared" si="4"/>
        <v>0</v>
      </c>
      <c r="F21" s="88">
        <f t="shared" si="4"/>
        <v>0</v>
      </c>
      <c r="G21" s="88">
        <f t="shared" si="4"/>
        <v>0</v>
      </c>
      <c r="H21" s="88">
        <f t="shared" si="4"/>
        <v>0</v>
      </c>
      <c r="I21" s="88">
        <f t="shared" si="4"/>
        <v>224624.46</v>
      </c>
      <c r="J21" s="88">
        <f t="shared" si="4"/>
        <v>0</v>
      </c>
      <c r="K21" s="88">
        <f t="shared" si="4"/>
        <v>0</v>
      </c>
      <c r="L21" s="88">
        <f t="shared" si="4"/>
        <v>1880409.4700000002</v>
      </c>
      <c r="M21" s="88">
        <f t="shared" si="4"/>
        <v>0</v>
      </c>
      <c r="N21" s="88">
        <f t="shared" si="4"/>
        <v>155807.72</v>
      </c>
      <c r="O21" s="88">
        <f t="shared" si="4"/>
        <v>1330298.5300000019</v>
      </c>
      <c r="P21" s="66"/>
      <c r="Q21" s="88">
        <f>+Q12+Q19</f>
        <v>3591140.180000003</v>
      </c>
      <c r="R21" s="66"/>
      <c r="S21" s="89">
        <v>3591140.1799999997</v>
      </c>
      <c r="T21" s="88">
        <f>Q21-S21</f>
        <v>0</v>
      </c>
    </row>
    <row r="22" spans="1:20" s="81" customFormat="1" ht="13.5" thickTop="1" x14ac:dyDescent="0.2">
      <c r="A22" s="66"/>
      <c r="B22" s="66"/>
      <c r="C22" s="66"/>
      <c r="D22" s="66"/>
      <c r="E22" s="66"/>
      <c r="F22" s="66"/>
      <c r="G22" s="66"/>
      <c r="H22" s="66"/>
      <c r="I22" s="66"/>
      <c r="J22" s="66"/>
      <c r="K22" s="66"/>
      <c r="L22" s="66"/>
      <c r="M22" s="66"/>
      <c r="N22" s="66"/>
      <c r="O22" s="66"/>
      <c r="P22" s="66"/>
      <c r="Q22" s="66"/>
      <c r="R22" s="66"/>
      <c r="S22" s="66"/>
      <c r="T22" s="66"/>
    </row>
    <row r="23" spans="1:20" s="81" customFormat="1" hidden="1" x14ac:dyDescent="0.2">
      <c r="A23" s="69" t="str">
        <f>$B$1&amp;" Actual Transfers"</f>
        <v>2020 Actual Transfers</v>
      </c>
      <c r="B23" s="67"/>
      <c r="C23" s="67"/>
      <c r="D23" s="68" t="str">
        <f t="shared" ref="D23:O23" si="5">D2</f>
        <v>Jan-20</v>
      </c>
      <c r="E23" s="68" t="str">
        <f t="shared" si="5"/>
        <v>Feb-20</v>
      </c>
      <c r="F23" s="68" t="str">
        <f t="shared" si="5"/>
        <v>Mar-20</v>
      </c>
      <c r="G23" s="68" t="str">
        <f t="shared" si="5"/>
        <v>Apr-20</v>
      </c>
      <c r="H23" s="68" t="str">
        <f t="shared" si="5"/>
        <v>May-20</v>
      </c>
      <c r="I23" s="68" t="str">
        <f t="shared" si="5"/>
        <v>Jun-20</v>
      </c>
      <c r="J23" s="68" t="str">
        <f t="shared" si="5"/>
        <v>Jul-20</v>
      </c>
      <c r="K23" s="68" t="str">
        <f t="shared" si="5"/>
        <v>Aug-20</v>
      </c>
      <c r="L23" s="68" t="str">
        <f t="shared" si="5"/>
        <v>Sep-20</v>
      </c>
      <c r="M23" s="68" t="str">
        <f t="shared" si="5"/>
        <v>Oct-20</v>
      </c>
      <c r="N23" s="68" t="str">
        <f t="shared" si="5"/>
        <v>Nov-20</v>
      </c>
      <c r="O23" s="68" t="str">
        <f t="shared" si="5"/>
        <v>Dec-20</v>
      </c>
      <c r="P23" s="68"/>
      <c r="Q23" s="68" t="str">
        <f>Q2</f>
        <v>Total 2020</v>
      </c>
      <c r="R23" s="67"/>
      <c r="S23" s="66"/>
      <c r="T23" s="66"/>
    </row>
    <row r="24" spans="1:20" hidden="1" x14ac:dyDescent="0.2"/>
    <row r="25" spans="1:20" hidden="1" x14ac:dyDescent="0.2">
      <c r="A25" s="70" t="s">
        <v>54</v>
      </c>
    </row>
    <row r="26" spans="1:20" hidden="1" x14ac:dyDescent="0.2">
      <c r="A26" s="90"/>
      <c r="D26" s="73"/>
      <c r="E26" s="73"/>
      <c r="F26" s="73"/>
      <c r="G26" s="73"/>
      <c r="H26" s="73"/>
      <c r="I26" s="74"/>
      <c r="J26" s="73"/>
      <c r="K26" s="73"/>
      <c r="L26" s="73"/>
      <c r="M26" s="73"/>
      <c r="N26" s="73"/>
      <c r="O26" s="73"/>
      <c r="Q26" s="80">
        <f t="shared" ref="Q26" si="6">SUM(D26:O26)</f>
        <v>0</v>
      </c>
    </row>
    <row r="27" spans="1:20" hidden="1" x14ac:dyDescent="0.2"/>
    <row r="28" spans="1:20" hidden="1" x14ac:dyDescent="0.2">
      <c r="A28" s="77" t="s">
        <v>65</v>
      </c>
      <c r="D28" s="78">
        <f>SUM(D25:D27)</f>
        <v>0</v>
      </c>
      <c r="E28" s="78">
        <f t="shared" ref="E28:Q28" si="7">SUM(E25:E27)</f>
        <v>0</v>
      </c>
      <c r="F28" s="78">
        <f t="shared" si="7"/>
        <v>0</v>
      </c>
      <c r="G28" s="78">
        <f t="shared" si="7"/>
        <v>0</v>
      </c>
      <c r="H28" s="78">
        <f t="shared" si="7"/>
        <v>0</v>
      </c>
      <c r="I28" s="78">
        <f t="shared" si="7"/>
        <v>0</v>
      </c>
      <c r="J28" s="78">
        <f t="shared" si="7"/>
        <v>0</v>
      </c>
      <c r="K28" s="78">
        <f t="shared" si="7"/>
        <v>0</v>
      </c>
      <c r="L28" s="78">
        <f t="shared" si="7"/>
        <v>0</v>
      </c>
      <c r="M28" s="78">
        <f t="shared" si="7"/>
        <v>0</v>
      </c>
      <c r="N28" s="78">
        <f t="shared" si="7"/>
        <v>0</v>
      </c>
      <c r="O28" s="78">
        <f t="shared" si="7"/>
        <v>0</v>
      </c>
      <c r="Q28" s="78">
        <f t="shared" si="7"/>
        <v>0</v>
      </c>
    </row>
    <row r="29" spans="1:20" hidden="1" x14ac:dyDescent="0.2"/>
    <row r="30" spans="1:20" ht="13.5" hidden="1" thickBot="1" x14ac:dyDescent="0.25">
      <c r="A30" s="87" t="s">
        <v>64</v>
      </c>
      <c r="D30" s="88">
        <f>D28</f>
        <v>0</v>
      </c>
      <c r="E30" s="88">
        <f t="shared" ref="E30:Q30" si="8">E28</f>
        <v>0</v>
      </c>
      <c r="F30" s="88">
        <f t="shared" si="8"/>
        <v>0</v>
      </c>
      <c r="G30" s="88">
        <f t="shared" si="8"/>
        <v>0</v>
      </c>
      <c r="H30" s="88">
        <f t="shared" si="8"/>
        <v>0</v>
      </c>
      <c r="I30" s="88">
        <f t="shared" si="8"/>
        <v>0</v>
      </c>
      <c r="J30" s="88">
        <f t="shared" si="8"/>
        <v>0</v>
      </c>
      <c r="K30" s="88">
        <f t="shared" si="8"/>
        <v>0</v>
      </c>
      <c r="L30" s="88">
        <f t="shared" si="8"/>
        <v>0</v>
      </c>
      <c r="M30" s="88">
        <f t="shared" si="8"/>
        <v>0</v>
      </c>
      <c r="N30" s="88">
        <f t="shared" si="8"/>
        <v>0</v>
      </c>
      <c r="O30" s="88">
        <f t="shared" si="8"/>
        <v>0</v>
      </c>
      <c r="Q30" s="88">
        <f t="shared" si="8"/>
        <v>0</v>
      </c>
    </row>
    <row r="31" spans="1:20" ht="13.5" hidden="1" thickTop="1" x14ac:dyDescent="0.2">
      <c r="A31" s="91"/>
    </row>
    <row r="32" spans="1:20" hidden="1" x14ac:dyDescent="0.2"/>
    <row r="33" spans="1:18" hidden="1" x14ac:dyDescent="0.2"/>
    <row r="34" spans="1:18" hidden="1" x14ac:dyDescent="0.2">
      <c r="A34" s="69" t="str">
        <f>$B$1&amp;" Actual Retirements"</f>
        <v>2020 Actual Retirements</v>
      </c>
      <c r="B34" s="67"/>
      <c r="C34" s="67"/>
      <c r="D34" s="68" t="str">
        <f t="shared" ref="D34:O34" si="9">D2</f>
        <v>Jan-20</v>
      </c>
      <c r="E34" s="68" t="str">
        <f t="shared" si="9"/>
        <v>Feb-20</v>
      </c>
      <c r="F34" s="68" t="str">
        <f t="shared" si="9"/>
        <v>Mar-20</v>
      </c>
      <c r="G34" s="68" t="str">
        <f t="shared" si="9"/>
        <v>Apr-20</v>
      </c>
      <c r="H34" s="68" t="str">
        <f t="shared" si="9"/>
        <v>May-20</v>
      </c>
      <c r="I34" s="68" t="str">
        <f t="shared" si="9"/>
        <v>Jun-20</v>
      </c>
      <c r="J34" s="68" t="str">
        <f t="shared" si="9"/>
        <v>Jul-20</v>
      </c>
      <c r="K34" s="68" t="str">
        <f t="shared" si="9"/>
        <v>Aug-20</v>
      </c>
      <c r="L34" s="68" t="str">
        <f t="shared" si="9"/>
        <v>Sep-20</v>
      </c>
      <c r="M34" s="68" t="str">
        <f t="shared" si="9"/>
        <v>Oct-20</v>
      </c>
      <c r="N34" s="68" t="str">
        <f t="shared" si="9"/>
        <v>Nov-20</v>
      </c>
      <c r="O34" s="68" t="str">
        <f t="shared" si="9"/>
        <v>Dec-20</v>
      </c>
      <c r="P34" s="68"/>
      <c r="Q34" s="67" t="str">
        <f>Q2</f>
        <v>Total 2020</v>
      </c>
      <c r="R34" s="67"/>
    </row>
    <row r="35" spans="1:18" hidden="1" x14ac:dyDescent="0.2"/>
    <row r="36" spans="1:18" hidden="1" x14ac:dyDescent="0.2">
      <c r="A36" s="70" t="s">
        <v>50</v>
      </c>
      <c r="B36" s="75"/>
      <c r="C36" s="75"/>
      <c r="D36" s="75"/>
      <c r="E36" s="75"/>
      <c r="F36" s="75"/>
      <c r="G36" s="75"/>
      <c r="H36" s="75"/>
      <c r="I36" s="75"/>
      <c r="J36" s="75"/>
      <c r="K36" s="75"/>
      <c r="L36" s="75"/>
      <c r="M36" s="75"/>
      <c r="N36" s="75"/>
      <c r="O36" s="75"/>
      <c r="P36" s="75"/>
      <c r="Q36" s="75"/>
      <c r="R36" s="75"/>
    </row>
    <row r="37" spans="1:18" hidden="1" x14ac:dyDescent="0.2">
      <c r="A37" s="71" t="s">
        <v>99</v>
      </c>
      <c r="B37" s="90" t="s">
        <v>122</v>
      </c>
      <c r="C37" s="22" t="s">
        <v>167</v>
      </c>
      <c r="D37" s="73"/>
      <c r="E37" s="73"/>
      <c r="F37" s="73"/>
      <c r="G37" s="73"/>
      <c r="H37" s="73"/>
      <c r="I37" s="74">
        <v>-110.2</v>
      </c>
      <c r="J37" s="73"/>
      <c r="K37" s="73"/>
      <c r="L37" s="73"/>
      <c r="M37" s="73"/>
      <c r="N37" s="73"/>
      <c r="O37" s="73"/>
      <c r="P37" s="75"/>
      <c r="Q37" s="75">
        <f t="shared" ref="Q37:Q102" si="10">SUM(D37:O37)</f>
        <v>-110.2</v>
      </c>
      <c r="R37" s="75"/>
    </row>
    <row r="38" spans="1:18" hidden="1" x14ac:dyDescent="0.2">
      <c r="A38" s="71" t="s">
        <v>100</v>
      </c>
      <c r="B38" s="90" t="s">
        <v>122</v>
      </c>
      <c r="C38" s="22" t="s">
        <v>167</v>
      </c>
      <c r="D38" s="73"/>
      <c r="E38" s="73"/>
      <c r="F38" s="73"/>
      <c r="G38" s="73"/>
      <c r="H38" s="73"/>
      <c r="I38" s="74">
        <v>-163.83000000000001</v>
      </c>
      <c r="J38" s="73"/>
      <c r="K38" s="73"/>
      <c r="L38" s="73"/>
      <c r="M38" s="73"/>
      <c r="N38" s="73"/>
      <c r="O38" s="73"/>
      <c r="P38" s="75"/>
      <c r="Q38" s="75">
        <f t="shared" si="10"/>
        <v>-163.83000000000001</v>
      </c>
      <c r="R38" s="75"/>
    </row>
    <row r="39" spans="1:18" hidden="1" x14ac:dyDescent="0.2">
      <c r="A39" s="71" t="s">
        <v>101</v>
      </c>
      <c r="B39" s="90" t="s">
        <v>122</v>
      </c>
      <c r="C39" s="22" t="s">
        <v>167</v>
      </c>
      <c r="D39" s="73"/>
      <c r="E39" s="73"/>
      <c r="F39" s="73"/>
      <c r="G39" s="73"/>
      <c r="H39" s="73"/>
      <c r="I39" s="74">
        <v>-220.41</v>
      </c>
      <c r="J39" s="73"/>
      <c r="K39" s="73"/>
      <c r="L39" s="73"/>
      <c r="M39" s="73"/>
      <c r="N39" s="73"/>
      <c r="O39" s="73"/>
      <c r="P39" s="75"/>
      <c r="Q39" s="75">
        <f t="shared" si="10"/>
        <v>-220.41</v>
      </c>
      <c r="R39" s="75"/>
    </row>
    <row r="40" spans="1:18" hidden="1" x14ac:dyDescent="0.2">
      <c r="A40" s="71" t="s">
        <v>102</v>
      </c>
      <c r="B40" s="90" t="s">
        <v>122</v>
      </c>
      <c r="C40" s="22" t="s">
        <v>167</v>
      </c>
      <c r="D40" s="73"/>
      <c r="E40" s="73"/>
      <c r="F40" s="73"/>
      <c r="G40" s="73"/>
      <c r="H40" s="73"/>
      <c r="I40" s="74">
        <v>-220.41</v>
      </c>
      <c r="J40" s="73"/>
      <c r="K40" s="73"/>
      <c r="L40" s="73"/>
      <c r="M40" s="73"/>
      <c r="N40" s="73"/>
      <c r="O40" s="73"/>
      <c r="P40" s="75"/>
      <c r="Q40" s="75">
        <f t="shared" si="10"/>
        <v>-220.41</v>
      </c>
      <c r="R40" s="75"/>
    </row>
    <row r="41" spans="1:18" hidden="1" x14ac:dyDescent="0.2">
      <c r="A41" s="71" t="s">
        <v>103</v>
      </c>
      <c r="B41" s="90" t="s">
        <v>122</v>
      </c>
      <c r="C41" s="22" t="s">
        <v>167</v>
      </c>
      <c r="D41" s="73"/>
      <c r="E41" s="73"/>
      <c r="F41" s="73"/>
      <c r="G41" s="73"/>
      <c r="H41" s="73"/>
      <c r="I41" s="74">
        <v>-271.45999999999998</v>
      </c>
      <c r="J41" s="73"/>
      <c r="K41" s="73"/>
      <c r="L41" s="73"/>
      <c r="M41" s="73"/>
      <c r="N41" s="73"/>
      <c r="O41" s="73"/>
      <c r="P41" s="75"/>
      <c r="Q41" s="75">
        <f t="shared" si="10"/>
        <v>-271.45999999999998</v>
      </c>
      <c r="R41" s="75"/>
    </row>
    <row r="42" spans="1:18" hidden="1" x14ac:dyDescent="0.2">
      <c r="A42" s="71" t="s">
        <v>104</v>
      </c>
      <c r="B42" s="90" t="s">
        <v>122</v>
      </c>
      <c r="C42" s="22" t="s">
        <v>167</v>
      </c>
      <c r="D42" s="73"/>
      <c r="E42" s="73"/>
      <c r="F42" s="73"/>
      <c r="G42" s="73"/>
      <c r="H42" s="73"/>
      <c r="I42" s="74">
        <v>-1061.48</v>
      </c>
      <c r="J42" s="73"/>
      <c r="K42" s="73"/>
      <c r="L42" s="73"/>
      <c r="M42" s="73"/>
      <c r="N42" s="73"/>
      <c r="O42" s="73"/>
      <c r="P42" s="75"/>
      <c r="Q42" s="75">
        <f t="shared" si="10"/>
        <v>-1061.48</v>
      </c>
      <c r="R42" s="75"/>
    </row>
    <row r="43" spans="1:18" hidden="1" x14ac:dyDescent="0.2">
      <c r="A43" s="71" t="s">
        <v>105</v>
      </c>
      <c r="B43" s="90" t="s">
        <v>122</v>
      </c>
      <c r="C43" s="22" t="s">
        <v>167</v>
      </c>
      <c r="D43" s="73"/>
      <c r="E43" s="73"/>
      <c r="F43" s="73"/>
      <c r="G43" s="73"/>
      <c r="H43" s="73"/>
      <c r="I43" s="74">
        <v>-2096.75</v>
      </c>
      <c r="J43" s="73"/>
      <c r="K43" s="73"/>
      <c r="L43" s="73"/>
      <c r="M43" s="73"/>
      <c r="N43" s="73"/>
      <c r="O43" s="73"/>
      <c r="P43" s="75"/>
      <c r="Q43" s="75">
        <f t="shared" si="10"/>
        <v>-2096.75</v>
      </c>
      <c r="R43" s="75"/>
    </row>
    <row r="44" spans="1:18" hidden="1" x14ac:dyDescent="0.2">
      <c r="A44" s="71" t="s">
        <v>106</v>
      </c>
      <c r="B44" s="90" t="s">
        <v>122</v>
      </c>
      <c r="C44" s="22" t="s">
        <v>167</v>
      </c>
      <c r="D44" s="73"/>
      <c r="E44" s="73"/>
      <c r="F44" s="73"/>
      <c r="G44" s="73"/>
      <c r="H44" s="73"/>
      <c r="I44" s="74">
        <v>-2163.65</v>
      </c>
      <c r="J44" s="73"/>
      <c r="K44" s="73"/>
      <c r="L44" s="73"/>
      <c r="M44" s="73"/>
      <c r="N44" s="73"/>
      <c r="O44" s="73"/>
      <c r="P44" s="75"/>
      <c r="Q44" s="75">
        <f t="shared" si="10"/>
        <v>-2163.65</v>
      </c>
      <c r="R44" s="75"/>
    </row>
    <row r="45" spans="1:18" hidden="1" x14ac:dyDescent="0.2">
      <c r="A45" s="71" t="s">
        <v>107</v>
      </c>
      <c r="B45" s="90" t="s">
        <v>122</v>
      </c>
      <c r="C45" s="22" t="s">
        <v>167</v>
      </c>
      <c r="D45" s="73"/>
      <c r="E45" s="73"/>
      <c r="F45" s="73"/>
      <c r="G45" s="73"/>
      <c r="H45" s="73"/>
      <c r="I45" s="74">
        <v>-2498.86</v>
      </c>
      <c r="J45" s="73"/>
      <c r="K45" s="73"/>
      <c r="L45" s="73"/>
      <c r="M45" s="73"/>
      <c r="N45" s="73"/>
      <c r="O45" s="73"/>
      <c r="P45" s="75"/>
      <c r="Q45" s="75">
        <f t="shared" si="10"/>
        <v>-2498.86</v>
      </c>
      <c r="R45" s="75"/>
    </row>
    <row r="46" spans="1:18" hidden="1" x14ac:dyDescent="0.2">
      <c r="A46" s="71" t="s">
        <v>108</v>
      </c>
      <c r="B46" s="90" t="s">
        <v>122</v>
      </c>
      <c r="C46" s="22" t="s">
        <v>167</v>
      </c>
      <c r="D46" s="73"/>
      <c r="E46" s="73"/>
      <c r="F46" s="73"/>
      <c r="G46" s="73"/>
      <c r="H46" s="73"/>
      <c r="I46" s="74">
        <v>-2524.65</v>
      </c>
      <c r="J46" s="73"/>
      <c r="K46" s="73"/>
      <c r="L46" s="73"/>
      <c r="M46" s="73"/>
      <c r="N46" s="73"/>
      <c r="O46" s="73"/>
      <c r="P46" s="75"/>
      <c r="Q46" s="75">
        <f t="shared" si="10"/>
        <v>-2524.65</v>
      </c>
      <c r="R46" s="75"/>
    </row>
    <row r="47" spans="1:18" hidden="1" x14ac:dyDescent="0.2">
      <c r="A47" s="71" t="s">
        <v>109</v>
      </c>
      <c r="B47" s="90" t="s">
        <v>122</v>
      </c>
      <c r="C47" s="22" t="s">
        <v>167</v>
      </c>
      <c r="D47" s="73"/>
      <c r="E47" s="73"/>
      <c r="F47" s="73"/>
      <c r="G47" s="73"/>
      <c r="H47" s="73"/>
      <c r="I47" s="74">
        <v>-2583.7200000000003</v>
      </c>
      <c r="J47" s="73"/>
      <c r="K47" s="73"/>
      <c r="L47" s="73"/>
      <c r="M47" s="73"/>
      <c r="N47" s="73"/>
      <c r="O47" s="73"/>
      <c r="P47" s="75"/>
      <c r="Q47" s="75">
        <f t="shared" si="10"/>
        <v>-2583.7200000000003</v>
      </c>
      <c r="R47" s="75"/>
    </row>
    <row r="48" spans="1:18" hidden="1" x14ac:dyDescent="0.2">
      <c r="A48" s="71" t="s">
        <v>110</v>
      </c>
      <c r="B48" s="90" t="s">
        <v>122</v>
      </c>
      <c r="C48" s="22" t="s">
        <v>167</v>
      </c>
      <c r="D48" s="73"/>
      <c r="E48" s="73"/>
      <c r="F48" s="73"/>
      <c r="G48" s="73"/>
      <c r="H48" s="73"/>
      <c r="I48" s="74">
        <v>-2713.21</v>
      </c>
      <c r="J48" s="73"/>
      <c r="K48" s="73"/>
      <c r="L48" s="73"/>
      <c r="M48" s="73"/>
      <c r="N48" s="73"/>
      <c r="O48" s="73"/>
      <c r="P48" s="75"/>
      <c r="Q48" s="75">
        <f t="shared" si="10"/>
        <v>-2713.21</v>
      </c>
      <c r="R48" s="75"/>
    </row>
    <row r="49" spans="1:18" hidden="1" x14ac:dyDescent="0.2">
      <c r="A49" s="71" t="s">
        <v>111</v>
      </c>
      <c r="B49" s="90" t="s">
        <v>122</v>
      </c>
      <c r="C49" s="22" t="s">
        <v>167</v>
      </c>
      <c r="D49" s="73"/>
      <c r="E49" s="73"/>
      <c r="F49" s="73"/>
      <c r="G49" s="73"/>
      <c r="H49" s="73"/>
      <c r="I49" s="74">
        <v>-3245.79</v>
      </c>
      <c r="J49" s="73"/>
      <c r="K49" s="73"/>
      <c r="L49" s="73"/>
      <c r="M49" s="73"/>
      <c r="N49" s="73"/>
      <c r="O49" s="73"/>
      <c r="P49" s="75"/>
      <c r="Q49" s="75">
        <f t="shared" si="10"/>
        <v>-3245.79</v>
      </c>
      <c r="R49" s="75"/>
    </row>
    <row r="50" spans="1:18" hidden="1" x14ac:dyDescent="0.2">
      <c r="A50" s="71" t="s">
        <v>112</v>
      </c>
      <c r="B50" s="90" t="s">
        <v>122</v>
      </c>
      <c r="C50" s="22" t="s">
        <v>167</v>
      </c>
      <c r="D50" s="73"/>
      <c r="E50" s="73"/>
      <c r="F50" s="73"/>
      <c r="G50" s="73"/>
      <c r="H50" s="73"/>
      <c r="I50" s="74">
        <v>-6334.04</v>
      </c>
      <c r="J50" s="73"/>
      <c r="K50" s="73"/>
      <c r="L50" s="73"/>
      <c r="M50" s="73"/>
      <c r="N50" s="73"/>
      <c r="O50" s="73"/>
      <c r="P50" s="75"/>
      <c r="Q50" s="75">
        <f t="shared" si="10"/>
        <v>-6334.04</v>
      </c>
      <c r="R50" s="75"/>
    </row>
    <row r="51" spans="1:18" hidden="1" x14ac:dyDescent="0.2">
      <c r="A51" s="71" t="s">
        <v>113</v>
      </c>
      <c r="B51" s="90" t="s">
        <v>122</v>
      </c>
      <c r="C51" s="22" t="s">
        <v>167</v>
      </c>
      <c r="D51" s="73"/>
      <c r="E51" s="73"/>
      <c r="F51" s="73"/>
      <c r="G51" s="73"/>
      <c r="H51" s="73"/>
      <c r="I51" s="74">
        <v>-12494.34</v>
      </c>
      <c r="J51" s="73"/>
      <c r="K51" s="73"/>
      <c r="L51" s="73"/>
      <c r="M51" s="73"/>
      <c r="N51" s="73"/>
      <c r="O51" s="73"/>
      <c r="P51" s="75"/>
      <c r="Q51" s="75">
        <f t="shared" si="10"/>
        <v>-12494.34</v>
      </c>
      <c r="R51" s="75"/>
    </row>
    <row r="52" spans="1:18" hidden="1" x14ac:dyDescent="0.2">
      <c r="A52" s="71" t="s">
        <v>114</v>
      </c>
      <c r="B52" s="90" t="s">
        <v>122</v>
      </c>
      <c r="C52" s="22" t="s">
        <v>167</v>
      </c>
      <c r="D52" s="73"/>
      <c r="E52" s="73"/>
      <c r="F52" s="73"/>
      <c r="G52" s="73"/>
      <c r="H52" s="73"/>
      <c r="I52" s="74">
        <v>-15184.02</v>
      </c>
      <c r="J52" s="73"/>
      <c r="K52" s="73"/>
      <c r="L52" s="73"/>
      <c r="M52" s="73"/>
      <c r="N52" s="73"/>
      <c r="O52" s="73"/>
      <c r="P52" s="75"/>
      <c r="Q52" s="75">
        <f t="shared" si="10"/>
        <v>-15184.02</v>
      </c>
      <c r="R52" s="75"/>
    </row>
    <row r="53" spans="1:18" hidden="1" x14ac:dyDescent="0.2">
      <c r="A53" s="71" t="s">
        <v>115</v>
      </c>
      <c r="B53" s="90" t="s">
        <v>122</v>
      </c>
      <c r="C53" s="22" t="s">
        <v>167</v>
      </c>
      <c r="D53" s="73"/>
      <c r="E53" s="73"/>
      <c r="F53" s="73"/>
      <c r="G53" s="73"/>
      <c r="H53" s="73"/>
      <c r="I53" s="74">
        <v>-18031.439999999999</v>
      </c>
      <c r="J53" s="73"/>
      <c r="K53" s="73"/>
      <c r="L53" s="73"/>
      <c r="M53" s="73"/>
      <c r="N53" s="73"/>
      <c r="O53" s="73"/>
      <c r="P53" s="75"/>
      <c r="Q53" s="75">
        <f t="shared" si="10"/>
        <v>-18031.439999999999</v>
      </c>
      <c r="R53" s="75"/>
    </row>
    <row r="54" spans="1:18" hidden="1" x14ac:dyDescent="0.2">
      <c r="A54" s="71" t="s">
        <v>116</v>
      </c>
      <c r="B54" s="90" t="s">
        <v>122</v>
      </c>
      <c r="C54" s="22" t="s">
        <v>167</v>
      </c>
      <c r="D54" s="73"/>
      <c r="E54" s="73"/>
      <c r="F54" s="73"/>
      <c r="G54" s="73"/>
      <c r="H54" s="73"/>
      <c r="I54" s="74">
        <v>-22733.89</v>
      </c>
      <c r="J54" s="73"/>
      <c r="K54" s="73"/>
      <c r="L54" s="73"/>
      <c r="M54" s="73"/>
      <c r="N54" s="73"/>
      <c r="O54" s="73"/>
      <c r="P54" s="75"/>
      <c r="Q54" s="75">
        <f t="shared" si="10"/>
        <v>-22733.89</v>
      </c>
      <c r="R54" s="75"/>
    </row>
    <row r="55" spans="1:18" hidden="1" x14ac:dyDescent="0.2">
      <c r="A55" s="71" t="s">
        <v>117</v>
      </c>
      <c r="B55" s="90" t="s">
        <v>122</v>
      </c>
      <c r="C55" s="22" t="s">
        <v>167</v>
      </c>
      <c r="D55" s="73"/>
      <c r="E55" s="73"/>
      <c r="F55" s="73"/>
      <c r="G55" s="73"/>
      <c r="H55" s="73"/>
      <c r="I55" s="74">
        <v>-28264.49</v>
      </c>
      <c r="J55" s="73"/>
      <c r="K55" s="73"/>
      <c r="L55" s="73"/>
      <c r="M55" s="73"/>
      <c r="N55" s="73"/>
      <c r="O55" s="73"/>
      <c r="P55" s="75"/>
      <c r="Q55" s="75">
        <f t="shared" si="10"/>
        <v>-28264.49</v>
      </c>
      <c r="R55" s="75"/>
    </row>
    <row r="56" spans="1:18" hidden="1" x14ac:dyDescent="0.2">
      <c r="A56" s="71" t="s">
        <v>118</v>
      </c>
      <c r="B56" s="90" t="s">
        <v>122</v>
      </c>
      <c r="C56" s="22" t="s">
        <v>167</v>
      </c>
      <c r="D56" s="73"/>
      <c r="E56" s="73"/>
      <c r="F56" s="73"/>
      <c r="G56" s="73"/>
      <c r="H56" s="73"/>
      <c r="I56" s="74">
        <v>-29725.02</v>
      </c>
      <c r="J56" s="73"/>
      <c r="K56" s="73"/>
      <c r="L56" s="73"/>
      <c r="M56" s="73"/>
      <c r="N56" s="73"/>
      <c r="O56" s="73"/>
      <c r="P56" s="75"/>
      <c r="Q56" s="75">
        <f t="shared" si="10"/>
        <v>-29725.02</v>
      </c>
      <c r="R56" s="75"/>
    </row>
    <row r="57" spans="1:18" hidden="1" x14ac:dyDescent="0.2">
      <c r="A57" s="71" t="s">
        <v>119</v>
      </c>
      <c r="B57" s="90" t="s">
        <v>122</v>
      </c>
      <c r="C57" s="22" t="s">
        <v>167</v>
      </c>
      <c r="D57" s="73"/>
      <c r="E57" s="73"/>
      <c r="F57" s="73"/>
      <c r="G57" s="73"/>
      <c r="H57" s="73"/>
      <c r="I57" s="74">
        <v>-33956.639999999999</v>
      </c>
      <c r="J57" s="73"/>
      <c r="K57" s="73"/>
      <c r="L57" s="73"/>
      <c r="M57" s="73"/>
      <c r="N57" s="73"/>
      <c r="O57" s="73"/>
      <c r="P57" s="75"/>
      <c r="Q57" s="75">
        <f t="shared" si="10"/>
        <v>-33956.639999999999</v>
      </c>
      <c r="R57" s="75"/>
    </row>
    <row r="58" spans="1:18" hidden="1" x14ac:dyDescent="0.2">
      <c r="A58" s="71" t="s">
        <v>120</v>
      </c>
      <c r="B58" s="90" t="s">
        <v>122</v>
      </c>
      <c r="C58" s="22" t="s">
        <v>167</v>
      </c>
      <c r="D58" s="73"/>
      <c r="E58" s="73"/>
      <c r="F58" s="73"/>
      <c r="G58" s="73"/>
      <c r="H58" s="73"/>
      <c r="I58" s="74">
        <v>-66958.850000000006</v>
      </c>
      <c r="J58" s="73"/>
      <c r="K58" s="73"/>
      <c r="L58" s="73"/>
      <c r="M58" s="73"/>
      <c r="N58" s="73"/>
      <c r="O58" s="73"/>
      <c r="P58" s="75"/>
      <c r="Q58" s="75">
        <f t="shared" si="10"/>
        <v>-66958.850000000006</v>
      </c>
      <c r="R58" s="75"/>
    </row>
    <row r="59" spans="1:18" hidden="1" x14ac:dyDescent="0.2">
      <c r="A59" s="71" t="s">
        <v>121</v>
      </c>
      <c r="B59" s="90" t="s">
        <v>122</v>
      </c>
      <c r="C59" s="22" t="s">
        <v>167</v>
      </c>
      <c r="D59" s="73"/>
      <c r="E59" s="73"/>
      <c r="F59" s="73"/>
      <c r="G59" s="73"/>
      <c r="H59" s="73"/>
      <c r="I59" s="74">
        <v>-93959.180000000008</v>
      </c>
      <c r="J59" s="73"/>
      <c r="K59" s="73"/>
      <c r="L59" s="73"/>
      <c r="M59" s="73"/>
      <c r="N59" s="73"/>
      <c r="O59" s="73"/>
      <c r="P59" s="75"/>
      <c r="Q59" s="75">
        <f t="shared" si="10"/>
        <v>-93959.180000000008</v>
      </c>
      <c r="R59" s="75"/>
    </row>
    <row r="60" spans="1:18" hidden="1" x14ac:dyDescent="0.2">
      <c r="A60" s="71" t="s">
        <v>123</v>
      </c>
      <c r="B60" s="90" t="s">
        <v>122</v>
      </c>
      <c r="C60" s="22" t="s">
        <v>168</v>
      </c>
      <c r="D60" s="73"/>
      <c r="E60" s="73"/>
      <c r="F60" s="73"/>
      <c r="G60" s="73"/>
      <c r="H60" s="73"/>
      <c r="I60" s="74"/>
      <c r="J60" s="73"/>
      <c r="K60" s="73"/>
      <c r="L60" s="73">
        <v>-5723.4400000000005</v>
      </c>
      <c r="M60" s="73"/>
      <c r="N60" s="73"/>
      <c r="O60" s="73"/>
      <c r="P60" s="75"/>
      <c r="Q60" s="75">
        <f t="shared" si="10"/>
        <v>-5723.4400000000005</v>
      </c>
      <c r="R60" s="75"/>
    </row>
    <row r="61" spans="1:18" hidden="1" x14ac:dyDescent="0.2">
      <c r="A61" s="71" t="s">
        <v>124</v>
      </c>
      <c r="B61" s="90" t="s">
        <v>122</v>
      </c>
      <c r="C61" s="22" t="s">
        <v>168</v>
      </c>
      <c r="D61" s="73"/>
      <c r="E61" s="73"/>
      <c r="F61" s="73"/>
      <c r="G61" s="73"/>
      <c r="H61" s="73"/>
      <c r="I61" s="74"/>
      <c r="J61" s="73"/>
      <c r="K61" s="73"/>
      <c r="L61" s="73">
        <v>-5723.4400000000005</v>
      </c>
      <c r="M61" s="73"/>
      <c r="N61" s="73"/>
      <c r="O61" s="73"/>
      <c r="P61" s="75"/>
      <c r="Q61" s="75">
        <f t="shared" si="10"/>
        <v>-5723.4400000000005</v>
      </c>
      <c r="R61" s="75"/>
    </row>
    <row r="62" spans="1:18" hidden="1" x14ac:dyDescent="0.2">
      <c r="A62" s="71" t="s">
        <v>125</v>
      </c>
      <c r="B62" s="90" t="s">
        <v>122</v>
      </c>
      <c r="C62" s="22" t="s">
        <v>168</v>
      </c>
      <c r="D62" s="73"/>
      <c r="E62" s="73"/>
      <c r="F62" s="73"/>
      <c r="G62" s="73"/>
      <c r="H62" s="73"/>
      <c r="I62" s="74"/>
      <c r="J62" s="73"/>
      <c r="K62" s="73"/>
      <c r="L62" s="73">
        <v>-5723.4400000000005</v>
      </c>
      <c r="M62" s="73"/>
      <c r="N62" s="73"/>
      <c r="O62" s="73"/>
      <c r="P62" s="75"/>
      <c r="Q62" s="75">
        <f t="shared" si="10"/>
        <v>-5723.4400000000005</v>
      </c>
      <c r="R62" s="75"/>
    </row>
    <row r="63" spans="1:18" hidden="1" x14ac:dyDescent="0.2">
      <c r="A63" s="71" t="s">
        <v>126</v>
      </c>
      <c r="B63" s="90" t="s">
        <v>122</v>
      </c>
      <c r="C63" s="22" t="s">
        <v>168</v>
      </c>
      <c r="D63" s="73"/>
      <c r="E63" s="73"/>
      <c r="F63" s="73"/>
      <c r="G63" s="73"/>
      <c r="H63" s="73"/>
      <c r="I63" s="74"/>
      <c r="J63" s="73"/>
      <c r="K63" s="73"/>
      <c r="L63" s="73">
        <v>-5723.4400000000005</v>
      </c>
      <c r="M63" s="73"/>
      <c r="N63" s="73"/>
      <c r="O63" s="73"/>
      <c r="P63" s="75"/>
      <c r="Q63" s="75">
        <f t="shared" si="10"/>
        <v>-5723.4400000000005</v>
      </c>
      <c r="R63" s="75"/>
    </row>
    <row r="64" spans="1:18" hidden="1" x14ac:dyDescent="0.2">
      <c r="A64" s="71" t="s">
        <v>127</v>
      </c>
      <c r="B64" s="90" t="s">
        <v>122</v>
      </c>
      <c r="C64" s="22" t="s">
        <v>168</v>
      </c>
      <c r="D64" s="73"/>
      <c r="E64" s="73"/>
      <c r="F64" s="73"/>
      <c r="G64" s="73"/>
      <c r="H64" s="73"/>
      <c r="I64" s="74"/>
      <c r="J64" s="73"/>
      <c r="K64" s="73"/>
      <c r="L64" s="73">
        <v>-5723.4400000000005</v>
      </c>
      <c r="M64" s="73"/>
      <c r="N64" s="73"/>
      <c r="O64" s="73"/>
      <c r="P64" s="75"/>
      <c r="Q64" s="75">
        <f t="shared" si="10"/>
        <v>-5723.4400000000005</v>
      </c>
      <c r="R64" s="75"/>
    </row>
    <row r="65" spans="1:18" hidden="1" x14ac:dyDescent="0.2">
      <c r="A65" s="71" t="s">
        <v>128</v>
      </c>
      <c r="B65" s="90" t="s">
        <v>122</v>
      </c>
      <c r="C65" s="22" t="s">
        <v>168</v>
      </c>
      <c r="D65" s="73"/>
      <c r="E65" s="73"/>
      <c r="F65" s="73"/>
      <c r="G65" s="73"/>
      <c r="H65" s="73"/>
      <c r="I65" s="74"/>
      <c r="J65" s="73"/>
      <c r="K65" s="73"/>
      <c r="L65" s="73">
        <v>-5723.4400000000005</v>
      </c>
      <c r="M65" s="73"/>
      <c r="N65" s="73"/>
      <c r="O65" s="73"/>
      <c r="P65" s="75"/>
      <c r="Q65" s="75">
        <f t="shared" si="10"/>
        <v>-5723.4400000000005</v>
      </c>
      <c r="R65" s="75"/>
    </row>
    <row r="66" spans="1:18" hidden="1" x14ac:dyDescent="0.2">
      <c r="A66" s="71" t="s">
        <v>129</v>
      </c>
      <c r="B66" s="90" t="s">
        <v>122</v>
      </c>
      <c r="C66" s="22" t="s">
        <v>168</v>
      </c>
      <c r="D66" s="73"/>
      <c r="E66" s="73"/>
      <c r="F66" s="73"/>
      <c r="G66" s="73"/>
      <c r="H66" s="73"/>
      <c r="I66" s="74"/>
      <c r="J66" s="73"/>
      <c r="K66" s="73"/>
      <c r="L66" s="73">
        <v>-5723.4400000000005</v>
      </c>
      <c r="M66" s="73"/>
      <c r="N66" s="73"/>
      <c r="O66" s="73"/>
      <c r="P66" s="75"/>
      <c r="Q66" s="75">
        <f t="shared" si="10"/>
        <v>-5723.4400000000005</v>
      </c>
      <c r="R66" s="75"/>
    </row>
    <row r="67" spans="1:18" hidden="1" x14ac:dyDescent="0.2">
      <c r="A67" s="71" t="s">
        <v>130</v>
      </c>
      <c r="B67" s="90" t="s">
        <v>122</v>
      </c>
      <c r="C67" s="22" t="s">
        <v>168</v>
      </c>
      <c r="D67" s="73"/>
      <c r="E67" s="73"/>
      <c r="F67" s="73"/>
      <c r="G67" s="73"/>
      <c r="H67" s="73"/>
      <c r="I67" s="74"/>
      <c r="J67" s="73"/>
      <c r="K67" s="73"/>
      <c r="L67" s="73">
        <v>-5723.4400000000005</v>
      </c>
      <c r="M67" s="73"/>
      <c r="N67" s="73"/>
      <c r="O67" s="73"/>
      <c r="P67" s="75"/>
      <c r="Q67" s="75">
        <f t="shared" si="10"/>
        <v>-5723.4400000000005</v>
      </c>
      <c r="R67" s="75"/>
    </row>
    <row r="68" spans="1:18" hidden="1" x14ac:dyDescent="0.2">
      <c r="A68" s="71" t="s">
        <v>131</v>
      </c>
      <c r="B68" s="90" t="s">
        <v>122</v>
      </c>
      <c r="C68" s="22" t="s">
        <v>168</v>
      </c>
      <c r="D68" s="73"/>
      <c r="E68" s="73"/>
      <c r="F68" s="73"/>
      <c r="G68" s="73"/>
      <c r="H68" s="73"/>
      <c r="I68" s="74"/>
      <c r="J68" s="73"/>
      <c r="K68" s="73"/>
      <c r="L68" s="73">
        <v>-5723.4400000000005</v>
      </c>
      <c r="M68" s="73"/>
      <c r="N68" s="73"/>
      <c r="O68" s="73"/>
      <c r="P68" s="75"/>
      <c r="Q68" s="75">
        <f t="shared" si="10"/>
        <v>-5723.4400000000005</v>
      </c>
      <c r="R68" s="75"/>
    </row>
    <row r="69" spans="1:18" hidden="1" x14ac:dyDescent="0.2">
      <c r="A69" s="71" t="s">
        <v>132</v>
      </c>
      <c r="B69" s="90" t="s">
        <v>122</v>
      </c>
      <c r="C69" s="22" t="s">
        <v>168</v>
      </c>
      <c r="D69" s="73"/>
      <c r="E69" s="73"/>
      <c r="F69" s="73"/>
      <c r="G69" s="73"/>
      <c r="H69" s="73"/>
      <c r="I69" s="74"/>
      <c r="J69" s="73"/>
      <c r="K69" s="73"/>
      <c r="L69" s="73">
        <v>-5723.4400000000005</v>
      </c>
      <c r="M69" s="73"/>
      <c r="N69" s="73"/>
      <c r="O69" s="73"/>
      <c r="P69" s="75"/>
      <c r="Q69" s="75">
        <f t="shared" si="10"/>
        <v>-5723.4400000000005</v>
      </c>
      <c r="R69" s="75"/>
    </row>
    <row r="70" spans="1:18" hidden="1" x14ac:dyDescent="0.2">
      <c r="A70" s="71" t="s">
        <v>133</v>
      </c>
      <c r="B70" s="90" t="s">
        <v>122</v>
      </c>
      <c r="C70" s="22" t="s">
        <v>168</v>
      </c>
      <c r="D70" s="73"/>
      <c r="E70" s="73"/>
      <c r="F70" s="73"/>
      <c r="G70" s="73"/>
      <c r="H70" s="73"/>
      <c r="I70" s="74"/>
      <c r="J70" s="73"/>
      <c r="K70" s="73"/>
      <c r="L70" s="73">
        <v>-5723.4400000000005</v>
      </c>
      <c r="M70" s="73"/>
      <c r="N70" s="73"/>
      <c r="O70" s="73"/>
      <c r="P70" s="75"/>
      <c r="Q70" s="75">
        <f t="shared" si="10"/>
        <v>-5723.4400000000005</v>
      </c>
      <c r="R70" s="75"/>
    </row>
    <row r="71" spans="1:18" hidden="1" x14ac:dyDescent="0.2">
      <c r="A71" s="71" t="s">
        <v>134</v>
      </c>
      <c r="B71" s="90" t="s">
        <v>122</v>
      </c>
      <c r="C71" s="22" t="s">
        <v>168</v>
      </c>
      <c r="D71" s="73"/>
      <c r="E71" s="73"/>
      <c r="F71" s="73"/>
      <c r="G71" s="73"/>
      <c r="H71" s="73"/>
      <c r="I71" s="74"/>
      <c r="J71" s="73"/>
      <c r="K71" s="73"/>
      <c r="L71" s="73">
        <v>-5723.4400000000005</v>
      </c>
      <c r="M71" s="73"/>
      <c r="N71" s="73"/>
      <c r="O71" s="73"/>
      <c r="P71" s="75"/>
      <c r="Q71" s="75">
        <f t="shared" si="10"/>
        <v>-5723.4400000000005</v>
      </c>
      <c r="R71" s="75"/>
    </row>
    <row r="72" spans="1:18" hidden="1" x14ac:dyDescent="0.2">
      <c r="A72" s="71" t="s">
        <v>135</v>
      </c>
      <c r="B72" s="90" t="s">
        <v>122</v>
      </c>
      <c r="C72" s="22" t="s">
        <v>168</v>
      </c>
      <c r="D72" s="73"/>
      <c r="E72" s="73"/>
      <c r="F72" s="73"/>
      <c r="G72" s="73"/>
      <c r="H72" s="73"/>
      <c r="I72" s="74"/>
      <c r="J72" s="73"/>
      <c r="K72" s="73"/>
      <c r="L72" s="73">
        <v>-5723.4400000000005</v>
      </c>
      <c r="M72" s="73"/>
      <c r="N72" s="73"/>
      <c r="O72" s="73"/>
      <c r="P72" s="75"/>
      <c r="Q72" s="75">
        <f t="shared" si="10"/>
        <v>-5723.4400000000005</v>
      </c>
      <c r="R72" s="75"/>
    </row>
    <row r="73" spans="1:18" hidden="1" x14ac:dyDescent="0.2">
      <c r="A73" s="71" t="s">
        <v>136</v>
      </c>
      <c r="B73" s="90" t="s">
        <v>122</v>
      </c>
      <c r="C73" s="22" t="s">
        <v>168</v>
      </c>
      <c r="D73" s="73"/>
      <c r="E73" s="73"/>
      <c r="F73" s="73"/>
      <c r="G73" s="73"/>
      <c r="H73" s="73"/>
      <c r="I73" s="74"/>
      <c r="J73" s="73"/>
      <c r="K73" s="73"/>
      <c r="L73" s="73">
        <v>-5723.4400000000005</v>
      </c>
      <c r="M73" s="73"/>
      <c r="N73" s="73"/>
      <c r="O73" s="73"/>
      <c r="P73" s="75"/>
      <c r="Q73" s="75">
        <f t="shared" si="10"/>
        <v>-5723.4400000000005</v>
      </c>
      <c r="R73" s="75"/>
    </row>
    <row r="74" spans="1:18" hidden="1" x14ac:dyDescent="0.2">
      <c r="A74" s="71" t="s">
        <v>137</v>
      </c>
      <c r="B74" s="90" t="s">
        <v>122</v>
      </c>
      <c r="C74" s="22" t="s">
        <v>168</v>
      </c>
      <c r="D74" s="73"/>
      <c r="E74" s="73"/>
      <c r="F74" s="73"/>
      <c r="G74" s="73"/>
      <c r="H74" s="73"/>
      <c r="I74" s="74"/>
      <c r="J74" s="73"/>
      <c r="K74" s="73"/>
      <c r="L74" s="73">
        <v>-5723.4400000000005</v>
      </c>
      <c r="M74" s="73"/>
      <c r="N74" s="73"/>
      <c r="O74" s="73"/>
      <c r="P74" s="75"/>
      <c r="Q74" s="75">
        <f t="shared" si="10"/>
        <v>-5723.4400000000005</v>
      </c>
      <c r="R74" s="75"/>
    </row>
    <row r="75" spans="1:18" hidden="1" x14ac:dyDescent="0.2">
      <c r="A75" s="71" t="s">
        <v>138</v>
      </c>
      <c r="B75" s="90" t="s">
        <v>122</v>
      </c>
      <c r="C75" s="22" t="s">
        <v>168</v>
      </c>
      <c r="D75" s="73"/>
      <c r="E75" s="73"/>
      <c r="F75" s="73"/>
      <c r="G75" s="73"/>
      <c r="H75" s="73"/>
      <c r="I75" s="74"/>
      <c r="J75" s="73"/>
      <c r="K75" s="73"/>
      <c r="L75" s="73">
        <v>-5723.4400000000005</v>
      </c>
      <c r="M75" s="73"/>
      <c r="N75" s="73"/>
      <c r="O75" s="73"/>
      <c r="P75" s="75"/>
      <c r="Q75" s="75">
        <f t="shared" si="10"/>
        <v>-5723.4400000000005</v>
      </c>
      <c r="R75" s="75"/>
    </row>
    <row r="76" spans="1:18" hidden="1" x14ac:dyDescent="0.2">
      <c r="A76" s="71" t="s">
        <v>139</v>
      </c>
      <c r="B76" s="90" t="s">
        <v>122</v>
      </c>
      <c r="C76" s="22" t="s">
        <v>168</v>
      </c>
      <c r="D76" s="73"/>
      <c r="E76" s="73"/>
      <c r="F76" s="73"/>
      <c r="G76" s="73"/>
      <c r="H76" s="73"/>
      <c r="I76" s="74"/>
      <c r="J76" s="73"/>
      <c r="K76" s="73"/>
      <c r="L76" s="73">
        <v>-5723.4400000000005</v>
      </c>
      <c r="M76" s="73"/>
      <c r="N76" s="73"/>
      <c r="O76" s="73"/>
      <c r="P76" s="75"/>
      <c r="Q76" s="75">
        <f t="shared" si="10"/>
        <v>-5723.4400000000005</v>
      </c>
      <c r="R76" s="75"/>
    </row>
    <row r="77" spans="1:18" hidden="1" x14ac:dyDescent="0.2">
      <c r="A77" s="71" t="s">
        <v>140</v>
      </c>
      <c r="B77" s="90" t="s">
        <v>122</v>
      </c>
      <c r="C77" s="22" t="s">
        <v>168</v>
      </c>
      <c r="D77" s="73"/>
      <c r="E77" s="73"/>
      <c r="F77" s="73"/>
      <c r="G77" s="73"/>
      <c r="H77" s="73"/>
      <c r="I77" s="74"/>
      <c r="J77" s="73"/>
      <c r="K77" s="73"/>
      <c r="L77" s="73">
        <v>-5723.4400000000005</v>
      </c>
      <c r="M77" s="73"/>
      <c r="N77" s="73"/>
      <c r="O77" s="73"/>
      <c r="P77" s="75"/>
      <c r="Q77" s="75">
        <f t="shared" si="10"/>
        <v>-5723.4400000000005</v>
      </c>
      <c r="R77" s="75"/>
    </row>
    <row r="78" spans="1:18" hidden="1" x14ac:dyDescent="0.2">
      <c r="A78" s="71" t="s">
        <v>141</v>
      </c>
      <c r="B78" s="90" t="s">
        <v>122</v>
      </c>
      <c r="C78" s="22" t="s">
        <v>168</v>
      </c>
      <c r="D78" s="73"/>
      <c r="E78" s="73"/>
      <c r="F78" s="73"/>
      <c r="G78" s="73"/>
      <c r="H78" s="73"/>
      <c r="I78" s="74"/>
      <c r="J78" s="73"/>
      <c r="K78" s="73"/>
      <c r="L78" s="73">
        <v>-5723.4400000000005</v>
      </c>
      <c r="M78" s="73"/>
      <c r="N78" s="73"/>
      <c r="O78" s="73"/>
      <c r="P78" s="75"/>
      <c r="Q78" s="75">
        <f t="shared" si="10"/>
        <v>-5723.4400000000005</v>
      </c>
      <c r="R78" s="75"/>
    </row>
    <row r="79" spans="1:18" hidden="1" x14ac:dyDescent="0.2">
      <c r="A79" s="71" t="s">
        <v>142</v>
      </c>
      <c r="B79" s="90" t="s">
        <v>122</v>
      </c>
      <c r="C79" s="22" t="s">
        <v>168</v>
      </c>
      <c r="D79" s="73"/>
      <c r="E79" s="73"/>
      <c r="F79" s="73"/>
      <c r="G79" s="73"/>
      <c r="H79" s="73"/>
      <c r="I79" s="74"/>
      <c r="J79" s="73"/>
      <c r="K79" s="73"/>
      <c r="L79" s="73">
        <v>-5723.4400000000005</v>
      </c>
      <c r="M79" s="73"/>
      <c r="N79" s="73"/>
      <c r="O79" s="73"/>
      <c r="P79" s="75"/>
      <c r="Q79" s="75">
        <f t="shared" si="10"/>
        <v>-5723.4400000000005</v>
      </c>
      <c r="R79" s="75"/>
    </row>
    <row r="80" spans="1:18" hidden="1" x14ac:dyDescent="0.2">
      <c r="A80" s="71" t="s">
        <v>143</v>
      </c>
      <c r="B80" s="90" t="s">
        <v>122</v>
      </c>
      <c r="C80" s="22" t="s">
        <v>168</v>
      </c>
      <c r="D80" s="73"/>
      <c r="E80" s="73"/>
      <c r="F80" s="73"/>
      <c r="G80" s="73"/>
      <c r="H80" s="73"/>
      <c r="I80" s="74"/>
      <c r="J80" s="73"/>
      <c r="K80" s="73"/>
      <c r="L80" s="73">
        <v>-5723.4400000000005</v>
      </c>
      <c r="M80" s="73"/>
      <c r="N80" s="73"/>
      <c r="O80" s="73"/>
      <c r="P80" s="75"/>
      <c r="Q80" s="75">
        <f t="shared" si="10"/>
        <v>-5723.4400000000005</v>
      </c>
      <c r="R80" s="75"/>
    </row>
    <row r="81" spans="1:18" hidden="1" x14ac:dyDescent="0.2">
      <c r="A81" s="71" t="s">
        <v>144</v>
      </c>
      <c r="B81" s="90" t="s">
        <v>122</v>
      </c>
      <c r="C81" s="22" t="s">
        <v>168</v>
      </c>
      <c r="D81" s="73"/>
      <c r="E81" s="73"/>
      <c r="F81" s="73"/>
      <c r="G81" s="73"/>
      <c r="H81" s="73"/>
      <c r="I81" s="74"/>
      <c r="J81" s="73"/>
      <c r="K81" s="73"/>
      <c r="L81" s="73">
        <v>-5723.4400000000005</v>
      </c>
      <c r="M81" s="73"/>
      <c r="N81" s="73"/>
      <c r="O81" s="73"/>
      <c r="P81" s="75"/>
      <c r="Q81" s="75">
        <f t="shared" si="10"/>
        <v>-5723.4400000000005</v>
      </c>
      <c r="R81" s="75"/>
    </row>
    <row r="82" spans="1:18" hidden="1" x14ac:dyDescent="0.2">
      <c r="A82" s="71" t="s">
        <v>145</v>
      </c>
      <c r="B82" s="90" t="s">
        <v>122</v>
      </c>
      <c r="C82" s="22" t="s">
        <v>168</v>
      </c>
      <c r="D82" s="73"/>
      <c r="E82" s="73"/>
      <c r="F82" s="73"/>
      <c r="G82" s="73"/>
      <c r="H82" s="73"/>
      <c r="I82" s="74"/>
      <c r="J82" s="73"/>
      <c r="K82" s="73"/>
      <c r="L82" s="73">
        <v>-5723.4400000000005</v>
      </c>
      <c r="M82" s="73"/>
      <c r="N82" s="73"/>
      <c r="O82" s="73"/>
      <c r="P82" s="75"/>
      <c r="Q82" s="75">
        <f t="shared" si="10"/>
        <v>-5723.4400000000005</v>
      </c>
      <c r="R82" s="75"/>
    </row>
    <row r="83" spans="1:18" hidden="1" x14ac:dyDescent="0.2">
      <c r="A83" s="71" t="s">
        <v>146</v>
      </c>
      <c r="B83" s="90" t="s">
        <v>122</v>
      </c>
      <c r="C83" s="22" t="s">
        <v>168</v>
      </c>
      <c r="D83" s="73"/>
      <c r="E83" s="73"/>
      <c r="F83" s="73"/>
      <c r="G83" s="73"/>
      <c r="H83" s="73"/>
      <c r="I83" s="74"/>
      <c r="J83" s="73"/>
      <c r="K83" s="73"/>
      <c r="L83" s="73">
        <v>-5723.4400000000005</v>
      </c>
      <c r="M83" s="73"/>
      <c r="N83" s="73"/>
      <c r="O83" s="73"/>
      <c r="P83" s="75"/>
      <c r="Q83" s="75">
        <f t="shared" si="10"/>
        <v>-5723.4400000000005</v>
      </c>
      <c r="R83" s="75"/>
    </row>
    <row r="84" spans="1:18" hidden="1" x14ac:dyDescent="0.2">
      <c r="A84" s="71" t="s">
        <v>147</v>
      </c>
      <c r="B84" s="90" t="s">
        <v>122</v>
      </c>
      <c r="C84" s="22" t="s">
        <v>168</v>
      </c>
      <c r="D84" s="73"/>
      <c r="E84" s="73"/>
      <c r="F84" s="73"/>
      <c r="G84" s="73"/>
      <c r="H84" s="73"/>
      <c r="I84" s="74"/>
      <c r="J84" s="73"/>
      <c r="K84" s="73"/>
      <c r="L84" s="73">
        <v>-5723.4400000000005</v>
      </c>
      <c r="M84" s="73"/>
      <c r="N84" s="73"/>
      <c r="O84" s="73"/>
      <c r="P84" s="75"/>
      <c r="Q84" s="75">
        <f t="shared" si="10"/>
        <v>-5723.4400000000005</v>
      </c>
      <c r="R84" s="75"/>
    </row>
    <row r="85" spans="1:18" hidden="1" x14ac:dyDescent="0.2">
      <c r="A85" s="71" t="s">
        <v>148</v>
      </c>
      <c r="B85" s="90" t="s">
        <v>122</v>
      </c>
      <c r="C85" s="22" t="s">
        <v>168</v>
      </c>
      <c r="D85" s="73"/>
      <c r="E85" s="73"/>
      <c r="F85" s="73"/>
      <c r="G85" s="73"/>
      <c r="H85" s="73"/>
      <c r="I85" s="74"/>
      <c r="J85" s="73"/>
      <c r="K85" s="73"/>
      <c r="L85" s="73">
        <v>-5723.4400000000005</v>
      </c>
      <c r="M85" s="73"/>
      <c r="N85" s="73"/>
      <c r="O85" s="73"/>
      <c r="P85" s="75"/>
      <c r="Q85" s="75">
        <f t="shared" si="10"/>
        <v>-5723.4400000000005</v>
      </c>
      <c r="R85" s="75"/>
    </row>
    <row r="86" spans="1:18" hidden="1" x14ac:dyDescent="0.2">
      <c r="A86" s="71" t="s">
        <v>149</v>
      </c>
      <c r="B86" s="90" t="s">
        <v>122</v>
      </c>
      <c r="C86" s="22" t="s">
        <v>168</v>
      </c>
      <c r="D86" s="73"/>
      <c r="E86" s="73"/>
      <c r="F86" s="73"/>
      <c r="G86" s="73"/>
      <c r="H86" s="73"/>
      <c r="I86" s="74"/>
      <c r="J86" s="73"/>
      <c r="K86" s="73"/>
      <c r="L86" s="73">
        <v>-5723.4400000000005</v>
      </c>
      <c r="M86" s="73"/>
      <c r="N86" s="73"/>
      <c r="O86" s="73"/>
      <c r="P86" s="75"/>
      <c r="Q86" s="75">
        <f t="shared" si="10"/>
        <v>-5723.4400000000005</v>
      </c>
      <c r="R86" s="75"/>
    </row>
    <row r="87" spans="1:18" hidden="1" x14ac:dyDescent="0.2">
      <c r="A87" s="71" t="s">
        <v>150</v>
      </c>
      <c r="B87" s="90" t="s">
        <v>122</v>
      </c>
      <c r="C87" s="22" t="s">
        <v>168</v>
      </c>
      <c r="D87" s="73"/>
      <c r="E87" s="73"/>
      <c r="F87" s="73"/>
      <c r="G87" s="73"/>
      <c r="H87" s="73"/>
      <c r="I87" s="74"/>
      <c r="J87" s="73"/>
      <c r="K87" s="73"/>
      <c r="L87" s="73">
        <v>-5723.4400000000005</v>
      </c>
      <c r="M87" s="73"/>
      <c r="N87" s="73"/>
      <c r="O87" s="73"/>
      <c r="P87" s="75"/>
      <c r="Q87" s="75">
        <f t="shared" si="10"/>
        <v>-5723.4400000000005</v>
      </c>
      <c r="R87" s="75"/>
    </row>
    <row r="88" spans="1:18" hidden="1" x14ac:dyDescent="0.2">
      <c r="A88" s="71" t="s">
        <v>151</v>
      </c>
      <c r="B88" s="90" t="s">
        <v>122</v>
      </c>
      <c r="C88" s="22" t="s">
        <v>168</v>
      </c>
      <c r="D88" s="73"/>
      <c r="E88" s="73"/>
      <c r="F88" s="73"/>
      <c r="G88" s="73"/>
      <c r="H88" s="73"/>
      <c r="I88" s="74"/>
      <c r="J88" s="73"/>
      <c r="K88" s="73"/>
      <c r="L88" s="73">
        <v>-5723.4400000000005</v>
      </c>
      <c r="M88" s="73"/>
      <c r="N88" s="73"/>
      <c r="O88" s="73"/>
      <c r="P88" s="75"/>
      <c r="Q88" s="75">
        <f t="shared" si="10"/>
        <v>-5723.4400000000005</v>
      </c>
      <c r="R88" s="75"/>
    </row>
    <row r="89" spans="1:18" hidden="1" x14ac:dyDescent="0.2">
      <c r="A89" s="71" t="s">
        <v>152</v>
      </c>
      <c r="B89" s="90" t="s">
        <v>122</v>
      </c>
      <c r="C89" s="22" t="s">
        <v>168</v>
      </c>
      <c r="D89" s="73"/>
      <c r="E89" s="73"/>
      <c r="F89" s="73"/>
      <c r="G89" s="73"/>
      <c r="H89" s="73"/>
      <c r="I89" s="74"/>
      <c r="J89" s="73"/>
      <c r="K89" s="73"/>
      <c r="L89" s="73">
        <v>-5723.4400000000005</v>
      </c>
      <c r="M89" s="73"/>
      <c r="N89" s="73"/>
      <c r="O89" s="73"/>
      <c r="P89" s="75"/>
      <c r="Q89" s="75">
        <f t="shared" si="10"/>
        <v>-5723.4400000000005</v>
      </c>
      <c r="R89" s="75"/>
    </row>
    <row r="90" spans="1:18" hidden="1" x14ac:dyDescent="0.2">
      <c r="A90" s="71" t="s">
        <v>153</v>
      </c>
      <c r="B90" s="90" t="s">
        <v>122</v>
      </c>
      <c r="C90" s="22" t="s">
        <v>168</v>
      </c>
      <c r="D90" s="73"/>
      <c r="E90" s="73"/>
      <c r="F90" s="73"/>
      <c r="G90" s="73"/>
      <c r="H90" s="73"/>
      <c r="I90" s="74"/>
      <c r="J90" s="73"/>
      <c r="K90" s="73"/>
      <c r="L90" s="73">
        <v>-5723.4400000000005</v>
      </c>
      <c r="M90" s="73"/>
      <c r="N90" s="73"/>
      <c r="O90" s="73"/>
      <c r="P90" s="75"/>
      <c r="Q90" s="75">
        <f t="shared" si="10"/>
        <v>-5723.4400000000005</v>
      </c>
      <c r="R90" s="75"/>
    </row>
    <row r="91" spans="1:18" hidden="1" x14ac:dyDescent="0.2">
      <c r="A91" s="71" t="s">
        <v>154</v>
      </c>
      <c r="B91" s="90" t="s">
        <v>122</v>
      </c>
      <c r="C91" s="22" t="s">
        <v>168</v>
      </c>
      <c r="D91" s="73"/>
      <c r="E91" s="73"/>
      <c r="F91" s="73"/>
      <c r="G91" s="73"/>
      <c r="H91" s="73"/>
      <c r="I91" s="74"/>
      <c r="J91" s="73"/>
      <c r="K91" s="73"/>
      <c r="L91" s="73">
        <v>-5723.4400000000005</v>
      </c>
      <c r="M91" s="73"/>
      <c r="N91" s="73"/>
      <c r="O91" s="73"/>
      <c r="P91" s="75"/>
      <c r="Q91" s="75">
        <f t="shared" si="10"/>
        <v>-5723.4400000000005</v>
      </c>
      <c r="R91" s="75"/>
    </row>
    <row r="92" spans="1:18" hidden="1" x14ac:dyDescent="0.2">
      <c r="A92" s="71" t="s">
        <v>155</v>
      </c>
      <c r="B92" s="90" t="s">
        <v>122</v>
      </c>
      <c r="C92" s="22" t="s">
        <v>168</v>
      </c>
      <c r="D92" s="73"/>
      <c r="E92" s="73"/>
      <c r="F92" s="73"/>
      <c r="G92" s="73"/>
      <c r="H92" s="73"/>
      <c r="I92" s="74"/>
      <c r="J92" s="73"/>
      <c r="K92" s="73"/>
      <c r="L92" s="73">
        <v>-5723.4400000000005</v>
      </c>
      <c r="M92" s="73"/>
      <c r="N92" s="73"/>
      <c r="O92" s="73"/>
      <c r="P92" s="75"/>
      <c r="Q92" s="75">
        <f t="shared" si="10"/>
        <v>-5723.4400000000005</v>
      </c>
      <c r="R92" s="75"/>
    </row>
    <row r="93" spans="1:18" hidden="1" x14ac:dyDescent="0.2">
      <c r="A93" s="71" t="s">
        <v>156</v>
      </c>
      <c r="B93" s="90" t="s">
        <v>122</v>
      </c>
      <c r="C93" s="22" t="s">
        <v>168</v>
      </c>
      <c r="D93" s="73"/>
      <c r="E93" s="73"/>
      <c r="F93" s="73"/>
      <c r="G93" s="73"/>
      <c r="H93" s="73"/>
      <c r="I93" s="74"/>
      <c r="J93" s="73"/>
      <c r="K93" s="73"/>
      <c r="L93" s="73">
        <v>-5723.4400000000005</v>
      </c>
      <c r="M93" s="73"/>
      <c r="N93" s="73"/>
      <c r="O93" s="73"/>
      <c r="P93" s="75"/>
      <c r="Q93" s="75">
        <f t="shared" si="10"/>
        <v>-5723.4400000000005</v>
      </c>
      <c r="R93" s="75"/>
    </row>
    <row r="94" spans="1:18" hidden="1" x14ac:dyDescent="0.2">
      <c r="A94" s="71" t="s">
        <v>157</v>
      </c>
      <c r="B94" s="90" t="s">
        <v>122</v>
      </c>
      <c r="C94" s="22" t="s">
        <v>168</v>
      </c>
      <c r="D94" s="73"/>
      <c r="E94" s="73"/>
      <c r="F94" s="73"/>
      <c r="G94" s="73"/>
      <c r="H94" s="73"/>
      <c r="I94" s="74"/>
      <c r="J94" s="73"/>
      <c r="K94" s="73"/>
      <c r="L94" s="73">
        <v>-5723.4400000000005</v>
      </c>
      <c r="M94" s="73"/>
      <c r="N94" s="73"/>
      <c r="O94" s="73"/>
      <c r="P94" s="75"/>
      <c r="Q94" s="75">
        <f t="shared" si="10"/>
        <v>-5723.4400000000005</v>
      </c>
      <c r="R94" s="75"/>
    </row>
    <row r="95" spans="1:18" hidden="1" x14ac:dyDescent="0.2">
      <c r="A95" s="71" t="s">
        <v>158</v>
      </c>
      <c r="B95" s="90" t="s">
        <v>122</v>
      </c>
      <c r="C95" s="22" t="s">
        <v>168</v>
      </c>
      <c r="D95" s="73"/>
      <c r="E95" s="73"/>
      <c r="F95" s="73"/>
      <c r="G95" s="73"/>
      <c r="H95" s="73"/>
      <c r="I95" s="74"/>
      <c r="J95" s="73"/>
      <c r="K95" s="73"/>
      <c r="L95" s="73">
        <v>-5723.4400000000005</v>
      </c>
      <c r="M95" s="73"/>
      <c r="N95" s="73"/>
      <c r="O95" s="73"/>
      <c r="P95" s="75"/>
      <c r="Q95" s="75">
        <f t="shared" si="10"/>
        <v>-5723.4400000000005</v>
      </c>
      <c r="R95" s="75"/>
    </row>
    <row r="96" spans="1:18" hidden="1" x14ac:dyDescent="0.2">
      <c r="A96" s="71" t="s">
        <v>159</v>
      </c>
      <c r="B96" s="90" t="s">
        <v>122</v>
      </c>
      <c r="C96" s="22" t="s">
        <v>168</v>
      </c>
      <c r="D96" s="73"/>
      <c r="E96" s="73"/>
      <c r="F96" s="73"/>
      <c r="G96" s="73"/>
      <c r="H96" s="73"/>
      <c r="I96" s="74"/>
      <c r="J96" s="73"/>
      <c r="K96" s="73"/>
      <c r="L96" s="73">
        <v>-5723.4400000000005</v>
      </c>
      <c r="M96" s="73"/>
      <c r="N96" s="73"/>
      <c r="O96" s="73"/>
      <c r="P96" s="75"/>
      <c r="Q96" s="75">
        <f t="shared" si="10"/>
        <v>-5723.4400000000005</v>
      </c>
      <c r="R96" s="75"/>
    </row>
    <row r="97" spans="1:20" hidden="1" x14ac:dyDescent="0.2">
      <c r="A97" s="71" t="s">
        <v>160</v>
      </c>
      <c r="B97" s="90" t="s">
        <v>122</v>
      </c>
      <c r="C97" s="22" t="s">
        <v>168</v>
      </c>
      <c r="D97" s="73"/>
      <c r="E97" s="73"/>
      <c r="F97" s="73"/>
      <c r="G97" s="73"/>
      <c r="H97" s="73"/>
      <c r="I97" s="74"/>
      <c r="J97" s="73"/>
      <c r="K97" s="73"/>
      <c r="L97" s="73">
        <v>-5723.4400000000005</v>
      </c>
      <c r="M97" s="73"/>
      <c r="N97" s="73"/>
      <c r="O97" s="73"/>
      <c r="P97" s="75"/>
      <c r="Q97" s="75">
        <f t="shared" si="10"/>
        <v>-5723.4400000000005</v>
      </c>
      <c r="R97" s="75"/>
    </row>
    <row r="98" spans="1:20" hidden="1" x14ac:dyDescent="0.2">
      <c r="A98" s="71" t="s">
        <v>161</v>
      </c>
      <c r="B98" s="90" t="s">
        <v>122</v>
      </c>
      <c r="C98" s="22" t="s">
        <v>168</v>
      </c>
      <c r="D98" s="73"/>
      <c r="E98" s="73"/>
      <c r="F98" s="73"/>
      <c r="G98" s="73"/>
      <c r="H98" s="73"/>
      <c r="I98" s="74"/>
      <c r="J98" s="73"/>
      <c r="K98" s="73"/>
      <c r="L98" s="73">
        <v>-5723.4400000000005</v>
      </c>
      <c r="M98" s="73"/>
      <c r="N98" s="73"/>
      <c r="O98" s="73"/>
      <c r="P98" s="75"/>
      <c r="Q98" s="75">
        <f t="shared" si="10"/>
        <v>-5723.4400000000005</v>
      </c>
      <c r="R98" s="75"/>
    </row>
    <row r="99" spans="1:20" hidden="1" x14ac:dyDescent="0.2">
      <c r="A99" s="71" t="s">
        <v>162</v>
      </c>
      <c r="B99" s="90" t="s">
        <v>122</v>
      </c>
      <c r="C99" s="22" t="s">
        <v>168</v>
      </c>
      <c r="D99" s="73"/>
      <c r="E99" s="73"/>
      <c r="F99" s="73"/>
      <c r="G99" s="73"/>
      <c r="H99" s="73"/>
      <c r="I99" s="74"/>
      <c r="J99" s="73"/>
      <c r="K99" s="73"/>
      <c r="L99" s="73">
        <v>-8585.16</v>
      </c>
      <c r="M99" s="73"/>
      <c r="N99" s="73"/>
      <c r="O99" s="73"/>
      <c r="P99" s="75"/>
      <c r="Q99" s="75">
        <f t="shared" si="10"/>
        <v>-8585.16</v>
      </c>
      <c r="R99" s="75"/>
    </row>
    <row r="100" spans="1:20" hidden="1" x14ac:dyDescent="0.2">
      <c r="A100" s="71" t="s">
        <v>163</v>
      </c>
      <c r="B100" s="90" t="s">
        <v>122</v>
      </c>
      <c r="C100" s="22" t="s">
        <v>168</v>
      </c>
      <c r="D100" s="73"/>
      <c r="E100" s="73"/>
      <c r="F100" s="73"/>
      <c r="G100" s="73"/>
      <c r="H100" s="73"/>
      <c r="I100" s="74"/>
      <c r="J100" s="73"/>
      <c r="K100" s="73"/>
      <c r="L100" s="73">
        <v>-8585.16</v>
      </c>
      <c r="M100" s="73"/>
      <c r="N100" s="73"/>
      <c r="O100" s="73"/>
      <c r="P100" s="75"/>
      <c r="Q100" s="75">
        <f t="shared" si="10"/>
        <v>-8585.16</v>
      </c>
      <c r="R100" s="75"/>
    </row>
    <row r="101" spans="1:20" hidden="1" x14ac:dyDescent="0.2">
      <c r="A101" s="71" t="s">
        <v>164</v>
      </c>
      <c r="B101" s="90" t="s">
        <v>122</v>
      </c>
      <c r="C101" s="22" t="s">
        <v>168</v>
      </c>
      <c r="D101" s="73"/>
      <c r="E101" s="73"/>
      <c r="F101" s="73"/>
      <c r="G101" s="73"/>
      <c r="H101" s="73"/>
      <c r="I101" s="74"/>
      <c r="J101" s="73"/>
      <c r="K101" s="73"/>
      <c r="L101" s="73">
        <v>-8585.16</v>
      </c>
      <c r="M101" s="73"/>
      <c r="N101" s="73"/>
      <c r="O101" s="73"/>
      <c r="P101" s="75"/>
      <c r="Q101" s="75">
        <f t="shared" si="10"/>
        <v>-8585.16</v>
      </c>
      <c r="R101" s="75"/>
    </row>
    <row r="102" spans="1:20" hidden="1" x14ac:dyDescent="0.2">
      <c r="A102" s="71" t="s">
        <v>165</v>
      </c>
      <c r="B102" s="90" t="s">
        <v>122</v>
      </c>
      <c r="C102" s="22" t="s">
        <v>168</v>
      </c>
      <c r="D102" s="73"/>
      <c r="E102" s="73"/>
      <c r="F102" s="73"/>
      <c r="G102" s="73"/>
      <c r="H102" s="73"/>
      <c r="I102" s="74"/>
      <c r="J102" s="73"/>
      <c r="K102" s="73"/>
      <c r="L102" s="73">
        <v>-8585.16</v>
      </c>
      <c r="M102" s="73"/>
      <c r="N102" s="73"/>
      <c r="O102" s="73"/>
      <c r="P102" s="75"/>
      <c r="Q102" s="75">
        <f t="shared" si="10"/>
        <v>-8585.16</v>
      </c>
      <c r="R102" s="75"/>
    </row>
    <row r="103" spans="1:20" hidden="1" x14ac:dyDescent="0.2">
      <c r="B103" s="75"/>
      <c r="C103" s="75"/>
      <c r="D103" s="75"/>
      <c r="E103" s="75"/>
      <c r="F103" s="75"/>
      <c r="G103" s="75"/>
      <c r="H103" s="75"/>
      <c r="I103" s="75"/>
      <c r="J103" s="75"/>
      <c r="K103" s="75"/>
      <c r="L103" s="75"/>
      <c r="M103" s="75"/>
      <c r="N103" s="75"/>
      <c r="O103" s="75"/>
      <c r="P103" s="75"/>
      <c r="Q103" s="75"/>
      <c r="R103" s="75"/>
    </row>
    <row r="104" spans="1:20" hidden="1" x14ac:dyDescent="0.2">
      <c r="A104" s="77" t="s">
        <v>61</v>
      </c>
      <c r="B104" s="75"/>
      <c r="C104" s="75"/>
      <c r="D104" s="78">
        <f>SUM(D36:D103)</f>
        <v>0</v>
      </c>
      <c r="E104" s="78">
        <f t="shared" ref="E104:Q104" si="11">SUM(E36:E103)</f>
        <v>0</v>
      </c>
      <c r="F104" s="78">
        <f t="shared" si="11"/>
        <v>0</v>
      </c>
      <c r="G104" s="78">
        <f t="shared" si="11"/>
        <v>0</v>
      </c>
      <c r="H104" s="78">
        <f t="shared" si="11"/>
        <v>0</v>
      </c>
      <c r="I104" s="78">
        <f t="shared" si="11"/>
        <v>-347516.33</v>
      </c>
      <c r="J104" s="78">
        <f t="shared" si="11"/>
        <v>0</v>
      </c>
      <c r="K104" s="78">
        <f t="shared" si="11"/>
        <v>0</v>
      </c>
      <c r="L104" s="78">
        <f t="shared" si="11"/>
        <v>-257554.80000000008</v>
      </c>
      <c r="M104" s="78">
        <f t="shared" si="11"/>
        <v>0</v>
      </c>
      <c r="N104" s="78">
        <f t="shared" si="11"/>
        <v>0</v>
      </c>
      <c r="O104" s="78">
        <f t="shared" si="11"/>
        <v>0</v>
      </c>
      <c r="P104" s="75"/>
      <c r="Q104" s="78">
        <f t="shared" si="11"/>
        <v>-605071.12999999977</v>
      </c>
      <c r="R104" s="75"/>
    </row>
    <row r="105" spans="1:20" hidden="1" x14ac:dyDescent="0.2">
      <c r="A105" s="82"/>
      <c r="B105" s="90"/>
      <c r="C105" s="90"/>
      <c r="D105" s="92"/>
      <c r="E105" s="92"/>
      <c r="F105" s="92"/>
      <c r="G105" s="92"/>
      <c r="H105" s="92"/>
      <c r="I105" s="93"/>
      <c r="J105" s="92"/>
      <c r="K105" s="92"/>
      <c r="L105" s="92"/>
      <c r="M105" s="92"/>
      <c r="N105" s="92"/>
      <c r="O105" s="92"/>
      <c r="P105" s="75"/>
      <c r="Q105" s="75"/>
      <c r="R105" s="75"/>
    </row>
    <row r="106" spans="1:20" hidden="1" x14ac:dyDescent="0.2">
      <c r="A106" s="70" t="s">
        <v>54</v>
      </c>
      <c r="B106" s="90"/>
      <c r="C106" s="90"/>
      <c r="D106" s="92"/>
      <c r="E106" s="92"/>
      <c r="F106" s="92"/>
      <c r="G106" s="92"/>
      <c r="H106" s="92"/>
      <c r="I106" s="93"/>
      <c r="J106" s="92"/>
      <c r="K106" s="92"/>
      <c r="L106" s="92"/>
      <c r="M106" s="92"/>
      <c r="N106" s="92"/>
      <c r="O106" s="92"/>
      <c r="P106" s="75"/>
      <c r="Q106" s="75"/>
      <c r="R106" s="75"/>
    </row>
    <row r="107" spans="1:20" hidden="1" x14ac:dyDescent="0.2">
      <c r="A107" s="71"/>
      <c r="B107" s="90"/>
      <c r="C107" s="90"/>
      <c r="D107" s="73"/>
      <c r="E107" s="73"/>
      <c r="F107" s="73"/>
      <c r="G107" s="73"/>
      <c r="H107" s="73"/>
      <c r="I107" s="74"/>
      <c r="J107" s="73"/>
      <c r="K107" s="73"/>
      <c r="L107" s="73"/>
      <c r="M107" s="73"/>
      <c r="N107" s="73"/>
      <c r="O107" s="73"/>
      <c r="P107" s="75"/>
      <c r="Q107" s="75">
        <f t="shared" ref="Q107" si="12">SUM(D107:O107)</f>
        <v>0</v>
      </c>
      <c r="R107" s="75"/>
    </row>
    <row r="108" spans="1:20" hidden="1" x14ac:dyDescent="0.2"/>
    <row r="109" spans="1:20" hidden="1" x14ac:dyDescent="0.2">
      <c r="A109" s="77" t="s">
        <v>62</v>
      </c>
      <c r="D109" s="78">
        <f t="shared" ref="D109:O109" si="13">SUM(D107:D108)</f>
        <v>0</v>
      </c>
      <c r="E109" s="78">
        <f t="shared" si="13"/>
        <v>0</v>
      </c>
      <c r="F109" s="78">
        <f t="shared" si="13"/>
        <v>0</v>
      </c>
      <c r="G109" s="78">
        <f t="shared" si="13"/>
        <v>0</v>
      </c>
      <c r="H109" s="78">
        <f t="shared" si="13"/>
        <v>0</v>
      </c>
      <c r="I109" s="78">
        <f t="shared" si="13"/>
        <v>0</v>
      </c>
      <c r="J109" s="78">
        <f t="shared" si="13"/>
        <v>0</v>
      </c>
      <c r="K109" s="78">
        <f t="shared" si="13"/>
        <v>0</v>
      </c>
      <c r="L109" s="78">
        <f t="shared" si="13"/>
        <v>0</v>
      </c>
      <c r="M109" s="78">
        <f t="shared" si="13"/>
        <v>0</v>
      </c>
      <c r="N109" s="78">
        <f t="shared" si="13"/>
        <v>0</v>
      </c>
      <c r="O109" s="78">
        <f t="shared" si="13"/>
        <v>0</v>
      </c>
      <c r="Q109" s="78">
        <f>SUM(Q107:Q108)</f>
        <v>0</v>
      </c>
    </row>
    <row r="110" spans="1:20" hidden="1" x14ac:dyDescent="0.2"/>
    <row r="111" spans="1:20" ht="13.5" hidden="1" thickBot="1" x14ac:dyDescent="0.25">
      <c r="A111" s="87" t="s">
        <v>63</v>
      </c>
      <c r="B111" s="77"/>
      <c r="C111" s="77"/>
      <c r="D111" s="88">
        <f t="shared" ref="D111:O111" si="14">D104+D109</f>
        <v>0</v>
      </c>
      <c r="E111" s="88">
        <f t="shared" si="14"/>
        <v>0</v>
      </c>
      <c r="F111" s="88">
        <f t="shared" si="14"/>
        <v>0</v>
      </c>
      <c r="G111" s="88">
        <f t="shared" si="14"/>
        <v>0</v>
      </c>
      <c r="H111" s="88">
        <f t="shared" si="14"/>
        <v>0</v>
      </c>
      <c r="I111" s="88">
        <f t="shared" si="14"/>
        <v>-347516.33</v>
      </c>
      <c r="J111" s="88">
        <f t="shared" si="14"/>
        <v>0</v>
      </c>
      <c r="K111" s="88">
        <f t="shared" si="14"/>
        <v>0</v>
      </c>
      <c r="L111" s="88">
        <f t="shared" si="14"/>
        <v>-257554.80000000008</v>
      </c>
      <c r="M111" s="88">
        <f t="shared" si="14"/>
        <v>0</v>
      </c>
      <c r="N111" s="88">
        <f t="shared" si="14"/>
        <v>0</v>
      </c>
      <c r="O111" s="88">
        <f t="shared" si="14"/>
        <v>0</v>
      </c>
      <c r="Q111" s="88">
        <f>Q104+Q109</f>
        <v>-605071.12999999977</v>
      </c>
      <c r="R111" s="79"/>
      <c r="S111" s="89">
        <v>-605071.13</v>
      </c>
      <c r="T111" s="88">
        <f>Q111-S111</f>
        <v>0</v>
      </c>
    </row>
    <row r="113" spans="1:1" x14ac:dyDescent="0.2">
      <c r="A113" s="66" t="s">
        <v>73</v>
      </c>
    </row>
  </sheetData>
  <pageMargins left="0.7" right="0.7" top="0.75" bottom="0.75" header="0.3" footer="0.3"/>
  <pageSetup paperSize="17" scale="77" orientation="landscape" r:id="rId1"/>
  <headerFooter>
    <oddHeader xml:space="preserve">&amp;C&amp;"Arial,Bold"&amp;12Old Dominion Electric Cooperative
Capital Transmission Additions, Retirements, and CWIP
2020 Actuals
&amp;"Arial,Regular"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F20"/>
  <sheetViews>
    <sheetView tabSelected="1" view="pageLayout" zoomScaleNormal="100" workbookViewId="0">
      <selection activeCell="C8" sqref="C8"/>
    </sheetView>
  </sheetViews>
  <sheetFormatPr defaultRowHeight="12.75" x14ac:dyDescent="0.2"/>
  <cols>
    <col min="1" max="1" width="24.28515625" customWidth="1"/>
    <col min="2" max="2" width="3.28515625" customWidth="1"/>
    <col min="3" max="3" width="32.28515625" customWidth="1"/>
    <col min="4" max="4" width="3.28515625" customWidth="1"/>
    <col min="5" max="5" width="22.28515625" bestFit="1" customWidth="1"/>
    <col min="6" max="6" width="3.28515625" bestFit="1" customWidth="1"/>
  </cols>
  <sheetData>
    <row r="4" spans="1:6" ht="15" x14ac:dyDescent="0.25">
      <c r="A4" s="23" t="s">
        <v>171</v>
      </c>
      <c r="B4" s="23"/>
      <c r="C4" s="23" t="s">
        <v>172</v>
      </c>
      <c r="D4" s="23"/>
      <c r="E4" s="23" t="s">
        <v>173</v>
      </c>
    </row>
    <row r="5" spans="1:6" x14ac:dyDescent="0.2">
      <c r="A5" s="24" t="s">
        <v>76</v>
      </c>
      <c r="B5" s="24"/>
      <c r="C5" s="24" t="s">
        <v>77</v>
      </c>
      <c r="D5" s="24"/>
      <c r="E5" s="25">
        <v>-1786608.51</v>
      </c>
      <c r="F5" s="27" t="s">
        <v>21</v>
      </c>
    </row>
    <row r="6" spans="1:6" x14ac:dyDescent="0.2">
      <c r="A6" s="24" t="s">
        <v>78</v>
      </c>
      <c r="B6" s="24"/>
      <c r="C6" s="24" t="s">
        <v>79</v>
      </c>
      <c r="D6" s="24"/>
      <c r="E6" s="25">
        <v>2894.63</v>
      </c>
    </row>
    <row r="7" spans="1:6" x14ac:dyDescent="0.2">
      <c r="A7" s="24"/>
      <c r="B7" s="24"/>
      <c r="C7" s="95" t="s">
        <v>174</v>
      </c>
      <c r="D7" s="24"/>
      <c r="E7" s="94">
        <f>SUM(E5:E6)</f>
        <v>-1783713.8800000001</v>
      </c>
    </row>
    <row r="8" spans="1:6" x14ac:dyDescent="0.2">
      <c r="B8" s="24"/>
      <c r="D8" s="24"/>
    </row>
    <row r="9" spans="1:6" x14ac:dyDescent="0.2">
      <c r="B9" s="24"/>
      <c r="D9" s="24"/>
    </row>
    <row r="10" spans="1:6" x14ac:dyDescent="0.2">
      <c r="B10" s="27" t="s">
        <v>21</v>
      </c>
      <c r="C10" s="26" t="s">
        <v>80</v>
      </c>
      <c r="D10" s="24"/>
    </row>
    <row r="11" spans="1:6" ht="5.25" customHeight="1" x14ac:dyDescent="0.2">
      <c r="A11" s="26"/>
      <c r="B11" s="24"/>
      <c r="D11" s="24"/>
    </row>
    <row r="12" spans="1:6" x14ac:dyDescent="0.2">
      <c r="B12" s="24"/>
      <c r="C12" s="26" t="s">
        <v>81</v>
      </c>
      <c r="D12" s="24"/>
      <c r="E12" s="25">
        <v>1309138.1499999999</v>
      </c>
    </row>
    <row r="13" spans="1:6" x14ac:dyDescent="0.2">
      <c r="B13" s="24"/>
      <c r="C13" s="26"/>
      <c r="D13" s="24"/>
      <c r="E13" s="25"/>
    </row>
    <row r="14" spans="1:6" x14ac:dyDescent="0.2">
      <c r="B14" s="25"/>
      <c r="C14" s="26" t="s">
        <v>14</v>
      </c>
      <c r="D14" s="25"/>
      <c r="E14" s="25">
        <v>22400.15</v>
      </c>
    </row>
    <row r="15" spans="1:6" x14ac:dyDescent="0.2">
      <c r="B15" s="25"/>
      <c r="C15" s="26" t="s">
        <v>82</v>
      </c>
      <c r="D15" s="25"/>
      <c r="E15" s="25">
        <v>82149.7</v>
      </c>
    </row>
    <row r="16" spans="1:6" x14ac:dyDescent="0.2">
      <c r="B16" s="25"/>
      <c r="C16" s="26" t="s">
        <v>83</v>
      </c>
      <c r="D16" s="25"/>
      <c r="E16" s="25">
        <v>109828.23</v>
      </c>
    </row>
    <row r="17" spans="2:5" x14ac:dyDescent="0.2">
      <c r="B17" s="96"/>
      <c r="C17" s="26" t="s">
        <v>84</v>
      </c>
      <c r="D17" s="96"/>
      <c r="E17" s="28">
        <v>263092.28000000003</v>
      </c>
    </row>
    <row r="18" spans="2:5" x14ac:dyDescent="0.2">
      <c r="B18" s="8"/>
      <c r="C18" s="26" t="s">
        <v>85</v>
      </c>
      <c r="D18" s="8"/>
      <c r="E18" s="8">
        <f>SUM(E14:E17)</f>
        <v>477470.36000000004</v>
      </c>
    </row>
    <row r="20" spans="2:5" x14ac:dyDescent="0.2">
      <c r="B20" s="8"/>
      <c r="C20" s="26" t="s">
        <v>86</v>
      </c>
      <c r="D20" s="8"/>
      <c r="E20" s="8">
        <f>+E12+E18</f>
        <v>1786608.51</v>
      </c>
    </row>
  </sheetData>
  <pageMargins left="0.7" right="0.7" top="0.75" bottom="0.75" header="0.3" footer="0.3"/>
  <pageSetup orientation="portrait" r:id="rId1"/>
  <headerFooter>
    <oddHeader>&amp;C&amp;"Arial,Bold"&amp;12Old Dominion Electric Cooperative
FERC Account No. 242
2020 Year-End Balances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Workpaper page 1</vt:lpstr>
      <vt:lpstr>Workpaper page 2</vt:lpstr>
      <vt:lpstr>Workpaper pg 3_In Serv Fcst_ISL</vt:lpstr>
      <vt:lpstr>Workpaper pg 4_Actuals_ISL</vt:lpstr>
      <vt:lpstr>Workpaper page 5 - FERC 242</vt:lpstr>
      <vt:lpstr>'Workpaper pg 4_Actuals_ISL'!Print_Area</vt:lpstr>
      <vt:lpstr>'Workpaper pg 3_In Serv Fcst_ISL'!Print_Titles</vt:lpstr>
    </vt:vector>
  </TitlesOfParts>
  <Company>GDS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Smith</dc:creator>
  <cp:lastModifiedBy>Joe Hoffman</cp:lastModifiedBy>
  <cp:lastPrinted>2021-05-12T18:06:19Z</cp:lastPrinted>
  <dcterms:created xsi:type="dcterms:W3CDTF">2007-06-27T15:47:51Z</dcterms:created>
  <dcterms:modified xsi:type="dcterms:W3CDTF">2021-05-12T18:10:44Z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A44787D4-0540-4523-9961-78E4036D8C6D}">
    <vt:lpwstr>{FCD34D22-E513-4E4B-A5B2-9BD458D11AB8}</vt:lpwstr>
  </property>
</Properties>
</file>