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eloncorp-my.sharepoint.com/personal/lymajr_exelonds_com/Documents/Desktop/Regulatory/2021 Transmission/Pepco/"/>
    </mc:Choice>
  </mc:AlternateContent>
  <xr:revisionPtr revIDLastSave="149" documentId="8_{9852E503-898D-4CAE-B544-AD94F3E03865}" xr6:coauthVersionLast="45" xr6:coauthVersionMax="45" xr10:uidLastSave="{EC270031-8D5E-42E6-80A8-8BD56DA614F8}"/>
  <bookViews>
    <workbookView xWindow="-24120" yWindow="-4305" windowWidth="24240" windowHeight="13140" xr2:uid="{67BF71E7-A275-43C8-A816-FA90997AF52D}"/>
  </bookViews>
  <sheets>
    <sheet name="ADIT Supplemen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0" i="1" l="1"/>
  <c r="B101" i="1"/>
  <c r="B102" i="1"/>
  <c r="B103" i="1" s="1"/>
  <c r="N105" i="1"/>
  <c r="F105" i="1"/>
  <c r="F63" i="1"/>
  <c r="F80" i="1" s="1"/>
  <c r="F70" i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1" i="1" s="1"/>
  <c r="B55" i="1" s="1"/>
  <c r="B56" i="1" s="1"/>
  <c r="B57" i="1" s="1"/>
  <c r="B58" i="1" s="1"/>
  <c r="B59" i="1" s="1"/>
  <c r="B60" i="1" s="1"/>
  <c r="B61" i="1" s="1"/>
  <c r="B63" i="1" s="1"/>
  <c r="B64" i="1" s="1"/>
  <c r="B65" i="1" s="1"/>
  <c r="B66" i="1" s="1"/>
  <c r="B67" i="1" s="1"/>
  <c r="B68" i="1" s="1"/>
  <c r="B69" i="1" s="1"/>
  <c r="B70" i="1" s="1"/>
  <c r="B72" i="1" s="1"/>
  <c r="B73" i="1" s="1"/>
  <c r="B74" i="1" s="1"/>
  <c r="B75" i="1" s="1"/>
  <c r="B76" i="1" s="1"/>
  <c r="B77" i="1" s="1"/>
  <c r="B78" i="1" s="1"/>
  <c r="B80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5" i="1" s="1"/>
  <c r="B107" i="1" s="1"/>
  <c r="N51" i="1"/>
  <c r="N107" i="1" s="1"/>
  <c r="D112" i="1"/>
  <c r="D116" i="1" s="1"/>
  <c r="J103" i="1"/>
  <c r="J102" i="1"/>
  <c r="I101" i="1"/>
  <c r="J101" i="1"/>
  <c r="H100" i="1"/>
  <c r="J100" i="1"/>
  <c r="J99" i="1"/>
  <c r="I99" i="1"/>
  <c r="J98" i="1"/>
  <c r="J97" i="1"/>
  <c r="I97" i="1"/>
  <c r="J96" i="1"/>
  <c r="H96" i="1"/>
  <c r="I96" i="1"/>
  <c r="I95" i="1"/>
  <c r="J95" i="1"/>
  <c r="J93" i="1"/>
  <c r="I93" i="1"/>
  <c r="J92" i="1"/>
  <c r="I92" i="1"/>
  <c r="I91" i="1"/>
  <c r="J91" i="1"/>
  <c r="J89" i="1"/>
  <c r="I89" i="1"/>
  <c r="H89" i="1"/>
  <c r="J88" i="1"/>
  <c r="H88" i="1"/>
  <c r="I88" i="1"/>
  <c r="I87" i="1"/>
  <c r="J87" i="1"/>
  <c r="J86" i="1"/>
  <c r="H86" i="1"/>
  <c r="I86" i="1"/>
  <c r="J84" i="1"/>
  <c r="H84" i="1"/>
  <c r="I84" i="1"/>
  <c r="J78" i="1"/>
  <c r="J77" i="1"/>
  <c r="J75" i="1"/>
  <c r="J74" i="1"/>
  <c r="J73" i="1"/>
  <c r="J76" i="1"/>
  <c r="K76" i="1" s="1"/>
  <c r="I70" i="1"/>
  <c r="I69" i="1"/>
  <c r="I68" i="1"/>
  <c r="I66" i="1"/>
  <c r="I65" i="1"/>
  <c r="I64" i="1"/>
  <c r="H61" i="1"/>
  <c r="L61" i="1" s="1"/>
  <c r="H60" i="1"/>
  <c r="L60" i="1" s="1"/>
  <c r="H59" i="1"/>
  <c r="L59" i="1" s="1"/>
  <c r="H58" i="1"/>
  <c r="L58" i="1" s="1"/>
  <c r="H57" i="1"/>
  <c r="L57" i="1" s="1"/>
  <c r="H56" i="1"/>
  <c r="L56" i="1" s="1"/>
  <c r="H55" i="1"/>
  <c r="F49" i="1"/>
  <c r="J49" i="1" s="1"/>
  <c r="J48" i="1"/>
  <c r="I48" i="1"/>
  <c r="H47" i="1"/>
  <c r="J47" i="1"/>
  <c r="I46" i="1"/>
  <c r="J45" i="1"/>
  <c r="K45" i="1" s="1"/>
  <c r="L45" i="1" s="1"/>
  <c r="I44" i="1"/>
  <c r="J43" i="1"/>
  <c r="I42" i="1"/>
  <c r="H42" i="1"/>
  <c r="J42" i="1"/>
  <c r="I41" i="1"/>
  <c r="H41" i="1"/>
  <c r="J41" i="1"/>
  <c r="J40" i="1"/>
  <c r="I40" i="1"/>
  <c r="H40" i="1"/>
  <c r="J39" i="1"/>
  <c r="I39" i="1"/>
  <c r="J38" i="1"/>
  <c r="J37" i="1"/>
  <c r="I37" i="1"/>
  <c r="I35" i="1"/>
  <c r="H35" i="1"/>
  <c r="J35" i="1"/>
  <c r="J33" i="1"/>
  <c r="I33" i="1"/>
  <c r="J32" i="1"/>
  <c r="I32" i="1"/>
  <c r="H32" i="1"/>
  <c r="J31" i="1"/>
  <c r="I31" i="1"/>
  <c r="H31" i="1"/>
  <c r="I29" i="1"/>
  <c r="J29" i="1"/>
  <c r="I28" i="1"/>
  <c r="H28" i="1"/>
  <c r="J28" i="1"/>
  <c r="J27" i="1"/>
  <c r="I27" i="1"/>
  <c r="J26" i="1"/>
  <c r="I26" i="1"/>
  <c r="H26" i="1"/>
  <c r="J25" i="1"/>
  <c r="I25" i="1"/>
  <c r="H25" i="1"/>
  <c r="H24" i="1"/>
  <c r="J24" i="1"/>
  <c r="K23" i="1"/>
  <c r="H23" i="1"/>
  <c r="I22" i="1"/>
  <c r="I21" i="1"/>
  <c r="H21" i="1"/>
  <c r="J20" i="1"/>
  <c r="J19" i="1"/>
  <c r="I18" i="1"/>
  <c r="H18" i="1"/>
  <c r="J18" i="1"/>
  <c r="J17" i="1"/>
  <c r="J16" i="1"/>
  <c r="I16" i="1"/>
  <c r="H15" i="1"/>
  <c r="J15" i="1"/>
  <c r="J14" i="1"/>
  <c r="H14" i="1"/>
  <c r="I14" i="1"/>
  <c r="J13" i="1"/>
  <c r="J12" i="1"/>
  <c r="I11" i="1"/>
  <c r="I10" i="1"/>
  <c r="H10" i="1"/>
  <c r="J10" i="1"/>
  <c r="H80" i="1" l="1"/>
  <c r="F51" i="1"/>
  <c r="F107" i="1" s="1"/>
  <c r="K27" i="1"/>
  <c r="K40" i="1"/>
  <c r="L40" i="1" s="1"/>
  <c r="K48" i="1"/>
  <c r="K93" i="1"/>
  <c r="K99" i="1"/>
  <c r="K26" i="1"/>
  <c r="L26" i="1" s="1"/>
  <c r="K33" i="1"/>
  <c r="K16" i="1"/>
  <c r="K96" i="1"/>
  <c r="L96" i="1" s="1"/>
  <c r="K14" i="1"/>
  <c r="L14" i="1" s="1"/>
  <c r="K31" i="1"/>
  <c r="L31" i="1" s="1"/>
  <c r="K84" i="1"/>
  <c r="L84" i="1" s="1"/>
  <c r="K86" i="1"/>
  <c r="L86" i="1" s="1"/>
  <c r="K88" i="1"/>
  <c r="L88" i="1" s="1"/>
  <c r="K29" i="1"/>
  <c r="K101" i="1"/>
  <c r="K87" i="1"/>
  <c r="K89" i="1"/>
  <c r="L89" i="1" s="1"/>
  <c r="K10" i="1"/>
  <c r="K75" i="1"/>
  <c r="L75" i="1" s="1"/>
  <c r="K18" i="1"/>
  <c r="L18" i="1" s="1"/>
  <c r="J36" i="1"/>
  <c r="I36" i="1"/>
  <c r="H36" i="1"/>
  <c r="K64" i="1"/>
  <c r="L64" i="1" s="1"/>
  <c r="J85" i="1"/>
  <c r="I85" i="1"/>
  <c r="H85" i="1"/>
  <c r="I15" i="1"/>
  <c r="K15" i="1" s="1"/>
  <c r="H20" i="1"/>
  <c r="L23" i="1"/>
  <c r="K32" i="1"/>
  <c r="L32" i="1" s="1"/>
  <c r="K37" i="1"/>
  <c r="K65" i="1"/>
  <c r="L65" i="1" s="1"/>
  <c r="K91" i="1"/>
  <c r="K68" i="1"/>
  <c r="L68" i="1" s="1"/>
  <c r="J34" i="1"/>
  <c r="I34" i="1"/>
  <c r="H34" i="1"/>
  <c r="I20" i="1"/>
  <c r="K20" i="1" s="1"/>
  <c r="H13" i="1"/>
  <c r="H19" i="1"/>
  <c r="H22" i="1"/>
  <c r="K42" i="1"/>
  <c r="L42" i="1" s="1"/>
  <c r="K43" i="1"/>
  <c r="L43" i="1" s="1"/>
  <c r="I67" i="1"/>
  <c r="L76" i="1"/>
  <c r="J90" i="1"/>
  <c r="I90" i="1"/>
  <c r="H90" i="1"/>
  <c r="K92" i="1"/>
  <c r="K95" i="1"/>
  <c r="I13" i="1"/>
  <c r="K13" i="1" s="1"/>
  <c r="I19" i="1"/>
  <c r="K19" i="1" s="1"/>
  <c r="J22" i="1"/>
  <c r="K22" i="1" s="1"/>
  <c r="K25" i="1"/>
  <c r="L25" i="1" s="1"/>
  <c r="K28" i="1"/>
  <c r="L28" i="1" s="1"/>
  <c r="L55" i="1"/>
  <c r="K73" i="1"/>
  <c r="L73" i="1" s="1"/>
  <c r="H12" i="1"/>
  <c r="H17" i="1"/>
  <c r="J30" i="1"/>
  <c r="I30" i="1"/>
  <c r="K44" i="1"/>
  <c r="L44" i="1" s="1"/>
  <c r="K66" i="1"/>
  <c r="L66" i="1" s="1"/>
  <c r="K69" i="1"/>
  <c r="L69" i="1" s="1"/>
  <c r="K77" i="1"/>
  <c r="L77" i="1" s="1"/>
  <c r="J94" i="1"/>
  <c r="I94" i="1"/>
  <c r="H94" i="1"/>
  <c r="H11" i="1"/>
  <c r="I12" i="1"/>
  <c r="K12" i="1" s="1"/>
  <c r="H16" i="1"/>
  <c r="I17" i="1"/>
  <c r="K17" i="1" s="1"/>
  <c r="J21" i="1"/>
  <c r="I24" i="1"/>
  <c r="H30" i="1"/>
  <c r="K35" i="1"/>
  <c r="L35" i="1" s="1"/>
  <c r="K39" i="1"/>
  <c r="K41" i="1"/>
  <c r="L41" i="1" s="1"/>
  <c r="K46" i="1"/>
  <c r="L46" i="1" s="1"/>
  <c r="K74" i="1"/>
  <c r="L74" i="1" s="1"/>
  <c r="J11" i="1"/>
  <c r="K70" i="1"/>
  <c r="L70" i="1" s="1"/>
  <c r="K78" i="1"/>
  <c r="L78" i="1" s="1"/>
  <c r="K97" i="1"/>
  <c r="H38" i="1"/>
  <c r="H49" i="1"/>
  <c r="J72" i="1"/>
  <c r="J80" i="1" s="1"/>
  <c r="H83" i="1"/>
  <c r="H98" i="1"/>
  <c r="H103" i="1"/>
  <c r="H37" i="1"/>
  <c r="I38" i="1"/>
  <c r="K38" i="1" s="1"/>
  <c r="H39" i="1"/>
  <c r="H48" i="1"/>
  <c r="I49" i="1"/>
  <c r="K49" i="1" s="1"/>
  <c r="I63" i="1"/>
  <c r="I83" i="1"/>
  <c r="H92" i="1"/>
  <c r="H97" i="1"/>
  <c r="I98" i="1"/>
  <c r="K98" i="1" s="1"/>
  <c r="I103" i="1"/>
  <c r="K103" i="1" s="1"/>
  <c r="H29" i="1"/>
  <c r="J83" i="1"/>
  <c r="H87" i="1"/>
  <c r="H91" i="1"/>
  <c r="H95" i="1"/>
  <c r="H101" i="1"/>
  <c r="I47" i="1"/>
  <c r="K47" i="1" s="1"/>
  <c r="I100" i="1"/>
  <c r="K100" i="1" s="1"/>
  <c r="H102" i="1"/>
  <c r="H27" i="1"/>
  <c r="H33" i="1"/>
  <c r="H93" i="1"/>
  <c r="H99" i="1"/>
  <c r="I102" i="1"/>
  <c r="K102" i="1" s="1"/>
  <c r="I105" i="1" l="1"/>
  <c r="H105" i="1"/>
  <c r="J105" i="1"/>
  <c r="J51" i="1"/>
  <c r="I80" i="1"/>
  <c r="H51" i="1"/>
  <c r="I51" i="1"/>
  <c r="L48" i="1"/>
  <c r="L29" i="1"/>
  <c r="L93" i="1"/>
  <c r="L87" i="1"/>
  <c r="L33" i="1"/>
  <c r="L16" i="1"/>
  <c r="L95" i="1"/>
  <c r="L27" i="1"/>
  <c r="L20" i="1"/>
  <c r="L97" i="1"/>
  <c r="L99" i="1"/>
  <c r="L37" i="1"/>
  <c r="L92" i="1"/>
  <c r="K30" i="1"/>
  <c r="L30" i="1" s="1"/>
  <c r="L19" i="1"/>
  <c r="L91" i="1"/>
  <c r="L38" i="1"/>
  <c r="L101" i="1"/>
  <c r="L39" i="1"/>
  <c r="K83" i="1"/>
  <c r="K34" i="1"/>
  <c r="L34" i="1" s="1"/>
  <c r="K85" i="1"/>
  <c r="L85" i="1" s="1"/>
  <c r="K63" i="1"/>
  <c r="K24" i="1"/>
  <c r="L24" i="1" s="1"/>
  <c r="K94" i="1"/>
  <c r="L94" i="1" s="1"/>
  <c r="L17" i="1"/>
  <c r="K67" i="1"/>
  <c r="L67" i="1" s="1"/>
  <c r="L22" i="1"/>
  <c r="L12" i="1"/>
  <c r="L47" i="1"/>
  <c r="K21" i="1"/>
  <c r="L21" i="1" s="1"/>
  <c r="L103" i="1"/>
  <c r="K72" i="1"/>
  <c r="L72" i="1" s="1"/>
  <c r="L100" i="1"/>
  <c r="L13" i="1"/>
  <c r="L102" i="1"/>
  <c r="L49" i="1"/>
  <c r="K36" i="1"/>
  <c r="L36" i="1" s="1"/>
  <c r="K11" i="1"/>
  <c r="L11" i="1" s="1"/>
  <c r="L15" i="1"/>
  <c r="L98" i="1"/>
  <c r="K90" i="1"/>
  <c r="L90" i="1" s="1"/>
  <c r="L10" i="1"/>
  <c r="K105" i="1" l="1"/>
  <c r="K80" i="1"/>
  <c r="K51" i="1"/>
  <c r="L51" i="1"/>
  <c r="J107" i="1"/>
  <c r="I107" i="1"/>
  <c r="H107" i="1"/>
  <c r="P51" i="1"/>
  <c r="L63" i="1"/>
  <c r="L83" i="1"/>
  <c r="P105" i="1" l="1"/>
  <c r="L105" i="1"/>
  <c r="L80" i="1"/>
  <c r="P80" i="1" s="1"/>
  <c r="K107" i="1"/>
  <c r="L107" i="1" l="1"/>
</calcChain>
</file>

<file path=xl/sharedStrings.xml><?xml version="1.0" encoding="utf-8"?>
<sst xmlns="http://schemas.openxmlformats.org/spreadsheetml/2006/main" count="194" uniqueCount="140">
  <si>
    <t>Potomac Electric Power Company ("Pepco")</t>
  </si>
  <si>
    <t>Line</t>
  </si>
  <si>
    <t>Detailed Description</t>
  </si>
  <si>
    <t>Description</t>
  </si>
  <si>
    <t>Total
ADIT</t>
  </si>
  <si>
    <t>FERC Account 190 - Non-Current</t>
  </si>
  <si>
    <t>Accrued Liability - Benefits</t>
  </si>
  <si>
    <t>Accrued Liability - Bodily Injuries</t>
  </si>
  <si>
    <t>Accrued Liability - Bonuses &amp; Incentives</t>
  </si>
  <si>
    <t>Accrued Liability - DC PLUG DDOT</t>
  </si>
  <si>
    <t>Accrued Liability - Environmental</t>
  </si>
  <si>
    <t>Accrued Liability - Legal</t>
  </si>
  <si>
    <t>Accrued Legal</t>
  </si>
  <si>
    <t>Accrued Liability - Other</t>
  </si>
  <si>
    <t>Accrued Liability - Other Incentive Plans</t>
  </si>
  <si>
    <t>Accrued Liability - Payroll Taxes AIP</t>
  </si>
  <si>
    <t>Accrued Liability - Retention</t>
  </si>
  <si>
    <t>Accrued Liability - Severance</t>
  </si>
  <si>
    <t>Accrued Liability - Vacation</t>
  </si>
  <si>
    <t>Accrued Liability - Worker's Compensation</t>
  </si>
  <si>
    <t>Accrued State Income Taxes</t>
  </si>
  <si>
    <t>Allowance for Doubtful Accounts</t>
  </si>
  <si>
    <t>ASC 712 OPEB Obligation</t>
  </si>
  <si>
    <t>Asset Retirement Obligation</t>
  </si>
  <si>
    <t>Deferred Compensation Plan</t>
  </si>
  <si>
    <t>Deferred Revenue</t>
  </si>
  <si>
    <t>FASB 112 Liability</t>
  </si>
  <si>
    <t>Long-term Incentive Plans</t>
  </si>
  <si>
    <t>Management Retention Incentive Plan</t>
  </si>
  <si>
    <t>Merger Commitments</t>
  </si>
  <si>
    <t>Non-Pension Benefits - Other</t>
  </si>
  <si>
    <t>Non-Pension Post Retirement Benefit Obligation</t>
  </si>
  <si>
    <t>Other Deferred Credits</t>
  </si>
  <si>
    <t>Regulatory Liability - Conservation Over Recovery</t>
  </si>
  <si>
    <t>Regulatory Liability - DRI Over Recovery</t>
  </si>
  <si>
    <t>Regulatory Liability - Electric Transmission Formula Rate True-up</t>
  </si>
  <si>
    <t>Regulatory Liability - Other</t>
  </si>
  <si>
    <t>Regulatory Liability - POR Over Recovery</t>
  </si>
  <si>
    <t xml:space="preserve">Regulatory Liability - Smart Energy </t>
  </si>
  <si>
    <t>Sales &amp; Use Tax Reserve</t>
  </si>
  <si>
    <t>Capital Loss Carryforward - DC</t>
  </si>
  <si>
    <t>Capital Loss Carryforward - MD</t>
  </si>
  <si>
    <t>State Net Operating Loss Carryforward</t>
  </si>
  <si>
    <t>State Net Operating Loss Carryforward - DC</t>
  </si>
  <si>
    <t>State Net Operating Loss Carryforward - MD</t>
  </si>
  <si>
    <t>Unamortized Investment Tax Credits</t>
  </si>
  <si>
    <t>Other 190</t>
  </si>
  <si>
    <t>FAS 109 - Regulatory Liability</t>
  </si>
  <si>
    <t>Total FERC Account 190</t>
  </si>
  <si>
    <t>FERC Account 282 - Property</t>
  </si>
  <si>
    <t>Powertax Plant - Fed</t>
  </si>
  <si>
    <t>Plant Deferred Taxes - FAS 109</t>
  </si>
  <si>
    <t>Powertax CIAC - Fed</t>
  </si>
  <si>
    <t>CIAC</t>
  </si>
  <si>
    <t>Powertax AFUDC Equity - Fed</t>
  </si>
  <si>
    <t>AFUDC Equity</t>
  </si>
  <si>
    <t>Powertax Flow-through - Fed</t>
  </si>
  <si>
    <t>Plant Deferred Taxes - Flow-through</t>
  </si>
  <si>
    <t>Non Powertax Plant - Fed</t>
  </si>
  <si>
    <t>Non Powertax CWIP - Fed</t>
  </si>
  <si>
    <t>Non Powertax AFUDC Equity CWIP - Fed</t>
  </si>
  <si>
    <t>Powertax Plant - MD</t>
  </si>
  <si>
    <t>Powertax CIAC - MD</t>
  </si>
  <si>
    <t>Powertax AFUDC Equity - MD</t>
  </si>
  <si>
    <t>Powertax Flow-through - MD</t>
  </si>
  <si>
    <t>Non Powertax Plant - MD</t>
  </si>
  <si>
    <t>Non Powertax CWIP - MD</t>
  </si>
  <si>
    <t>Non Powertax AFUDC Equity CWIP - MD</t>
  </si>
  <si>
    <t>Non Powertax Additional Subtraction Modification - MD</t>
  </si>
  <si>
    <t>Maryland Subtraction Modification</t>
  </si>
  <si>
    <t>Powertax Plant - DC</t>
  </si>
  <si>
    <t>Powertax CIAC - DC</t>
  </si>
  <si>
    <t>Powertax AFUDC Equity - DC</t>
  </si>
  <si>
    <t>Powertax Flow-through - DC</t>
  </si>
  <si>
    <t>Non Powertax Plant - DC</t>
  </si>
  <si>
    <t>Non Powertax CWIP - DC</t>
  </si>
  <si>
    <t>Non Powertax AFUDC Equity CWIP - DC</t>
  </si>
  <si>
    <t>Total FERC Account 282</t>
  </si>
  <si>
    <t>FERC Account 283 - Non-Current</t>
  </si>
  <si>
    <t>Allowance for Excess Material</t>
  </si>
  <si>
    <t>Deferred Cloud Implementation Costs</t>
  </si>
  <si>
    <t>Other Deferred Debits</t>
  </si>
  <si>
    <t>Pension Asset</t>
  </si>
  <si>
    <t>Prepayments</t>
  </si>
  <si>
    <t>Property Taxes</t>
  </si>
  <si>
    <t>Regulatory Asset - AMI</t>
  </si>
  <si>
    <t>Regulatory Asset - Asset Retirement Obligation</t>
  </si>
  <si>
    <t>Regulatory Asset - Conservation Program</t>
  </si>
  <si>
    <t>Regulatory Asset - DC Base Rates</t>
  </si>
  <si>
    <t>Regulatory Asset - DC Plug</t>
  </si>
  <si>
    <t>Regulatory Asset - DRI</t>
  </si>
  <si>
    <t>Regulatory Asset - Electric Decoupling DC</t>
  </si>
  <si>
    <t>Regulatory Asset - Electric Decoupling MD</t>
  </si>
  <si>
    <t>Regulatory Asset - Electric Vehicles</t>
  </si>
  <si>
    <t>Regulatory Asset - Legacy Meters</t>
  </si>
  <si>
    <t>Regulatory Asset - MD Base Rates</t>
  </si>
  <si>
    <t>Regulatory Asset - Other</t>
  </si>
  <si>
    <t>Regulatory Asset - POR Under Recovery</t>
  </si>
  <si>
    <t>Regulatory Asset - Residential Aid</t>
  </si>
  <si>
    <t>Regulatory Asset - Transmission Abandonment</t>
  </si>
  <si>
    <t>Unamortized Loss on Reacquired Debt</t>
  </si>
  <si>
    <t>Total FERC Account 283</t>
  </si>
  <si>
    <t>Grand Total</t>
  </si>
  <si>
    <t>Marginal Tax Rates</t>
  </si>
  <si>
    <t>Federal</t>
  </si>
  <si>
    <t>Federal Tax on State Taxes</t>
  </si>
  <si>
    <t>Maryland</t>
  </si>
  <si>
    <t>Washington, D.C.</t>
  </si>
  <si>
    <t>Total</t>
  </si>
  <si>
    <t>Accrued Benefits</t>
  </si>
  <si>
    <t>Accrued Worker's Compensation</t>
  </si>
  <si>
    <t>Accrued Bonuses &amp; Incentives</t>
  </si>
  <si>
    <t>Accrued Liability - DC Distribution Underground</t>
  </si>
  <si>
    <t>Accrued Environmental Liability</t>
  </si>
  <si>
    <t>Accrued Other Expenses</t>
  </si>
  <si>
    <t>Accrued Payroll Taxes - AIP</t>
  </si>
  <si>
    <t>Accrued Retention</t>
  </si>
  <si>
    <t>Accrued Severance</t>
  </si>
  <si>
    <t>Accrued Vacation</t>
  </si>
  <si>
    <t>State Income Taxes</t>
  </si>
  <si>
    <t>Accrued OPEB</t>
  </si>
  <si>
    <t>Deferred Compensation</t>
  </si>
  <si>
    <t>Long-term Incentive Plan</t>
  </si>
  <si>
    <t>Regulatory Liability</t>
  </si>
  <si>
    <t>Regulatory Liability - FERC Transmission True-up</t>
  </si>
  <si>
    <t>Capital Loss Carryforward</t>
  </si>
  <si>
    <t>Unamortized Investment Tax Credit</t>
  </si>
  <si>
    <t>Materials Reserve</t>
  </si>
  <si>
    <t>Accrued Property Taxes</t>
  </si>
  <si>
    <t>Regulatory Asset</t>
  </si>
  <si>
    <t>Accumulated Deferred Income Taxes Supplemental Work Paper</t>
  </si>
  <si>
    <t>Gross Timing 
Difference</t>
  </si>
  <si>
    <t>ADIT 
Federal</t>
  </si>
  <si>
    <t>ADIT
Maryland</t>
  </si>
  <si>
    <t>ADIT
Washington, D.C.</t>
  </si>
  <si>
    <t>ADIT
Federal Tax on State Taxes</t>
  </si>
  <si>
    <t>FERC 
Form 1</t>
  </si>
  <si>
    <t>Difference</t>
  </si>
  <si>
    <t>For the Year Ended: December 31, 2020</t>
  </si>
  <si>
    <t>Accumulated Deferred Income Taxes (December 31,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</si>
</sst>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8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164" fontId="3" fillId="0" borderId="0" xfId="1" applyNumberFormat="1" applyFont="1" applyFill="1"/>
    <xf numFmtId="10" fontId="3" fillId="0" borderId="0" xfId="3" applyNumberFormat="1" applyFont="1" applyFill="1"/>
    <xf numFmtId="0" fontId="4" fillId="0" borderId="0" xfId="0" applyFont="1" applyFill="1" applyAlignment="1">
      <alignment horizontal="center"/>
    </xf>
    <xf numFmtId="165" fontId="3" fillId="0" borderId="0" xfId="2" applyNumberFormat="1" applyFont="1" applyFill="1"/>
    <xf numFmtId="165" fontId="4" fillId="0" borderId="1" xfId="2" applyNumberFormat="1" applyFont="1" applyFill="1" applyBorder="1"/>
    <xf numFmtId="165" fontId="3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4" fillId="0" borderId="2" xfId="2" applyNumberFormat="1" applyFont="1" applyFill="1" applyBorder="1"/>
    <xf numFmtId="164" fontId="3" fillId="0" borderId="0" xfId="0" applyNumberFormat="1" applyFont="1" applyFill="1"/>
    <xf numFmtId="0" fontId="4" fillId="0" borderId="3" xfId="0" applyFont="1" applyFill="1" applyBorder="1"/>
    <xf numFmtId="41" fontId="3" fillId="0" borderId="0" xfId="0" applyNumberFormat="1" applyFont="1" applyFill="1"/>
    <xf numFmtId="10" fontId="4" fillId="0" borderId="1" xfId="0" applyNumberFormat="1" applyFont="1" applyFill="1" applyBorder="1"/>
    <xf numFmtId="0" fontId="3" fillId="0" borderId="0" xfId="0" applyFont="1" applyFill="1" applyBorder="1"/>
    <xf numFmtId="165" fontId="3" fillId="0" borderId="0" xfId="2" applyNumberFormat="1" applyFont="1" applyFill="1" applyBorder="1"/>
    <xf numFmtId="165" fontId="5" fillId="0" borderId="0" xfId="2" applyNumberFormat="1" applyFont="1" applyFill="1" applyBorder="1" applyAlignment="1">
      <alignment horizontal="center"/>
    </xf>
    <xf numFmtId="165" fontId="4" fillId="0" borderId="0" xfId="2" applyNumberFormat="1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0" fontId="4" fillId="0" borderId="0" xfId="0" applyFont="1"/>
    <xf numFmtId="0" fontId="2" fillId="0" borderId="0" xfId="4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wrapText="1"/>
    </xf>
    <xf numFmtId="164" fontId="4" fillId="0" borderId="7" xfId="1" applyNumberFormat="1" applyFont="1" applyFill="1" applyBorder="1" applyAlignment="1">
      <alignment horizontal="center" wrapText="1"/>
    </xf>
    <xf numFmtId="164" fontId="4" fillId="0" borderId="7" xfId="1" applyNumberFormat="1" applyFont="1" applyFill="1" applyBorder="1" applyAlignment="1">
      <alignment horizontal="center"/>
    </xf>
    <xf numFmtId="0" fontId="7" fillId="0" borderId="0" xfId="0" applyFont="1" applyFill="1"/>
    <xf numFmtId="165" fontId="4" fillId="0" borderId="0" xfId="2" applyNumberFormat="1" applyFont="1" applyBorder="1"/>
    <xf numFmtId="165" fontId="4" fillId="0" borderId="7" xfId="2" applyNumberFormat="1" applyFont="1" applyBorder="1"/>
    <xf numFmtId="164" fontId="3" fillId="2" borderId="0" xfId="1" applyNumberFormat="1" applyFont="1" applyFill="1"/>
    <xf numFmtId="0" fontId="3" fillId="0" borderId="0" xfId="0" applyFont="1" applyFill="1" applyAlignment="1">
      <alignment horizontal="center"/>
    </xf>
    <xf numFmtId="43" fontId="3" fillId="0" borderId="0" xfId="0" applyNumberFormat="1" applyFont="1" applyFill="1"/>
    <xf numFmtId="168" fontId="3" fillId="0" borderId="0" xfId="1" applyNumberFormat="1" applyFont="1" applyFill="1"/>
  </cellXfs>
  <cellStyles count="5">
    <cellStyle name="Comma" xfId="1" builtinId="3"/>
    <cellStyle name="Currency" xfId="2" builtinId="4"/>
    <cellStyle name="Normal" xfId="0" builtinId="0"/>
    <cellStyle name="Normal 2" xfId="4" xr:uid="{16F0C946-0C2E-46F9-99B6-BB5C4CD3224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0454-B8E2-425D-94C8-EABB2ADC8C37}">
  <sheetPr>
    <pageSetUpPr fitToPage="1"/>
  </sheetPr>
  <dimension ref="A1:R117"/>
  <sheetViews>
    <sheetView tabSelected="1" topLeftCell="A80" zoomScale="80" zoomScaleNormal="80" workbookViewId="0">
      <selection activeCell="J112" sqref="J112"/>
    </sheetView>
  </sheetViews>
  <sheetFormatPr defaultRowHeight="12.75" x14ac:dyDescent="0.2"/>
  <cols>
    <col min="1" max="1" width="2.85546875" style="3" customWidth="1"/>
    <col min="2" max="2" width="9.140625" style="3"/>
    <col min="3" max="3" width="66.28515625" style="3" bestFit="1" customWidth="1"/>
    <col min="4" max="4" width="49.42578125" style="3" bestFit="1" customWidth="1"/>
    <col min="5" max="5" width="2.7109375" style="16" customWidth="1"/>
    <col min="6" max="6" width="17.85546875" style="3" customWidth="1"/>
    <col min="7" max="7" width="2.7109375" style="3" customWidth="1"/>
    <col min="8" max="12" width="17.85546875" style="3" customWidth="1"/>
    <col min="13" max="13" width="2.7109375" style="3" customWidth="1"/>
    <col min="14" max="14" width="18.7109375" style="3" bestFit="1" customWidth="1"/>
    <col min="15" max="15" width="2.7109375" style="3" customWidth="1"/>
    <col min="16" max="20" width="15.7109375" style="3" customWidth="1"/>
    <col min="21" max="16384" width="9.140625" style="3"/>
  </cols>
  <sheetData>
    <row r="1" spans="1:16" s="1" customFormat="1" x14ac:dyDescent="0.2">
      <c r="A1" s="22" t="s">
        <v>0</v>
      </c>
    </row>
    <row r="2" spans="1:16" s="1" customFormat="1" x14ac:dyDescent="0.2">
      <c r="A2" s="22" t="s">
        <v>130</v>
      </c>
    </row>
    <row r="3" spans="1:16" s="1" customFormat="1" x14ac:dyDescent="0.2">
      <c r="A3" s="22" t="s">
        <v>138</v>
      </c>
    </row>
    <row r="4" spans="1:16" s="1" customFormat="1" x14ac:dyDescent="0.2">
      <c r="A4" s="23"/>
    </row>
    <row r="5" spans="1:16" s="1" customFormat="1" x14ac:dyDescent="0.2">
      <c r="A5" s="23"/>
    </row>
    <row r="6" spans="1:16" s="1" customFormat="1" x14ac:dyDescent="0.2">
      <c r="F6" s="24" t="s">
        <v>139</v>
      </c>
      <c r="G6" s="25"/>
      <c r="H6" s="25"/>
      <c r="I6" s="25"/>
      <c r="J6" s="25"/>
      <c r="K6" s="25"/>
      <c r="L6" s="26"/>
    </row>
    <row r="7" spans="1:16" s="1" customFormat="1" ht="38.25" x14ac:dyDescent="0.2">
      <c r="B7" s="27" t="s">
        <v>1</v>
      </c>
      <c r="C7" s="28" t="s">
        <v>2</v>
      </c>
      <c r="D7" s="28" t="s">
        <v>3</v>
      </c>
      <c r="E7" s="28"/>
      <c r="F7" s="29" t="s">
        <v>131</v>
      </c>
      <c r="G7" s="29"/>
      <c r="H7" s="29" t="s">
        <v>132</v>
      </c>
      <c r="I7" s="29" t="s">
        <v>133</v>
      </c>
      <c r="J7" s="29" t="s">
        <v>134</v>
      </c>
      <c r="K7" s="29" t="s">
        <v>135</v>
      </c>
      <c r="L7" s="29" t="s">
        <v>4</v>
      </c>
      <c r="M7" s="22"/>
      <c r="N7" s="30" t="s">
        <v>136</v>
      </c>
      <c r="P7" s="31" t="s">
        <v>137</v>
      </c>
    </row>
    <row r="8" spans="1:16" ht="4.5" customHeight="1" x14ac:dyDescent="0.2"/>
    <row r="9" spans="1:16" x14ac:dyDescent="0.2">
      <c r="C9" s="32" t="s">
        <v>5</v>
      </c>
    </row>
    <row r="10" spans="1:16" x14ac:dyDescent="0.2">
      <c r="B10" s="36">
        <v>1</v>
      </c>
      <c r="C10" s="3" t="s">
        <v>6</v>
      </c>
      <c r="D10" s="3" t="s">
        <v>109</v>
      </c>
      <c r="E10" s="17"/>
      <c r="F10" s="7">
        <v>7574451.6299999999</v>
      </c>
      <c r="G10" s="7"/>
      <c r="H10" s="7">
        <f>F10*$D$111</f>
        <v>1590634.8422999999</v>
      </c>
      <c r="I10" s="7">
        <f>F10*$D$113</f>
        <v>386297.03313</v>
      </c>
      <c r="J10" s="7">
        <f>F10*$D$114</f>
        <v>242382.45216000002</v>
      </c>
      <c r="K10" s="7">
        <f>-SUM(I10:J10)*$D$111</f>
        <v>-132022.6919109</v>
      </c>
      <c r="L10" s="7">
        <f t="shared" ref="L10:L36" si="0">SUM(H10:K10)</f>
        <v>2087291.6356790999</v>
      </c>
      <c r="M10" s="4"/>
      <c r="O10" s="4"/>
    </row>
    <row r="11" spans="1:16" x14ac:dyDescent="0.2">
      <c r="B11" s="36">
        <f>B10+1</f>
        <v>2</v>
      </c>
      <c r="C11" s="3" t="s">
        <v>7</v>
      </c>
      <c r="D11" s="3" t="s">
        <v>110</v>
      </c>
      <c r="E11" s="17"/>
      <c r="F11" s="4">
        <v>2689220.74</v>
      </c>
      <c r="G11" s="4"/>
      <c r="H11" s="4">
        <f>F11*$D$111</f>
        <v>564736.3554</v>
      </c>
      <c r="I11" s="4">
        <f>F11*$D$113</f>
        <v>137150.25774</v>
      </c>
      <c r="J11" s="4">
        <f>F11*$D$114</f>
        <v>86055.063680000007</v>
      </c>
      <c r="K11" s="4">
        <f>-SUM(I11:J11)*$D$111</f>
        <v>-46873.117498199994</v>
      </c>
      <c r="L11" s="4">
        <f t="shared" si="0"/>
        <v>741068.55932180001</v>
      </c>
      <c r="M11" s="4"/>
      <c r="O11" s="4"/>
    </row>
    <row r="12" spans="1:16" x14ac:dyDescent="0.2">
      <c r="B12" s="36">
        <f t="shared" ref="B12:B49" si="1">B11+1</f>
        <v>3</v>
      </c>
      <c r="C12" s="3" t="s">
        <v>8</v>
      </c>
      <c r="D12" s="3" t="s">
        <v>111</v>
      </c>
      <c r="E12" s="17"/>
      <c r="F12" s="4">
        <v>15518567.16</v>
      </c>
      <c r="G12" s="4"/>
      <c r="H12" s="4">
        <f>F12*$D$111</f>
        <v>3258899.1036</v>
      </c>
      <c r="I12" s="4">
        <f>F12*$D$113</f>
        <v>791446.92515999998</v>
      </c>
      <c r="J12" s="4">
        <f>F12*$D$114</f>
        <v>496594.14912000002</v>
      </c>
      <c r="K12" s="4">
        <f>-SUM(I12:J12)*$D$111</f>
        <v>-270488.62559880002</v>
      </c>
      <c r="L12" s="4">
        <f t="shared" si="0"/>
        <v>4276451.5522812</v>
      </c>
      <c r="M12" s="4"/>
      <c r="O12" s="4"/>
    </row>
    <row r="13" spans="1:16" x14ac:dyDescent="0.2">
      <c r="B13" s="36">
        <f t="shared" si="1"/>
        <v>4</v>
      </c>
      <c r="C13" s="3" t="s">
        <v>9</v>
      </c>
      <c r="D13" s="3" t="s">
        <v>112</v>
      </c>
      <c r="E13" s="17"/>
      <c r="F13" s="4">
        <v>100000000</v>
      </c>
      <c r="G13" s="4"/>
      <c r="H13" s="4">
        <f>F13*$D$111</f>
        <v>21000000</v>
      </c>
      <c r="I13" s="4">
        <f>F13*$D$113</f>
        <v>5100000</v>
      </c>
      <c r="J13" s="4">
        <f>F13*$D$114</f>
        <v>3200000</v>
      </c>
      <c r="K13" s="4">
        <f>-SUM(I13:J13)*$D$111</f>
        <v>-1743000</v>
      </c>
      <c r="L13" s="4">
        <f t="shared" si="0"/>
        <v>27557000</v>
      </c>
      <c r="M13" s="4"/>
      <c r="O13" s="4"/>
    </row>
    <row r="14" spans="1:16" x14ac:dyDescent="0.2">
      <c r="B14" s="36">
        <f t="shared" si="1"/>
        <v>5</v>
      </c>
      <c r="C14" s="3" t="s">
        <v>10</v>
      </c>
      <c r="D14" s="3" t="s">
        <v>113</v>
      </c>
      <c r="E14" s="17"/>
      <c r="F14" s="4">
        <v>42198623.00999999</v>
      </c>
      <c r="G14" s="4"/>
      <c r="H14" s="4">
        <f>F14*$D$111</f>
        <v>8861710.8320999984</v>
      </c>
      <c r="I14" s="4">
        <f>F14*$D$113</f>
        <v>2152129.7735099993</v>
      </c>
      <c r="J14" s="4">
        <f>F14*$D$114</f>
        <v>1350355.9363199996</v>
      </c>
      <c r="K14" s="4">
        <f>-SUM(I14:J14)*$D$111</f>
        <v>-735521.99906429974</v>
      </c>
      <c r="L14" s="4">
        <f t="shared" si="0"/>
        <v>11628674.542865697</v>
      </c>
      <c r="M14" s="4"/>
      <c r="O14" s="4"/>
    </row>
    <row r="15" spans="1:16" x14ac:dyDescent="0.2">
      <c r="B15" s="36">
        <f t="shared" si="1"/>
        <v>6</v>
      </c>
      <c r="C15" s="3" t="s">
        <v>11</v>
      </c>
      <c r="D15" s="3" t="s">
        <v>12</v>
      </c>
      <c r="E15" s="17"/>
      <c r="F15" s="4">
        <v>125000</v>
      </c>
      <c r="G15" s="4"/>
      <c r="H15" s="4">
        <f>F15*$D$111</f>
        <v>26250</v>
      </c>
      <c r="I15" s="4">
        <f>F15*$D$113</f>
        <v>6375</v>
      </c>
      <c r="J15" s="4">
        <f>F15*$D$114</f>
        <v>4000</v>
      </c>
      <c r="K15" s="4">
        <f>-SUM(I15:J15)*$D$111</f>
        <v>-2178.75</v>
      </c>
      <c r="L15" s="4">
        <f>SUM(H15:K15)</f>
        <v>34446.25</v>
      </c>
      <c r="M15" s="4"/>
      <c r="O15" s="4"/>
    </row>
    <row r="16" spans="1:16" x14ac:dyDescent="0.2">
      <c r="B16" s="36">
        <f t="shared" si="1"/>
        <v>7</v>
      </c>
      <c r="C16" s="3" t="s">
        <v>13</v>
      </c>
      <c r="D16" s="3" t="s">
        <v>114</v>
      </c>
      <c r="E16" s="17"/>
      <c r="F16" s="4">
        <v>19971032.879999999</v>
      </c>
      <c r="G16" s="4"/>
      <c r="H16" s="4">
        <f>F16*$D$111</f>
        <v>4193916.9047999997</v>
      </c>
      <c r="I16" s="4">
        <f>F16*$D$113</f>
        <v>1018522.6768799999</v>
      </c>
      <c r="J16" s="4">
        <f>F16*$D$114</f>
        <v>639073.05215999996</v>
      </c>
      <c r="K16" s="4">
        <f>-SUM(I16:J16)*$D$111</f>
        <v>-348095.10309839994</v>
      </c>
      <c r="L16" s="4">
        <f t="shared" si="0"/>
        <v>5503417.5307416003</v>
      </c>
      <c r="M16" s="4"/>
      <c r="O16" s="4"/>
    </row>
    <row r="17" spans="2:15" x14ac:dyDescent="0.2">
      <c r="B17" s="36">
        <f t="shared" si="1"/>
        <v>8</v>
      </c>
      <c r="C17" s="3" t="s">
        <v>14</v>
      </c>
      <c r="D17" s="3" t="s">
        <v>111</v>
      </c>
      <c r="E17" s="17"/>
      <c r="F17" s="4">
        <v>544976.43000000005</v>
      </c>
      <c r="G17" s="4"/>
      <c r="H17" s="4">
        <f>F17*$D$111</f>
        <v>114445.0503</v>
      </c>
      <c r="I17" s="4">
        <f>F17*$D$113</f>
        <v>27793.797930000001</v>
      </c>
      <c r="J17" s="4">
        <f>F17*$D$114</f>
        <v>17439.245760000002</v>
      </c>
      <c r="K17" s="4">
        <f>-SUM(I17:J17)*$D$111</f>
        <v>-9498.9391749000006</v>
      </c>
      <c r="L17" s="4">
        <f t="shared" si="0"/>
        <v>150179.15481509999</v>
      </c>
      <c r="M17" s="4"/>
      <c r="O17" s="4"/>
    </row>
    <row r="18" spans="2:15" x14ac:dyDescent="0.2">
      <c r="B18" s="36">
        <f t="shared" si="1"/>
        <v>9</v>
      </c>
      <c r="C18" s="3" t="s">
        <v>15</v>
      </c>
      <c r="D18" s="3" t="s">
        <v>115</v>
      </c>
      <c r="E18" s="17"/>
      <c r="F18" s="4">
        <v>1156255.92</v>
      </c>
      <c r="G18" s="4"/>
      <c r="H18" s="4">
        <f>F18*$D$111</f>
        <v>242813.74319999997</v>
      </c>
      <c r="I18" s="4">
        <f>F18*$D$113</f>
        <v>58969.051919999991</v>
      </c>
      <c r="J18" s="4">
        <f>F18*$D$114</f>
        <v>37000.189440000002</v>
      </c>
      <c r="K18" s="4">
        <f>-SUM(I18:J18)*$D$111</f>
        <v>-20153.540685599997</v>
      </c>
      <c r="L18" s="4">
        <f t="shared" si="0"/>
        <v>318629.44387439993</v>
      </c>
      <c r="M18" s="4"/>
      <c r="O18" s="4"/>
    </row>
    <row r="19" spans="2:15" x14ac:dyDescent="0.2">
      <c r="B19" s="36">
        <f t="shared" si="1"/>
        <v>10</v>
      </c>
      <c r="C19" s="3" t="s">
        <v>16</v>
      </c>
      <c r="D19" s="3" t="s">
        <v>116</v>
      </c>
      <c r="E19" s="17"/>
      <c r="F19" s="4">
        <v>15000</v>
      </c>
      <c r="G19" s="4"/>
      <c r="H19" s="4">
        <f>F19*$D$111</f>
        <v>3150</v>
      </c>
      <c r="I19" s="4">
        <f>F19*$D$113</f>
        <v>765</v>
      </c>
      <c r="J19" s="4">
        <f>F19*$D$114</f>
        <v>480</v>
      </c>
      <c r="K19" s="4">
        <f>-SUM(I19:J19)*$D$111</f>
        <v>-261.45</v>
      </c>
      <c r="L19" s="4">
        <f t="shared" si="0"/>
        <v>4133.55</v>
      </c>
      <c r="M19" s="4"/>
      <c r="O19" s="4"/>
    </row>
    <row r="20" spans="2:15" x14ac:dyDescent="0.2">
      <c r="B20" s="36">
        <f t="shared" si="1"/>
        <v>11</v>
      </c>
      <c r="C20" s="3" t="s">
        <v>17</v>
      </c>
      <c r="D20" s="3" t="s">
        <v>117</v>
      </c>
      <c r="E20" s="17"/>
      <c r="F20" s="4">
        <v>82686.240000000005</v>
      </c>
      <c r="G20" s="4"/>
      <c r="H20" s="4">
        <f>F20*$D$111</f>
        <v>17364.110400000001</v>
      </c>
      <c r="I20" s="4">
        <f>F20*$D$113</f>
        <v>4216.9982399999999</v>
      </c>
      <c r="J20" s="4">
        <f>F20*$D$114</f>
        <v>2645.9596800000004</v>
      </c>
      <c r="K20" s="4">
        <f>-SUM(I20:J20)*$D$111</f>
        <v>-1441.2211632000001</v>
      </c>
      <c r="L20" s="4">
        <f t="shared" si="0"/>
        <v>22785.847156800002</v>
      </c>
      <c r="M20" s="4"/>
      <c r="O20" s="4"/>
    </row>
    <row r="21" spans="2:15" x14ac:dyDescent="0.2">
      <c r="B21" s="36">
        <f t="shared" si="1"/>
        <v>12</v>
      </c>
      <c r="C21" s="3" t="s">
        <v>18</v>
      </c>
      <c r="D21" s="3" t="s">
        <v>118</v>
      </c>
      <c r="E21" s="17"/>
      <c r="F21" s="4">
        <v>7409548.4981758129</v>
      </c>
      <c r="G21" s="4"/>
      <c r="H21" s="4">
        <f>F21*$D$111</f>
        <v>1556005.1846169205</v>
      </c>
      <c r="I21" s="4">
        <f>F21*$D$113</f>
        <v>377886.97340696643</v>
      </c>
      <c r="J21" s="4">
        <f>F21*$D$114</f>
        <v>237105.55194162601</v>
      </c>
      <c r="K21" s="4">
        <f>-SUM(I21:J21)*$D$111</f>
        <v>-129148.4303232044</v>
      </c>
      <c r="L21" s="4">
        <f t="shared" si="0"/>
        <v>2041849.2796423086</v>
      </c>
      <c r="M21" s="4"/>
      <c r="O21" s="4"/>
    </row>
    <row r="22" spans="2:15" x14ac:dyDescent="0.2">
      <c r="B22" s="36">
        <f t="shared" si="1"/>
        <v>13</v>
      </c>
      <c r="C22" s="3" t="s">
        <v>19</v>
      </c>
      <c r="D22" s="3" t="s">
        <v>110</v>
      </c>
      <c r="E22" s="17"/>
      <c r="F22" s="4">
        <v>32065769.240000002</v>
      </c>
      <c r="G22" s="4"/>
      <c r="H22" s="4">
        <f>F22*$D$111</f>
        <v>6733811.5404000003</v>
      </c>
      <c r="I22" s="4">
        <f>F22*$D$113</f>
        <v>1635354.2312400001</v>
      </c>
      <c r="J22" s="4">
        <f>F22*$D$114</f>
        <v>1026104.61568</v>
      </c>
      <c r="K22" s="4">
        <f>-SUM(I22:J22)*$D$111</f>
        <v>-558906.35785320005</v>
      </c>
      <c r="L22" s="4">
        <f t="shared" si="0"/>
        <v>8836364.0294668004</v>
      </c>
      <c r="M22" s="4"/>
      <c r="O22" s="4"/>
    </row>
    <row r="23" spans="2:15" x14ac:dyDescent="0.2">
      <c r="B23" s="36">
        <f t="shared" si="1"/>
        <v>14</v>
      </c>
      <c r="C23" s="3" t="s">
        <v>20</v>
      </c>
      <c r="D23" s="3" t="s">
        <v>119</v>
      </c>
      <c r="E23" s="17"/>
      <c r="F23" s="4">
        <v>-2139</v>
      </c>
      <c r="G23" s="4"/>
      <c r="H23" s="4">
        <f>F23*$D$111</f>
        <v>-449.19</v>
      </c>
      <c r="I23" s="4"/>
      <c r="J23" s="4"/>
      <c r="K23" s="4">
        <f>-SUM(I23:J23)*$D$111</f>
        <v>0</v>
      </c>
      <c r="L23" s="4">
        <f t="shared" si="0"/>
        <v>-449.19</v>
      </c>
      <c r="M23" s="4"/>
      <c r="O23" s="4"/>
    </row>
    <row r="24" spans="2:15" x14ac:dyDescent="0.2">
      <c r="B24" s="36">
        <f t="shared" si="1"/>
        <v>15</v>
      </c>
      <c r="C24" s="3" t="s">
        <v>21</v>
      </c>
      <c r="D24" s="3" t="s">
        <v>21</v>
      </c>
      <c r="E24" s="17"/>
      <c r="F24" s="4">
        <v>45097404.729999997</v>
      </c>
      <c r="G24" s="4"/>
      <c r="H24" s="4">
        <f>F24*$D$111</f>
        <v>9470454.9932999983</v>
      </c>
      <c r="I24" s="4">
        <f>F24*$D$113</f>
        <v>2299967.6412299997</v>
      </c>
      <c r="J24" s="4">
        <f>F24*$D$114</f>
        <v>1443116.9513599998</v>
      </c>
      <c r="K24" s="4">
        <f>-SUM(I24:J24)*$D$111</f>
        <v>-786047.76444389985</v>
      </c>
      <c r="L24" s="4">
        <f t="shared" si="0"/>
        <v>12427491.821446098</v>
      </c>
      <c r="M24" s="4"/>
      <c r="O24" s="4"/>
    </row>
    <row r="25" spans="2:15" x14ac:dyDescent="0.2">
      <c r="B25" s="36">
        <f t="shared" si="1"/>
        <v>16</v>
      </c>
      <c r="C25" s="3" t="s">
        <v>22</v>
      </c>
      <c r="D25" s="3" t="s">
        <v>120</v>
      </c>
      <c r="E25" s="17"/>
      <c r="F25" s="4">
        <v>662827.12</v>
      </c>
      <c r="G25" s="4"/>
      <c r="H25" s="4">
        <f>F25*$D$111</f>
        <v>139193.69519999999</v>
      </c>
      <c r="I25" s="4">
        <f>F25*$D$113</f>
        <v>33804.183119999994</v>
      </c>
      <c r="J25" s="4">
        <f>F25*$D$114</f>
        <v>21210.467840000001</v>
      </c>
      <c r="K25" s="4">
        <f>-SUM(I25:J25)*$D$111</f>
        <v>-11553.076701599999</v>
      </c>
      <c r="L25" s="4">
        <f t="shared" si="0"/>
        <v>182655.2694584</v>
      </c>
      <c r="M25" s="4"/>
      <c r="O25" s="4"/>
    </row>
    <row r="26" spans="2:15" x14ac:dyDescent="0.2">
      <c r="B26" s="36">
        <f t="shared" si="1"/>
        <v>17</v>
      </c>
      <c r="C26" s="3" t="s">
        <v>23</v>
      </c>
      <c r="D26" s="3" t="s">
        <v>23</v>
      </c>
      <c r="E26" s="17"/>
      <c r="F26" s="4">
        <v>38924723.759999983</v>
      </c>
      <c r="G26" s="4"/>
      <c r="H26" s="4">
        <f>F26*$D$111</f>
        <v>8174191.9895999962</v>
      </c>
      <c r="I26" s="4">
        <f>F26*$D$113</f>
        <v>1985160.9117599991</v>
      </c>
      <c r="J26" s="4">
        <f>F26*$D$114</f>
        <v>1245591.1603199996</v>
      </c>
      <c r="K26" s="4">
        <f>-SUM(I26:J26)*$D$111</f>
        <v>-678457.9351367997</v>
      </c>
      <c r="L26" s="4">
        <f t="shared" si="0"/>
        <v>10726486.126543194</v>
      </c>
      <c r="M26" s="4"/>
      <c r="O26" s="4"/>
    </row>
    <row r="27" spans="2:15" x14ac:dyDescent="0.2">
      <c r="B27" s="36">
        <f t="shared" si="1"/>
        <v>18</v>
      </c>
      <c r="C27" s="3" t="s">
        <v>24</v>
      </c>
      <c r="D27" s="3" t="s">
        <v>121</v>
      </c>
      <c r="E27" s="17"/>
      <c r="F27" s="4">
        <v>2474754.5199999907</v>
      </c>
      <c r="G27" s="4"/>
      <c r="H27" s="4">
        <f>F27*$D$111</f>
        <v>519698.44919999805</v>
      </c>
      <c r="I27" s="4">
        <f>F27*$D$113</f>
        <v>126212.48051999952</v>
      </c>
      <c r="J27" s="4">
        <f>F27*$D$114</f>
        <v>79192.144639999708</v>
      </c>
      <c r="K27" s="4">
        <f>-SUM(I27:J27)*$D$111</f>
        <v>-43134.971283599836</v>
      </c>
      <c r="L27" s="4">
        <f t="shared" si="0"/>
        <v>681968.10307639744</v>
      </c>
      <c r="M27" s="4"/>
      <c r="O27" s="4"/>
    </row>
    <row r="28" spans="2:15" x14ac:dyDescent="0.2">
      <c r="B28" s="36">
        <f t="shared" si="1"/>
        <v>19</v>
      </c>
      <c r="C28" s="3" t="s">
        <v>25</v>
      </c>
      <c r="D28" s="3" t="s">
        <v>25</v>
      </c>
      <c r="E28" s="17"/>
      <c r="F28" s="4">
        <v>94976473.629999995</v>
      </c>
      <c r="G28" s="4"/>
      <c r="H28" s="4">
        <f>F28*$D$111</f>
        <v>19945059.462299999</v>
      </c>
      <c r="I28" s="4">
        <f>F28*$D$113</f>
        <v>4843800.1551299999</v>
      </c>
      <c r="J28" s="4">
        <f>F28*$D$114</f>
        <v>3039247.1561599998</v>
      </c>
      <c r="K28" s="4">
        <f>-SUM(I28:J28)*$D$111</f>
        <v>-1655439.9353709</v>
      </c>
      <c r="L28" s="4">
        <f>SUM(H28:K28)</f>
        <v>26172666.838219099</v>
      </c>
      <c r="M28" s="4"/>
      <c r="O28" s="4"/>
    </row>
    <row r="29" spans="2:15" x14ac:dyDescent="0.2">
      <c r="B29" s="36">
        <f t="shared" si="1"/>
        <v>20</v>
      </c>
      <c r="C29" s="3" t="s">
        <v>26</v>
      </c>
      <c r="D29" s="3" t="s">
        <v>120</v>
      </c>
      <c r="E29" s="17"/>
      <c r="F29" s="4">
        <v>2882863.68</v>
      </c>
      <c r="G29" s="4"/>
      <c r="H29" s="4">
        <f>F29*$D$111</f>
        <v>605401.37280000001</v>
      </c>
      <c r="I29" s="4">
        <f>F29*$D$113</f>
        <v>147026.04767999999</v>
      </c>
      <c r="J29" s="4">
        <f>F29*$D$114</f>
        <v>92251.637760000012</v>
      </c>
      <c r="K29" s="4">
        <f>-SUM(I29:J29)*$D$111</f>
        <v>-50248.313942399996</v>
      </c>
      <c r="L29" s="4">
        <f t="shared" si="0"/>
        <v>794430.74429759989</v>
      </c>
      <c r="M29" s="4"/>
      <c r="O29" s="4"/>
    </row>
    <row r="30" spans="2:15" x14ac:dyDescent="0.2">
      <c r="B30" s="36">
        <f t="shared" si="1"/>
        <v>21</v>
      </c>
      <c r="C30" s="3" t="s">
        <v>27</v>
      </c>
      <c r="D30" s="3" t="s">
        <v>122</v>
      </c>
      <c r="E30" s="17"/>
      <c r="F30" s="4">
        <v>82527.02</v>
      </c>
      <c r="G30" s="4"/>
      <c r="H30" s="4">
        <f>F30*$D$111</f>
        <v>17330.674200000001</v>
      </c>
      <c r="I30" s="4">
        <f>F30*$D$113</f>
        <v>4208.8780200000001</v>
      </c>
      <c r="J30" s="4">
        <f>F30*$D$114</f>
        <v>2640.8646400000002</v>
      </c>
      <c r="K30" s="4">
        <f>-SUM(I30:J30)*$D$111</f>
        <v>-1438.4459585999998</v>
      </c>
      <c r="L30" s="4">
        <f t="shared" si="0"/>
        <v>22741.9709014</v>
      </c>
      <c r="M30" s="4"/>
      <c r="O30" s="4"/>
    </row>
    <row r="31" spans="2:15" x14ac:dyDescent="0.2">
      <c r="B31" s="36">
        <f t="shared" si="1"/>
        <v>22</v>
      </c>
      <c r="C31" s="3" t="s">
        <v>28</v>
      </c>
      <c r="D31" s="3" t="s">
        <v>116</v>
      </c>
      <c r="E31" s="17"/>
      <c r="F31" s="4">
        <v>0.01</v>
      </c>
      <c r="G31" s="4"/>
      <c r="H31" s="4">
        <f>F31*$D$111</f>
        <v>2.0999999999999999E-3</v>
      </c>
      <c r="I31" s="4">
        <f>F31*$D$113</f>
        <v>5.0999999999999993E-4</v>
      </c>
      <c r="J31" s="4">
        <f>F31*$D$114</f>
        <v>3.2000000000000003E-4</v>
      </c>
      <c r="K31" s="4">
        <f>-SUM(I31:J31)*$D$111</f>
        <v>-1.7430000000000001E-4</v>
      </c>
      <c r="L31" s="4">
        <f t="shared" si="0"/>
        <v>2.7556999999999998E-3</v>
      </c>
      <c r="M31" s="4"/>
      <c r="O31" s="4"/>
    </row>
    <row r="32" spans="2:15" x14ac:dyDescent="0.2">
      <c r="B32" s="36">
        <f t="shared" si="1"/>
        <v>23</v>
      </c>
      <c r="C32" s="3" t="s">
        <v>29</v>
      </c>
      <c r="D32" s="3" t="s">
        <v>29</v>
      </c>
      <c r="E32" s="17"/>
      <c r="F32" s="4">
        <v>-712087.44999999925</v>
      </c>
      <c r="G32" s="4"/>
      <c r="H32" s="4">
        <f>F32*$D$111</f>
        <v>-149538.36449999985</v>
      </c>
      <c r="I32" s="4">
        <f>F32*$D$113</f>
        <v>-36316.45994999996</v>
      </c>
      <c r="J32" s="4">
        <f>F32*$D$114</f>
        <v>-22786.798399999978</v>
      </c>
      <c r="K32" s="4">
        <f>-SUM(I32:J32)*$D$111</f>
        <v>12411.684253499987</v>
      </c>
      <c r="L32" s="4">
        <f t="shared" si="0"/>
        <v>-196229.93859649979</v>
      </c>
      <c r="M32" s="4"/>
      <c r="O32" s="4"/>
    </row>
    <row r="33" spans="2:15" x14ac:dyDescent="0.2">
      <c r="B33" s="36">
        <f t="shared" si="1"/>
        <v>24</v>
      </c>
      <c r="C33" s="3" t="s">
        <v>30</v>
      </c>
      <c r="D33" s="3" t="s">
        <v>121</v>
      </c>
      <c r="E33" s="17"/>
      <c r="F33" s="4">
        <v>0</v>
      </c>
      <c r="G33" s="4"/>
      <c r="H33" s="4">
        <f>F33*$D$111</f>
        <v>0</v>
      </c>
      <c r="I33" s="4">
        <f>F33*$D$113</f>
        <v>0</v>
      </c>
      <c r="J33" s="4">
        <f>F33*$D$114</f>
        <v>0</v>
      </c>
      <c r="K33" s="4">
        <f>-SUM(I33:J33)*$D$111</f>
        <v>0</v>
      </c>
      <c r="L33" s="4">
        <f t="shared" si="0"/>
        <v>0</v>
      </c>
      <c r="M33" s="4"/>
      <c r="O33" s="4"/>
    </row>
    <row r="34" spans="2:15" x14ac:dyDescent="0.2">
      <c r="B34" s="36">
        <f t="shared" si="1"/>
        <v>25</v>
      </c>
      <c r="C34" s="3" t="s">
        <v>31</v>
      </c>
      <c r="D34" s="3" t="s">
        <v>120</v>
      </c>
      <c r="E34" s="17"/>
      <c r="F34" s="4">
        <v>12989094.41</v>
      </c>
      <c r="G34" s="4"/>
      <c r="H34" s="4">
        <f>F34*$D$111</f>
        <v>2727709.8260999997</v>
      </c>
      <c r="I34" s="4">
        <f>F34*$D$113</f>
        <v>662443.81490999996</v>
      </c>
      <c r="J34" s="4">
        <f>F34*$D$114</f>
        <v>415651.02111999999</v>
      </c>
      <c r="K34" s="4">
        <f>-SUM(I34:J34)*$D$111</f>
        <v>-226399.91556629995</v>
      </c>
      <c r="L34" s="4">
        <f t="shared" si="0"/>
        <v>3579404.7465636996</v>
      </c>
      <c r="M34" s="4"/>
      <c r="O34" s="4"/>
    </row>
    <row r="35" spans="2:15" x14ac:dyDescent="0.2">
      <c r="B35" s="36">
        <f t="shared" si="1"/>
        <v>26</v>
      </c>
      <c r="C35" s="3" t="s">
        <v>32</v>
      </c>
      <c r="D35" s="3" t="s">
        <v>32</v>
      </c>
      <c r="E35" s="17"/>
      <c r="F35" s="4">
        <v>10233104.65</v>
      </c>
      <c r="G35" s="4"/>
      <c r="H35" s="4">
        <f>F35*$D$111</f>
        <v>2148951.9764999999</v>
      </c>
      <c r="I35" s="4">
        <f>F35*$D$113</f>
        <v>521888.33714999998</v>
      </c>
      <c r="J35" s="4">
        <f>F35*$D$114</f>
        <v>327459.34880000004</v>
      </c>
      <c r="K35" s="4">
        <f>-SUM(I35:J35)*$D$111</f>
        <v>-178363.01404949999</v>
      </c>
      <c r="L35" s="4">
        <f t="shared" si="0"/>
        <v>2819936.6484004995</v>
      </c>
      <c r="M35" s="4"/>
      <c r="O35" s="4"/>
    </row>
    <row r="36" spans="2:15" x14ac:dyDescent="0.2">
      <c r="B36" s="36">
        <f t="shared" si="1"/>
        <v>27</v>
      </c>
      <c r="C36" s="3" t="s">
        <v>33</v>
      </c>
      <c r="D36" s="3" t="s">
        <v>123</v>
      </c>
      <c r="E36" s="17"/>
      <c r="F36" s="4">
        <v>2744375.86</v>
      </c>
      <c r="G36" s="4"/>
      <c r="H36" s="4">
        <f>F36*$D$111</f>
        <v>576318.93059999996</v>
      </c>
      <c r="I36" s="4">
        <f>F36*$D$113</f>
        <v>139963.16885999998</v>
      </c>
      <c r="J36" s="4">
        <f>F36*$D$114</f>
        <v>87820.027520000003</v>
      </c>
      <c r="K36" s="4">
        <f>-SUM(I36:J36)*$D$111</f>
        <v>-47834.471239799997</v>
      </c>
      <c r="L36" s="4">
        <f t="shared" si="0"/>
        <v>756267.65574019996</v>
      </c>
      <c r="M36" s="4"/>
      <c r="O36" s="4"/>
    </row>
    <row r="37" spans="2:15" x14ac:dyDescent="0.2">
      <c r="B37" s="36">
        <f t="shared" si="1"/>
        <v>28</v>
      </c>
      <c r="C37" s="3" t="s">
        <v>34</v>
      </c>
      <c r="D37" s="3" t="s">
        <v>123</v>
      </c>
      <c r="E37" s="17"/>
      <c r="F37" s="4">
        <v>555253.06000000006</v>
      </c>
      <c r="G37" s="4"/>
      <c r="H37" s="4">
        <f>F37*$D$111</f>
        <v>116603.14260000001</v>
      </c>
      <c r="I37" s="4">
        <f>F37*$D$113</f>
        <v>28317.906060000001</v>
      </c>
      <c r="J37" s="4">
        <f>F37*$D$114</f>
        <v>17768.097920000004</v>
      </c>
      <c r="K37" s="4">
        <f>-SUM(I37:J37)*$D$111</f>
        <v>-9678.0608358000009</v>
      </c>
      <c r="L37" s="4">
        <f t="shared" ref="L37:L46" si="2">SUM(H37:K37)</f>
        <v>153011.08574420001</v>
      </c>
      <c r="M37" s="4"/>
      <c r="O37" s="4"/>
    </row>
    <row r="38" spans="2:15" x14ac:dyDescent="0.2">
      <c r="B38" s="36">
        <f t="shared" si="1"/>
        <v>29</v>
      </c>
      <c r="C38" s="3" t="s">
        <v>35</v>
      </c>
      <c r="D38" s="3" t="s">
        <v>124</v>
      </c>
      <c r="E38" s="17"/>
      <c r="F38" s="4">
        <v>4243549.17</v>
      </c>
      <c r="G38" s="4"/>
      <c r="H38" s="4">
        <f>F38*$D$111</f>
        <v>891145.32569999993</v>
      </c>
      <c r="I38" s="4">
        <f>F38*$D$113</f>
        <v>216421.00766999999</v>
      </c>
      <c r="J38" s="4">
        <f>F38*$D$114</f>
        <v>135793.57344000001</v>
      </c>
      <c r="K38" s="4">
        <f>-SUM(I38:J38)*$D$111</f>
        <v>-73965.06203310001</v>
      </c>
      <c r="L38" s="4">
        <f t="shared" si="2"/>
        <v>1169394.8447768998</v>
      </c>
      <c r="M38" s="4"/>
      <c r="O38" s="4"/>
    </row>
    <row r="39" spans="2:15" x14ac:dyDescent="0.2">
      <c r="B39" s="36">
        <f t="shared" si="1"/>
        <v>30</v>
      </c>
      <c r="C39" s="3" t="s">
        <v>36</v>
      </c>
      <c r="D39" s="3" t="s">
        <v>123</v>
      </c>
      <c r="E39" s="17"/>
      <c r="F39" s="4">
        <v>1915730.53</v>
      </c>
      <c r="G39" s="4"/>
      <c r="H39" s="4">
        <f>F39*$D$111</f>
        <v>402303.41129999998</v>
      </c>
      <c r="I39" s="4">
        <f>F39*$D$113</f>
        <v>97702.257029999993</v>
      </c>
      <c r="J39" s="4">
        <f>F39*$D$114</f>
        <v>61303.376960000001</v>
      </c>
      <c r="K39" s="4">
        <f>-SUM(I39:J39)*$D$111</f>
        <v>-33391.1831379</v>
      </c>
      <c r="L39" s="4">
        <f t="shared" si="2"/>
        <v>527917.86215209996</v>
      </c>
      <c r="M39" s="4"/>
      <c r="O39" s="4"/>
    </row>
    <row r="40" spans="2:15" x14ac:dyDescent="0.2">
      <c r="B40" s="36">
        <f t="shared" si="1"/>
        <v>31</v>
      </c>
      <c r="C40" s="3" t="s">
        <v>37</v>
      </c>
      <c r="D40" s="3" t="s">
        <v>123</v>
      </c>
      <c r="E40" s="17"/>
      <c r="F40" s="4">
        <v>591165.75</v>
      </c>
      <c r="G40" s="4"/>
      <c r="H40" s="4">
        <f>F40*$D$111</f>
        <v>124144.8075</v>
      </c>
      <c r="I40" s="4">
        <f>F40*$D$113</f>
        <v>30149.453249999999</v>
      </c>
      <c r="J40" s="4">
        <f>F40*$D$114</f>
        <v>18917.304</v>
      </c>
      <c r="K40" s="4">
        <f>-SUM(I40:J40)*$D$111</f>
        <v>-10304.019022499999</v>
      </c>
      <c r="L40" s="4">
        <f t="shared" si="2"/>
        <v>162907.54572749999</v>
      </c>
      <c r="M40" s="4"/>
      <c r="O40" s="4"/>
    </row>
    <row r="41" spans="2:15" x14ac:dyDescent="0.2">
      <c r="B41" s="36">
        <f t="shared" si="1"/>
        <v>32</v>
      </c>
      <c r="C41" s="3" t="s">
        <v>38</v>
      </c>
      <c r="D41" s="3" t="s">
        <v>123</v>
      </c>
      <c r="E41" s="17"/>
      <c r="F41" s="4">
        <v>1487561.51</v>
      </c>
      <c r="G41" s="4"/>
      <c r="H41" s="4">
        <f>F41*$D$111</f>
        <v>312387.91709999996</v>
      </c>
      <c r="I41" s="4">
        <f>F41*$D$113</f>
        <v>75865.637009999991</v>
      </c>
      <c r="J41" s="4">
        <f>F41*$D$114</f>
        <v>47601.96832</v>
      </c>
      <c r="K41" s="4">
        <f>-SUM(I41:J41)*$D$111</f>
        <v>-25928.197119299995</v>
      </c>
      <c r="L41" s="4">
        <f t="shared" si="2"/>
        <v>409927.32531069993</v>
      </c>
      <c r="M41" s="4"/>
      <c r="O41" s="4"/>
    </row>
    <row r="42" spans="2:15" x14ac:dyDescent="0.2">
      <c r="B42" s="36">
        <f t="shared" si="1"/>
        <v>33</v>
      </c>
      <c r="C42" s="3" t="s">
        <v>39</v>
      </c>
      <c r="D42" s="3" t="s">
        <v>39</v>
      </c>
      <c r="E42" s="17"/>
      <c r="F42" s="4">
        <v>103759.62</v>
      </c>
      <c r="G42" s="4"/>
      <c r="H42" s="4">
        <f>F42*$D$111</f>
        <v>21789.520199999999</v>
      </c>
      <c r="I42" s="4">
        <f>F42*$D$113</f>
        <v>5291.7406199999996</v>
      </c>
      <c r="J42" s="4">
        <f>F42*$D$114</f>
        <v>3320.3078399999999</v>
      </c>
      <c r="K42" s="4">
        <f>-SUM(I42:J42)*$D$111</f>
        <v>-1808.5301766</v>
      </c>
      <c r="L42" s="4">
        <f t="shared" si="2"/>
        <v>28593.0384834</v>
      </c>
      <c r="M42" s="4"/>
      <c r="O42" s="4"/>
    </row>
    <row r="43" spans="2:15" x14ac:dyDescent="0.2">
      <c r="B43" s="36">
        <f t="shared" si="1"/>
        <v>34</v>
      </c>
      <c r="C43" s="3" t="s">
        <v>40</v>
      </c>
      <c r="D43" s="3" t="s">
        <v>125</v>
      </c>
      <c r="E43" s="17"/>
      <c r="F43" s="4">
        <v>278521</v>
      </c>
      <c r="G43" s="4"/>
      <c r="H43" s="35"/>
      <c r="I43" s="35"/>
      <c r="J43" s="4">
        <f>F43*$D$114</f>
        <v>8912.6720000000005</v>
      </c>
      <c r="K43" s="4">
        <f>-SUM(I43:J43)*$D$111</f>
        <v>-1871.66112</v>
      </c>
      <c r="L43" s="4">
        <f t="shared" si="2"/>
        <v>7041.0108800000007</v>
      </c>
      <c r="M43" s="4"/>
      <c r="O43" s="4"/>
    </row>
    <row r="44" spans="2:15" x14ac:dyDescent="0.2">
      <c r="B44" s="36">
        <f t="shared" si="1"/>
        <v>35</v>
      </c>
      <c r="C44" s="3" t="s">
        <v>41</v>
      </c>
      <c r="D44" s="3" t="s">
        <v>125</v>
      </c>
      <c r="E44" s="17"/>
      <c r="F44" s="4">
        <v>278521</v>
      </c>
      <c r="G44" s="4"/>
      <c r="H44" s="35"/>
      <c r="I44" s="4">
        <f>F44*$D$113</f>
        <v>14204.571</v>
      </c>
      <c r="J44" s="35"/>
      <c r="K44" s="4">
        <f>-SUM(I44:J44)*$D$111</f>
        <v>-2982.95991</v>
      </c>
      <c r="L44" s="4">
        <f t="shared" si="2"/>
        <v>11221.61109</v>
      </c>
      <c r="M44" s="4"/>
      <c r="O44" s="4"/>
    </row>
    <row r="45" spans="2:15" x14ac:dyDescent="0.2">
      <c r="B45" s="36">
        <f t="shared" si="1"/>
        <v>36</v>
      </c>
      <c r="C45" s="3" t="s">
        <v>43</v>
      </c>
      <c r="D45" s="3" t="s">
        <v>42</v>
      </c>
      <c r="E45" s="17"/>
      <c r="F45" s="4">
        <v>8410041.609708637</v>
      </c>
      <c r="G45" s="4"/>
      <c r="H45" s="35"/>
      <c r="I45" s="35"/>
      <c r="J45" s="4">
        <f>F45*0.0825</f>
        <v>693828.43280096259</v>
      </c>
      <c r="K45" s="4">
        <f>-SUM(I45:J45)*$D$111</f>
        <v>-145703.97088820214</v>
      </c>
      <c r="L45" s="4">
        <f t="shared" si="2"/>
        <v>548124.46191276051</v>
      </c>
      <c r="M45" s="4"/>
      <c r="O45" s="4"/>
    </row>
    <row r="46" spans="2:15" x14ac:dyDescent="0.2">
      <c r="B46" s="36">
        <f t="shared" si="1"/>
        <v>37</v>
      </c>
      <c r="C46" s="3" t="s">
        <v>44</v>
      </c>
      <c r="D46" s="3" t="s">
        <v>42</v>
      </c>
      <c r="E46" s="17"/>
      <c r="F46" s="4">
        <v>88694405.272199959</v>
      </c>
      <c r="G46" s="4"/>
      <c r="H46" s="35"/>
      <c r="I46" s="4">
        <f>F46*$D$113</f>
        <v>4523414.6688821977</v>
      </c>
      <c r="J46" s="35"/>
      <c r="K46" s="4">
        <f>-SUM(I46:J46)*$D$111</f>
        <v>-949917.08046526148</v>
      </c>
      <c r="L46" s="4">
        <f t="shared" si="2"/>
        <v>3573497.5884169363</v>
      </c>
      <c r="M46" s="4"/>
      <c r="O46" s="4"/>
    </row>
    <row r="47" spans="2:15" x14ac:dyDescent="0.2">
      <c r="B47" s="36">
        <f t="shared" si="1"/>
        <v>38</v>
      </c>
      <c r="C47" s="3" t="s">
        <v>45</v>
      </c>
      <c r="D47" s="3" t="s">
        <v>126</v>
      </c>
      <c r="E47" s="17"/>
      <c r="F47" s="4">
        <v>1542914</v>
      </c>
      <c r="G47" s="4"/>
      <c r="H47" s="4">
        <f>F47*$D$111</f>
        <v>324011.94</v>
      </c>
      <c r="I47" s="4">
        <f>F47*$D$113</f>
        <v>78688.614000000001</v>
      </c>
      <c r="J47" s="4">
        <f>F47*$D$114</f>
        <v>49373.248</v>
      </c>
      <c r="K47" s="4">
        <f>-SUM(I47:J47)*$D$111</f>
        <v>-26892.991019999998</v>
      </c>
      <c r="L47" s="4">
        <f>SUM(H47:K47)</f>
        <v>425180.81098000001</v>
      </c>
      <c r="M47" s="4"/>
      <c r="O47" s="4"/>
    </row>
    <row r="48" spans="2:15" x14ac:dyDescent="0.2">
      <c r="B48" s="36">
        <f t="shared" si="1"/>
        <v>39</v>
      </c>
      <c r="C48" s="3" t="s">
        <v>46</v>
      </c>
      <c r="D48" s="3" t="s">
        <v>46</v>
      </c>
      <c r="E48" s="17"/>
      <c r="F48" s="4">
        <v>147268.09386543807</v>
      </c>
      <c r="G48" s="4"/>
      <c r="H48" s="4">
        <f>F48*$D$111</f>
        <v>30926.299711741995</v>
      </c>
      <c r="I48" s="4">
        <f>F48*$D$113</f>
        <v>7510.6727871373414</v>
      </c>
      <c r="J48" s="4">
        <f>F48*$D$114</f>
        <v>4712.5790036940189</v>
      </c>
      <c r="K48" s="4">
        <f>-SUM(I48:J48)*$D$111</f>
        <v>-2566.8828760745855</v>
      </c>
      <c r="L48" s="4">
        <f>SUM(H48:K48)</f>
        <v>40582.668626498766</v>
      </c>
      <c r="M48" s="4"/>
      <c r="O48" s="4"/>
    </row>
    <row r="49" spans="2:16" x14ac:dyDescent="0.2">
      <c r="B49" s="36">
        <f t="shared" si="1"/>
        <v>40</v>
      </c>
      <c r="C49" s="3" t="s">
        <v>47</v>
      </c>
      <c r="D49" s="3" t="s">
        <v>47</v>
      </c>
      <c r="E49" s="18"/>
      <c r="F49" s="4">
        <f>609645070.443366-151519</f>
        <v>609493551.44336605</v>
      </c>
      <c r="G49" s="4"/>
      <c r="H49" s="4">
        <f>F49*$D$111</f>
        <v>127993645.80310686</v>
      </c>
      <c r="I49" s="4">
        <f>F49*$D$113</f>
        <v>31084171.123611666</v>
      </c>
      <c r="J49" s="4">
        <f>F49*$D$114</f>
        <v>19503793.646187715</v>
      </c>
      <c r="K49" s="4">
        <f>-SUM(I49:J49)*$D$111</f>
        <v>-10623472.601657869</v>
      </c>
      <c r="L49" s="4">
        <f>SUM(H49:K49)</f>
        <v>167958137.97124839</v>
      </c>
      <c r="M49" s="4"/>
      <c r="O49" s="4"/>
    </row>
    <row r="50" spans="2:16" ht="5.0999999999999996" customHeight="1" x14ac:dyDescent="0.2">
      <c r="E50" s="18"/>
      <c r="F50" s="4"/>
      <c r="G50" s="4"/>
      <c r="H50" s="4"/>
      <c r="I50" s="4"/>
      <c r="J50" s="4"/>
      <c r="K50" s="4"/>
      <c r="L50" s="4"/>
      <c r="M50" s="4"/>
      <c r="O50" s="4"/>
    </row>
    <row r="51" spans="2:16" x14ac:dyDescent="0.2">
      <c r="B51" s="6">
        <f>B49+1</f>
        <v>41</v>
      </c>
      <c r="C51" s="2" t="s">
        <v>48</v>
      </c>
      <c r="E51" s="19"/>
      <c r="F51" s="8">
        <f>SUM(F9:F50)</f>
        <v>1157447296.7473159</v>
      </c>
      <c r="G51" s="8"/>
      <c r="H51" s="8">
        <f>SUM(H9:H50)</f>
        <v>222555019.65173554</v>
      </c>
      <c r="I51" s="8">
        <f>SUM(I9:I50)</f>
        <v>58586804.530017957</v>
      </c>
      <c r="J51" s="8">
        <f>SUM(J9:J50)</f>
        <v>34615955.404493995</v>
      </c>
      <c r="K51" s="8">
        <f>SUM(K9:K50)</f>
        <v>-19572579.586247511</v>
      </c>
      <c r="L51" s="8">
        <f>SUM(L9:L50)</f>
        <v>296185200</v>
      </c>
      <c r="M51" s="4"/>
      <c r="N51" s="33">
        <f>296185200</f>
        <v>296185200</v>
      </c>
      <c r="O51" s="1"/>
      <c r="P51" s="34">
        <f>L51-N51</f>
        <v>0</v>
      </c>
    </row>
    <row r="52" spans="2:16" x14ac:dyDescent="0.2">
      <c r="E52" s="20"/>
      <c r="F52" s="4"/>
      <c r="G52" s="4"/>
      <c r="H52" s="4"/>
      <c r="I52" s="4"/>
      <c r="J52" s="4"/>
      <c r="K52" s="4"/>
      <c r="L52" s="4"/>
      <c r="M52" s="4"/>
      <c r="O52" s="4"/>
    </row>
    <row r="53" spans="2:16" x14ac:dyDescent="0.2">
      <c r="E53" s="20"/>
      <c r="F53" s="4"/>
      <c r="G53" s="4"/>
      <c r="H53" s="4"/>
      <c r="I53" s="4"/>
      <c r="J53" s="4"/>
      <c r="K53" s="4"/>
      <c r="L53" s="4"/>
      <c r="M53" s="4"/>
      <c r="O53" s="4"/>
    </row>
    <row r="54" spans="2:16" x14ac:dyDescent="0.2">
      <c r="C54" s="32" t="s">
        <v>49</v>
      </c>
      <c r="E54" s="20"/>
      <c r="F54" s="4"/>
      <c r="G54" s="4"/>
      <c r="H54" s="4"/>
      <c r="I54" s="4"/>
      <c r="J54" s="4"/>
      <c r="K54" s="4"/>
      <c r="L54" s="4"/>
      <c r="M54" s="4"/>
      <c r="O54" s="4"/>
    </row>
    <row r="55" spans="2:16" x14ac:dyDescent="0.2">
      <c r="B55" s="36">
        <f>B51+1</f>
        <v>42</v>
      </c>
      <c r="C55" s="3" t="s">
        <v>50</v>
      </c>
      <c r="D55" s="3" t="s">
        <v>51</v>
      </c>
      <c r="E55" s="17"/>
      <c r="F55" s="7">
        <v>-4857615835.0099993</v>
      </c>
      <c r="G55" s="7"/>
      <c r="H55" s="7">
        <f>F55*$D$111</f>
        <v>-1020099325.3520998</v>
      </c>
      <c r="I55" s="35"/>
      <c r="J55" s="35"/>
      <c r="K55" s="35"/>
      <c r="L55" s="7">
        <f>SUM(H55:K55)</f>
        <v>-1020099325.3520998</v>
      </c>
      <c r="M55" s="4"/>
      <c r="N55" s="9"/>
      <c r="O55" s="4"/>
      <c r="P55" s="4"/>
    </row>
    <row r="56" spans="2:16" x14ac:dyDescent="0.2">
      <c r="B56" s="36">
        <f t="shared" ref="B56:B78" si="3">B55+1</f>
        <v>43</v>
      </c>
      <c r="C56" s="3" t="s">
        <v>52</v>
      </c>
      <c r="D56" s="3" t="s">
        <v>53</v>
      </c>
      <c r="E56" s="17"/>
      <c r="F56" s="4">
        <v>204852422.48000002</v>
      </c>
      <c r="G56" s="4"/>
      <c r="H56" s="4">
        <f>F56*$D$111</f>
        <v>43019008.720800005</v>
      </c>
      <c r="I56" s="35"/>
      <c r="J56" s="35"/>
      <c r="K56" s="35"/>
      <c r="L56" s="4">
        <f t="shared" ref="L56:L61" si="4">SUM(H56:K56)</f>
        <v>43019008.720800005</v>
      </c>
      <c r="M56" s="4"/>
      <c r="N56" s="9"/>
      <c r="O56" s="4"/>
      <c r="P56" s="4"/>
    </row>
    <row r="57" spans="2:16" x14ac:dyDescent="0.2">
      <c r="B57" s="36">
        <f t="shared" si="3"/>
        <v>44</v>
      </c>
      <c r="C57" s="3" t="s">
        <v>54</v>
      </c>
      <c r="D57" s="3" t="s">
        <v>55</v>
      </c>
      <c r="E57" s="17"/>
      <c r="F57" s="4">
        <v>-120939030.34</v>
      </c>
      <c r="G57" s="4"/>
      <c r="H57" s="4">
        <f>F57*$D$111</f>
        <v>-25397196.371399999</v>
      </c>
      <c r="I57" s="35"/>
      <c r="J57" s="35"/>
      <c r="K57" s="35"/>
      <c r="L57" s="4">
        <f t="shared" si="4"/>
        <v>-25397196.371399999</v>
      </c>
      <c r="M57" s="4"/>
      <c r="N57" s="9"/>
      <c r="O57" s="4"/>
      <c r="P57" s="4"/>
    </row>
    <row r="58" spans="2:16" x14ac:dyDescent="0.2">
      <c r="B58" s="36">
        <f t="shared" si="3"/>
        <v>45</v>
      </c>
      <c r="C58" s="3" t="s">
        <v>56</v>
      </c>
      <c r="D58" s="3" t="s">
        <v>57</v>
      </c>
      <c r="E58" s="17"/>
      <c r="F58" s="4">
        <v>-250589799.25999999</v>
      </c>
      <c r="G58" s="4"/>
      <c r="H58" s="4">
        <f>F58*$D$111</f>
        <v>-52623857.844599999</v>
      </c>
      <c r="I58" s="35"/>
      <c r="J58" s="35"/>
      <c r="K58" s="35"/>
      <c r="L58" s="4">
        <f t="shared" si="4"/>
        <v>-52623857.844599999</v>
      </c>
      <c r="M58" s="4"/>
      <c r="N58" s="9"/>
      <c r="O58" s="4"/>
      <c r="P58" s="4"/>
    </row>
    <row r="59" spans="2:16" x14ac:dyDescent="0.2">
      <c r="B59" s="36">
        <f t="shared" si="3"/>
        <v>46</v>
      </c>
      <c r="C59" s="3" t="s">
        <v>58</v>
      </c>
      <c r="D59" s="3" t="s">
        <v>51</v>
      </c>
      <c r="E59" s="17"/>
      <c r="F59" s="4">
        <v>-36958159.134512857</v>
      </c>
      <c r="G59" s="4"/>
      <c r="H59" s="4">
        <f>F59*$D$111</f>
        <v>-7761213.4182476997</v>
      </c>
      <c r="I59" s="35"/>
      <c r="J59" s="35"/>
      <c r="K59" s="35"/>
      <c r="L59" s="4">
        <f t="shared" si="4"/>
        <v>-7761213.4182476997</v>
      </c>
      <c r="M59" s="4"/>
      <c r="N59" s="9"/>
      <c r="O59" s="4"/>
      <c r="P59" s="4"/>
    </row>
    <row r="60" spans="2:16" x14ac:dyDescent="0.2">
      <c r="B60" s="36">
        <f t="shared" si="3"/>
        <v>47</v>
      </c>
      <c r="C60" s="3" t="s">
        <v>59</v>
      </c>
      <c r="D60" s="3" t="s">
        <v>51</v>
      </c>
      <c r="E60" s="17"/>
      <c r="F60" s="4">
        <v>33378055.879999995</v>
      </c>
      <c r="G60" s="4"/>
      <c r="H60" s="4">
        <f>F60*$D$111</f>
        <v>7009391.7347999988</v>
      </c>
      <c r="I60" s="35"/>
      <c r="J60" s="35"/>
      <c r="K60" s="35"/>
      <c r="L60" s="4">
        <f t="shared" si="4"/>
        <v>7009391.7347999988</v>
      </c>
      <c r="M60" s="4"/>
      <c r="N60" s="9"/>
      <c r="O60" s="4"/>
      <c r="P60" s="4"/>
    </row>
    <row r="61" spans="2:16" x14ac:dyDescent="0.2">
      <c r="B61" s="36">
        <f t="shared" si="3"/>
        <v>48</v>
      </c>
      <c r="C61" s="3" t="s">
        <v>60</v>
      </c>
      <c r="D61" s="3" t="s">
        <v>55</v>
      </c>
      <c r="E61" s="17"/>
      <c r="F61" s="4">
        <v>-47159974.799999997</v>
      </c>
      <c r="G61" s="4"/>
      <c r="H61" s="4">
        <f>F61*$D$111</f>
        <v>-9903594.7079999987</v>
      </c>
      <c r="I61" s="35"/>
      <c r="J61" s="35"/>
      <c r="K61" s="35"/>
      <c r="L61" s="4">
        <f t="shared" si="4"/>
        <v>-9903594.7079999987</v>
      </c>
      <c r="M61" s="4"/>
      <c r="N61" s="9"/>
      <c r="O61" s="4"/>
      <c r="P61" s="4"/>
    </row>
    <row r="62" spans="2:16" x14ac:dyDescent="0.2">
      <c r="E62" s="20"/>
      <c r="F62" s="4"/>
      <c r="G62" s="4"/>
      <c r="H62" s="4"/>
      <c r="I62" s="4"/>
      <c r="J62" s="4"/>
      <c r="K62" s="4"/>
      <c r="L62" s="4"/>
      <c r="M62" s="4"/>
      <c r="O62" s="4"/>
      <c r="P62" s="4"/>
    </row>
    <row r="63" spans="2:16" x14ac:dyDescent="0.2">
      <c r="B63" s="36">
        <f>B61+1</f>
        <v>49</v>
      </c>
      <c r="C63" s="3" t="s">
        <v>61</v>
      </c>
      <c r="D63" s="3" t="s">
        <v>51</v>
      </c>
      <c r="E63" s="17"/>
      <c r="F63" s="4">
        <f>-2001028504.2-1113245454</f>
        <v>-3114273958.1999998</v>
      </c>
      <c r="G63" s="4"/>
      <c r="H63" s="35"/>
      <c r="I63" s="4">
        <f>F63*$D$113</f>
        <v>-158827971.86819997</v>
      </c>
      <c r="J63" s="35"/>
      <c r="K63" s="4">
        <f>-SUM(I63:J63)*$D$111</f>
        <v>33353874.092321992</v>
      </c>
      <c r="L63" s="4">
        <f t="shared" ref="L63:L69" si="5">SUM(H63:K63)</f>
        <v>-125474097.77587798</v>
      </c>
      <c r="M63" s="4"/>
      <c r="N63" s="9"/>
      <c r="O63" s="4"/>
      <c r="P63" s="4"/>
    </row>
    <row r="64" spans="2:16" x14ac:dyDescent="0.2">
      <c r="B64" s="36">
        <f t="shared" si="3"/>
        <v>50</v>
      </c>
      <c r="C64" s="3" t="s">
        <v>62</v>
      </c>
      <c r="D64" s="3" t="s">
        <v>53</v>
      </c>
      <c r="E64" s="17"/>
      <c r="F64" s="4">
        <v>227811375.70999998</v>
      </c>
      <c r="G64" s="4"/>
      <c r="H64" s="35"/>
      <c r="I64" s="4">
        <f>F64*$D$113</f>
        <v>11618380.161209999</v>
      </c>
      <c r="J64" s="35"/>
      <c r="K64" s="4">
        <f>-SUM(I64:J64)*$D$111</f>
        <v>-2439859.8338540997</v>
      </c>
      <c r="L64" s="4">
        <f t="shared" si="5"/>
        <v>9178520.3273558989</v>
      </c>
      <c r="M64" s="4"/>
      <c r="N64" s="9"/>
      <c r="O64" s="4"/>
      <c r="P64" s="4"/>
    </row>
    <row r="65" spans="2:18" x14ac:dyDescent="0.2">
      <c r="B65" s="36">
        <f t="shared" si="3"/>
        <v>51</v>
      </c>
      <c r="C65" s="3" t="s">
        <v>63</v>
      </c>
      <c r="D65" s="3" t="s">
        <v>55</v>
      </c>
      <c r="E65" s="17"/>
      <c r="F65" s="4">
        <v>-120939030.34</v>
      </c>
      <c r="G65" s="4"/>
      <c r="H65" s="35"/>
      <c r="I65" s="4">
        <f>F65*$D$113</f>
        <v>-6167890.54734</v>
      </c>
      <c r="J65" s="35"/>
      <c r="K65" s="4">
        <f>-SUM(I65:J65)*$D$111</f>
        <v>1295257.0149413999</v>
      </c>
      <c r="L65" s="4">
        <f t="shared" si="5"/>
        <v>-4872633.5323986001</v>
      </c>
      <c r="M65" s="4"/>
      <c r="N65" s="9"/>
      <c r="O65" s="4"/>
      <c r="P65" s="4"/>
    </row>
    <row r="66" spans="2:18" x14ac:dyDescent="0.2">
      <c r="B66" s="36">
        <f t="shared" si="3"/>
        <v>52</v>
      </c>
      <c r="C66" s="3" t="s">
        <v>64</v>
      </c>
      <c r="D66" s="3" t="s">
        <v>57</v>
      </c>
      <c r="E66" s="17"/>
      <c r="F66" s="4">
        <v>-250589799.26999998</v>
      </c>
      <c r="G66" s="4"/>
      <c r="H66" s="35"/>
      <c r="I66" s="4">
        <f>F66*$D$113</f>
        <v>-12780079.762769999</v>
      </c>
      <c r="J66" s="35"/>
      <c r="K66" s="4">
        <f>-SUM(I66:J66)*$D$111</f>
        <v>2683816.7501816996</v>
      </c>
      <c r="L66" s="4">
        <f t="shared" si="5"/>
        <v>-10096263.0125883</v>
      </c>
      <c r="M66" s="4"/>
      <c r="N66" s="9"/>
      <c r="O66" s="4"/>
      <c r="P66" s="4"/>
    </row>
    <row r="67" spans="2:18" x14ac:dyDescent="0.2">
      <c r="B67" s="36">
        <f t="shared" si="3"/>
        <v>53</v>
      </c>
      <c r="C67" s="3" t="s">
        <v>65</v>
      </c>
      <c r="D67" s="3" t="s">
        <v>51</v>
      </c>
      <c r="E67" s="17"/>
      <c r="F67" s="4">
        <v>-37407326.574511245</v>
      </c>
      <c r="G67" s="4"/>
      <c r="H67" s="35"/>
      <c r="I67" s="4">
        <f>F67*$D$113</f>
        <v>-1907773.6553000733</v>
      </c>
      <c r="J67" s="35"/>
      <c r="K67" s="4">
        <f>-SUM(I67:J67)*$D$111</f>
        <v>400632.46761301538</v>
      </c>
      <c r="L67" s="4">
        <f t="shared" si="5"/>
        <v>-1507141.187687058</v>
      </c>
      <c r="M67" s="4"/>
      <c r="N67" s="9"/>
      <c r="O67" s="4"/>
      <c r="P67" s="4"/>
    </row>
    <row r="68" spans="2:18" x14ac:dyDescent="0.2">
      <c r="B68" s="36">
        <f t="shared" si="3"/>
        <v>54</v>
      </c>
      <c r="C68" s="3" t="s">
        <v>66</v>
      </c>
      <c r="D68" s="3" t="s">
        <v>51</v>
      </c>
      <c r="E68" s="17"/>
      <c r="F68" s="4">
        <v>33378055.879999995</v>
      </c>
      <c r="G68" s="4"/>
      <c r="H68" s="35"/>
      <c r="I68" s="4">
        <f>F68*$D$113</f>
        <v>1702280.8498799996</v>
      </c>
      <c r="J68" s="35"/>
      <c r="K68" s="4">
        <f>-SUM(I68:J68)*$D$111</f>
        <v>-357478.97847479989</v>
      </c>
      <c r="L68" s="4">
        <f t="shared" si="5"/>
        <v>1344801.8714051996</v>
      </c>
      <c r="M68" s="4"/>
      <c r="N68" s="9"/>
      <c r="O68" s="4"/>
      <c r="P68" s="4"/>
    </row>
    <row r="69" spans="2:18" x14ac:dyDescent="0.2">
      <c r="B69" s="36">
        <f t="shared" si="3"/>
        <v>55</v>
      </c>
      <c r="C69" s="3" t="s">
        <v>67</v>
      </c>
      <c r="D69" s="3" t="s">
        <v>55</v>
      </c>
      <c r="E69" s="17"/>
      <c r="F69" s="4">
        <v>-47159974.799999997</v>
      </c>
      <c r="G69" s="4"/>
      <c r="H69" s="35"/>
      <c r="I69" s="4">
        <f>F69*$D$113</f>
        <v>-2405158.7147999997</v>
      </c>
      <c r="J69" s="35"/>
      <c r="K69" s="4">
        <f>-SUM(I69:J69)*$D$111</f>
        <v>505083.33010799991</v>
      </c>
      <c r="L69" s="4">
        <f t="shared" si="5"/>
        <v>-1900075.3846919998</v>
      </c>
      <c r="M69" s="4"/>
      <c r="N69" s="9"/>
      <c r="O69" s="4"/>
      <c r="P69" s="4"/>
    </row>
    <row r="70" spans="2:18" x14ac:dyDescent="0.2">
      <c r="B70" s="36">
        <f t="shared" si="3"/>
        <v>56</v>
      </c>
      <c r="C70" s="3" t="s">
        <v>68</v>
      </c>
      <c r="D70" s="3" t="s">
        <v>69</v>
      </c>
      <c r="E70" s="17"/>
      <c r="F70" s="4">
        <f>1113245454</f>
        <v>1113245454</v>
      </c>
      <c r="G70" s="4"/>
      <c r="H70" s="35"/>
      <c r="I70" s="4">
        <f>F70*$D$113</f>
        <v>56775518.153999999</v>
      </c>
      <c r="J70" s="35"/>
      <c r="K70" s="4">
        <f>-SUM(I70:J70)*$D$111</f>
        <v>-11922858.812339999</v>
      </c>
      <c r="L70" s="4">
        <f>SUM(H70:K70)</f>
        <v>44852659.34166</v>
      </c>
      <c r="M70" s="4"/>
      <c r="O70" s="4"/>
    </row>
    <row r="71" spans="2:18" x14ac:dyDescent="0.2">
      <c r="E71" s="17"/>
      <c r="F71" s="4"/>
      <c r="G71" s="4"/>
      <c r="H71" s="4"/>
      <c r="I71" s="4"/>
      <c r="J71" s="4"/>
      <c r="K71" s="4"/>
      <c r="L71" s="4"/>
      <c r="M71" s="4"/>
      <c r="O71" s="4"/>
    </row>
    <row r="72" spans="2:18" x14ac:dyDescent="0.2">
      <c r="B72" s="36">
        <f>B70+1</f>
        <v>57</v>
      </c>
      <c r="C72" s="3" t="s">
        <v>70</v>
      </c>
      <c r="D72" s="3" t="s">
        <v>51</v>
      </c>
      <c r="E72" s="17"/>
      <c r="F72" s="4">
        <v>-4200194164.7800007</v>
      </c>
      <c r="G72" s="4"/>
      <c r="H72" s="35"/>
      <c r="I72" s="35"/>
      <c r="J72" s="4">
        <f>F72*$D$114</f>
        <v>-134406213.27296004</v>
      </c>
      <c r="K72" s="4">
        <f>-SUM(I72:J72)*$D$111</f>
        <v>28225304.787321609</v>
      </c>
      <c r="L72" s="4">
        <f t="shared" ref="L72:L78" si="6">SUM(H72:K72)</f>
        <v>-106180908.48563842</v>
      </c>
      <c r="M72" s="4"/>
      <c r="N72" s="9"/>
      <c r="O72" s="4"/>
      <c r="P72" s="4"/>
    </row>
    <row r="73" spans="2:18" x14ac:dyDescent="0.2">
      <c r="B73" s="36">
        <f t="shared" si="3"/>
        <v>58</v>
      </c>
      <c r="C73" s="3" t="s">
        <v>71</v>
      </c>
      <c r="D73" s="3" t="s">
        <v>53</v>
      </c>
      <c r="E73" s="17"/>
      <c r="F73" s="4">
        <v>227811375.81</v>
      </c>
      <c r="G73" s="4"/>
      <c r="H73" s="35"/>
      <c r="I73" s="35"/>
      <c r="J73" s="4">
        <f>F73*$D$114</f>
        <v>7289964.0259199999</v>
      </c>
      <c r="K73" s="4">
        <f>-SUM(I73:J73)*$D$111</f>
        <v>-1530892.4454431999</v>
      </c>
      <c r="L73" s="4">
        <f t="shared" si="6"/>
        <v>5759071.5804768</v>
      </c>
      <c r="M73" s="4"/>
      <c r="N73" s="9"/>
      <c r="O73" s="4"/>
      <c r="P73" s="4"/>
      <c r="Q73" s="37"/>
      <c r="R73" s="38"/>
    </row>
    <row r="74" spans="2:18" x14ac:dyDescent="0.2">
      <c r="B74" s="36">
        <f t="shared" si="3"/>
        <v>59</v>
      </c>
      <c r="C74" s="3" t="s">
        <v>72</v>
      </c>
      <c r="D74" s="3" t="s">
        <v>55</v>
      </c>
      <c r="E74" s="17"/>
      <c r="F74" s="4">
        <v>-115493794.11</v>
      </c>
      <c r="G74" s="4"/>
      <c r="H74" s="35"/>
      <c r="I74" s="35"/>
      <c r="J74" s="4">
        <f>F74*$D$114</f>
        <v>-3695801.4115200001</v>
      </c>
      <c r="K74" s="4">
        <f>-SUM(I74:J74)*$D$111</f>
        <v>776118.29641920002</v>
      </c>
      <c r="L74" s="4">
        <f t="shared" si="6"/>
        <v>-2919683.1151008001</v>
      </c>
      <c r="M74" s="4"/>
      <c r="N74" s="9"/>
      <c r="O74" s="4"/>
      <c r="P74" s="4"/>
      <c r="Q74" s="4"/>
    </row>
    <row r="75" spans="2:18" x14ac:dyDescent="0.2">
      <c r="B75" s="36">
        <f t="shared" si="3"/>
        <v>60</v>
      </c>
      <c r="C75" s="3" t="s">
        <v>73</v>
      </c>
      <c r="D75" s="3" t="s">
        <v>57</v>
      </c>
      <c r="E75" s="17"/>
      <c r="F75" s="4">
        <v>-105166912.48</v>
      </c>
      <c r="G75" s="4"/>
      <c r="H75" s="35"/>
      <c r="I75" s="35"/>
      <c r="J75" s="4">
        <f>F75*$D$114</f>
        <v>-3365341.1993600004</v>
      </c>
      <c r="K75" s="4">
        <f>-SUM(I75:J75)*$D$111</f>
        <v>706721.65186560003</v>
      </c>
      <c r="L75" s="4">
        <f t="shared" si="6"/>
        <v>-2658619.5474944003</v>
      </c>
      <c r="M75" s="4"/>
      <c r="N75" s="9"/>
      <c r="O75" s="4"/>
      <c r="P75" s="4"/>
    </row>
    <row r="76" spans="2:18" x14ac:dyDescent="0.2">
      <c r="B76" s="36">
        <f t="shared" si="3"/>
        <v>61</v>
      </c>
      <c r="C76" s="3" t="s">
        <v>74</v>
      </c>
      <c r="D76" s="3" t="s">
        <v>51</v>
      </c>
      <c r="E76" s="17"/>
      <c r="F76" s="4">
        <v>-37407369.739840776</v>
      </c>
      <c r="G76" s="4"/>
      <c r="H76" s="35"/>
      <c r="I76" s="35"/>
      <c r="J76" s="4">
        <f>F76*$D$114</f>
        <v>-1197035.8316749048</v>
      </c>
      <c r="K76" s="4">
        <f>-SUM(I76:J76)*$D$111</f>
        <v>251377.52465173</v>
      </c>
      <c r="L76" s="4">
        <f t="shared" si="6"/>
        <v>-945658.30702317483</v>
      </c>
      <c r="M76" s="4"/>
      <c r="N76" s="9"/>
      <c r="O76" s="4"/>
      <c r="P76" s="4"/>
    </row>
    <row r="77" spans="2:18" x14ac:dyDescent="0.2">
      <c r="B77" s="36">
        <f t="shared" si="3"/>
        <v>62</v>
      </c>
      <c r="C77" s="3" t="s">
        <v>75</v>
      </c>
      <c r="D77" s="3" t="s">
        <v>51</v>
      </c>
      <c r="E77" s="17"/>
      <c r="F77" s="4">
        <v>33378055.879999995</v>
      </c>
      <c r="G77" s="4"/>
      <c r="H77" s="35"/>
      <c r="I77" s="35"/>
      <c r="J77" s="4">
        <f>F77*$D$114</f>
        <v>1068097.7881599998</v>
      </c>
      <c r="K77" s="4">
        <f>-SUM(I77:J77)*$D$111</f>
        <v>-224300.53551359996</v>
      </c>
      <c r="L77" s="4">
        <f t="shared" si="6"/>
        <v>843797.25264639978</v>
      </c>
      <c r="M77" s="4"/>
      <c r="N77" s="9"/>
      <c r="O77" s="4"/>
      <c r="P77" s="4"/>
    </row>
    <row r="78" spans="2:18" x14ac:dyDescent="0.2">
      <c r="B78" s="36">
        <f t="shared" si="3"/>
        <v>63</v>
      </c>
      <c r="C78" s="3" t="s">
        <v>76</v>
      </c>
      <c r="D78" s="3" t="s">
        <v>55</v>
      </c>
      <c r="E78" s="17"/>
      <c r="F78" s="4">
        <v>-47159974.799999997</v>
      </c>
      <c r="G78" s="4"/>
      <c r="H78" s="35"/>
      <c r="I78" s="35"/>
      <c r="J78" s="4">
        <f>F78*$D$114</f>
        <v>-1509119.1935999999</v>
      </c>
      <c r="K78" s="4">
        <f>-SUM(I78:J78)*$D$111</f>
        <v>316915.03065599996</v>
      </c>
      <c r="L78" s="4">
        <f t="shared" si="6"/>
        <v>-1192204.162944</v>
      </c>
      <c r="M78" s="4"/>
      <c r="N78" s="9"/>
      <c r="O78" s="4"/>
      <c r="P78" s="4"/>
    </row>
    <row r="79" spans="2:18" ht="5.0999999999999996" customHeight="1" x14ac:dyDescent="0.2">
      <c r="B79" s="36"/>
      <c r="E79" s="17"/>
      <c r="F79" s="7"/>
      <c r="G79" s="7"/>
      <c r="H79" s="7"/>
      <c r="I79" s="7"/>
      <c r="J79" s="7"/>
      <c r="K79" s="7"/>
      <c r="L79" s="7"/>
      <c r="M79" s="4"/>
      <c r="N79" s="9"/>
      <c r="O79" s="4"/>
      <c r="P79" s="4"/>
    </row>
    <row r="80" spans="2:18" x14ac:dyDescent="0.2">
      <c r="B80" s="6">
        <f>B78+1</f>
        <v>64</v>
      </c>
      <c r="C80" s="2" t="s">
        <v>77</v>
      </c>
      <c r="E80" s="19"/>
      <c r="F80" s="8">
        <f>SUM(F54:F78)</f>
        <v>-11515200307.998867</v>
      </c>
      <c r="G80" s="8"/>
      <c r="H80" s="8">
        <f>SUM(H54:H78)</f>
        <v>-1065756787.2387474</v>
      </c>
      <c r="I80" s="8">
        <f>SUM(I54:I78)</f>
        <v>-111992695.38332005</v>
      </c>
      <c r="J80" s="8">
        <f>SUM(J54:J78)</f>
        <v>-135815449.09503496</v>
      </c>
      <c r="K80" s="8">
        <f>SUM(K54:K78)</f>
        <v>52039710.340454556</v>
      </c>
      <c r="L80" s="8">
        <f>SUM(L54:L78)</f>
        <v>-1261525221.3766482</v>
      </c>
      <c r="M80" s="4"/>
      <c r="N80" s="33">
        <v>-1261525221</v>
      </c>
      <c r="O80" s="1"/>
      <c r="P80" s="34">
        <f>L80-N80</f>
        <v>-0.3766481876373291</v>
      </c>
    </row>
    <row r="81" spans="2:15" x14ac:dyDescent="0.2">
      <c r="E81" s="20"/>
      <c r="F81" s="4"/>
      <c r="G81" s="4"/>
      <c r="H81" s="4"/>
      <c r="I81" s="4"/>
      <c r="J81" s="4"/>
      <c r="K81" s="4"/>
      <c r="L81" s="4"/>
      <c r="M81" s="4"/>
      <c r="O81" s="4"/>
    </row>
    <row r="82" spans="2:15" x14ac:dyDescent="0.2">
      <c r="C82" s="32" t="s">
        <v>78</v>
      </c>
      <c r="E82" s="20"/>
      <c r="F82" s="4"/>
      <c r="G82" s="4"/>
      <c r="H82" s="4"/>
      <c r="I82" s="4"/>
      <c r="J82" s="4"/>
      <c r="K82" s="4"/>
      <c r="L82" s="4"/>
      <c r="M82" s="4"/>
      <c r="O82" s="4"/>
    </row>
    <row r="83" spans="2:15" x14ac:dyDescent="0.2">
      <c r="B83" s="36">
        <f>B80+1</f>
        <v>65</v>
      </c>
      <c r="C83" s="3" t="s">
        <v>79</v>
      </c>
      <c r="D83" s="3" t="s">
        <v>127</v>
      </c>
      <c r="E83" s="17"/>
      <c r="F83" s="7">
        <v>0</v>
      </c>
      <c r="G83" s="7"/>
      <c r="H83" s="7">
        <f>F83*$D$111</f>
        <v>0</v>
      </c>
      <c r="I83" s="7">
        <f>F83*$D$113</f>
        <v>0</v>
      </c>
      <c r="J83" s="7">
        <f>F83*$D$114</f>
        <v>0</v>
      </c>
      <c r="K83" s="7">
        <f>-SUM(I83:J83)*$D$111</f>
        <v>0</v>
      </c>
      <c r="L83" s="7">
        <f>SUM(H83:K83)</f>
        <v>0</v>
      </c>
      <c r="M83" s="4"/>
      <c r="O83" s="4"/>
    </row>
    <row r="84" spans="2:15" x14ac:dyDescent="0.2">
      <c r="B84" s="36">
        <f t="shared" ref="B84:B103" si="7">B83+1</f>
        <v>66</v>
      </c>
      <c r="C84" s="3" t="s">
        <v>80</v>
      </c>
      <c r="D84" s="3" t="s">
        <v>81</v>
      </c>
      <c r="E84" s="17"/>
      <c r="F84" s="4">
        <v>-3493135.43</v>
      </c>
      <c r="G84" s="4"/>
      <c r="H84" s="4">
        <f>F84*$D$111</f>
        <v>-733558.44030000002</v>
      </c>
      <c r="I84" s="4">
        <f>F84*$D$113</f>
        <v>-178149.90693</v>
      </c>
      <c r="J84" s="4">
        <f>F84*$D$114</f>
        <v>-111780.33376000001</v>
      </c>
      <c r="K84" s="4">
        <f>-SUM(I84:J84)*$D$111</f>
        <v>60885.3505449</v>
      </c>
      <c r="L84" s="4">
        <f t="shared" ref="L84:L92" si="8">SUM(H84:K84)</f>
        <v>-962603.33044509997</v>
      </c>
      <c r="M84" s="4"/>
      <c r="O84" s="4"/>
    </row>
    <row r="85" spans="2:15" x14ac:dyDescent="0.2">
      <c r="B85" s="36">
        <f t="shared" si="7"/>
        <v>67</v>
      </c>
      <c r="C85" s="3" t="s">
        <v>82</v>
      </c>
      <c r="D85" s="3" t="s">
        <v>82</v>
      </c>
      <c r="E85" s="17"/>
      <c r="F85" s="4">
        <v>-284508331.64999998</v>
      </c>
      <c r="G85" s="4"/>
      <c r="H85" s="4">
        <f>F85*$D$111</f>
        <v>-59746749.646499991</v>
      </c>
      <c r="I85" s="4">
        <f>F85*$D$113</f>
        <v>-14509924.914149998</v>
      </c>
      <c r="J85" s="4">
        <f>F85*$D$114</f>
        <v>-9104266.6128000002</v>
      </c>
      <c r="K85" s="4">
        <f>-SUM(I85:J85)*$D$111</f>
        <v>4958980.2206594991</v>
      </c>
      <c r="L85" s="4">
        <f t="shared" si="8"/>
        <v>-78401960.952790499</v>
      </c>
      <c r="M85" s="4"/>
      <c r="O85" s="4"/>
    </row>
    <row r="86" spans="2:15" x14ac:dyDescent="0.2">
      <c r="B86" s="36">
        <f t="shared" si="7"/>
        <v>68</v>
      </c>
      <c r="C86" s="3" t="s">
        <v>83</v>
      </c>
      <c r="D86" s="3" t="s">
        <v>83</v>
      </c>
      <c r="E86" s="17"/>
      <c r="F86" s="4">
        <v>-2411397.48</v>
      </c>
      <c r="G86" s="4"/>
      <c r="H86" s="4">
        <f>F86*$D$111</f>
        <v>-506393.47079999995</v>
      </c>
      <c r="I86" s="4">
        <f>F86*$D$113</f>
        <v>-122981.27148</v>
      </c>
      <c r="J86" s="4">
        <f>F86*$D$114</f>
        <v>-77164.719360000003</v>
      </c>
      <c r="K86" s="4">
        <f>-SUM(I86:J86)*$D$111</f>
        <v>42030.658076399995</v>
      </c>
      <c r="L86" s="4">
        <f t="shared" si="8"/>
        <v>-664508.80356359994</v>
      </c>
      <c r="M86" s="4"/>
      <c r="O86" s="4"/>
    </row>
    <row r="87" spans="2:15" x14ac:dyDescent="0.2">
      <c r="B87" s="36">
        <f t="shared" si="7"/>
        <v>69</v>
      </c>
      <c r="C87" s="3" t="s">
        <v>84</v>
      </c>
      <c r="D87" s="3" t="s">
        <v>128</v>
      </c>
      <c r="E87" s="17"/>
      <c r="F87" s="4">
        <v>-27372180.764768988</v>
      </c>
      <c r="G87" s="4"/>
      <c r="H87" s="4">
        <f>F87*$D$111</f>
        <v>-5748157.9606014872</v>
      </c>
      <c r="I87" s="4">
        <f>F87*$D$113</f>
        <v>-1395981.2190032182</v>
      </c>
      <c r="J87" s="4">
        <f>F87*$D$114</f>
        <v>-875909.78447260766</v>
      </c>
      <c r="K87" s="4">
        <f>-SUM(I87:J87)*$D$111</f>
        <v>477097.11072992341</v>
      </c>
      <c r="L87" s="4">
        <f t="shared" si="8"/>
        <v>-7542951.85334739</v>
      </c>
      <c r="M87" s="4"/>
      <c r="O87" s="4"/>
    </row>
    <row r="88" spans="2:15" x14ac:dyDescent="0.2">
      <c r="B88" s="36">
        <f t="shared" si="7"/>
        <v>70</v>
      </c>
      <c r="C88" s="3" t="s">
        <v>85</v>
      </c>
      <c r="D88" s="3" t="s">
        <v>129</v>
      </c>
      <c r="E88" s="17"/>
      <c r="F88" s="4">
        <v>-258011.84</v>
      </c>
      <c r="G88" s="4"/>
      <c r="H88" s="4">
        <f>F88*$D$111</f>
        <v>-54182.486399999994</v>
      </c>
      <c r="I88" s="4">
        <f>F88*$D$113</f>
        <v>-13158.60384</v>
      </c>
      <c r="J88" s="4">
        <f>F88*$D$114</f>
        <v>-8256.3788800000002</v>
      </c>
      <c r="K88" s="4">
        <f>-SUM(I88:J88)*$D$111</f>
        <v>4497.1463711999995</v>
      </c>
      <c r="L88" s="4">
        <f t="shared" si="8"/>
        <v>-71100.322748799997</v>
      </c>
      <c r="M88" s="4"/>
      <c r="O88" s="4"/>
    </row>
    <row r="89" spans="2:15" x14ac:dyDescent="0.2">
      <c r="B89" s="36">
        <f t="shared" si="7"/>
        <v>71</v>
      </c>
      <c r="C89" s="3" t="s">
        <v>86</v>
      </c>
      <c r="D89" s="3" t="s">
        <v>23</v>
      </c>
      <c r="E89" s="17"/>
      <c r="F89" s="4">
        <v>-3325363.03</v>
      </c>
      <c r="G89" s="4"/>
      <c r="H89" s="4">
        <f>F89*$D$111</f>
        <v>-698326.23629999987</v>
      </c>
      <c r="I89" s="4">
        <f>F89*$D$113</f>
        <v>-169593.51452999999</v>
      </c>
      <c r="J89" s="4">
        <f>F89*$D$114</f>
        <v>-106411.61696</v>
      </c>
      <c r="K89" s="4">
        <f>-SUM(I89:J89)*$D$111</f>
        <v>57961.077612900001</v>
      </c>
      <c r="L89" s="4">
        <f t="shared" si="8"/>
        <v>-916370.29017709987</v>
      </c>
      <c r="M89" s="4"/>
      <c r="O89" s="4"/>
    </row>
    <row r="90" spans="2:15" x14ac:dyDescent="0.2">
      <c r="B90" s="36">
        <f t="shared" si="7"/>
        <v>72</v>
      </c>
      <c r="C90" s="3" t="s">
        <v>87</v>
      </c>
      <c r="D90" s="3" t="s">
        <v>129</v>
      </c>
      <c r="E90" s="17"/>
      <c r="F90" s="4">
        <v>-177352458.57999998</v>
      </c>
      <c r="G90" s="4"/>
      <c r="H90" s="4">
        <f>F90*$D$111</f>
        <v>-37244016.301799998</v>
      </c>
      <c r="I90" s="4">
        <f>F90*$D$113</f>
        <v>-9044975.387579998</v>
      </c>
      <c r="J90" s="4">
        <f>F90*$D$114</f>
        <v>-5675278.6745599993</v>
      </c>
      <c r="K90" s="4">
        <f>-SUM(I90:J90)*$D$111</f>
        <v>3091253.3530493993</v>
      </c>
      <c r="L90" s="4">
        <f t="shared" si="8"/>
        <v>-48873017.010890603</v>
      </c>
      <c r="M90" s="4"/>
      <c r="O90" s="4"/>
    </row>
    <row r="91" spans="2:15" x14ac:dyDescent="0.2">
      <c r="B91" s="36">
        <f t="shared" si="7"/>
        <v>73</v>
      </c>
      <c r="C91" s="3" t="s">
        <v>88</v>
      </c>
      <c r="D91" s="3" t="s">
        <v>129</v>
      </c>
      <c r="E91" s="17"/>
      <c r="F91" s="4">
        <v>-15495469.75</v>
      </c>
      <c r="G91" s="4"/>
      <c r="H91" s="4">
        <f>F91*$D$111</f>
        <v>-3254048.6475</v>
      </c>
      <c r="I91" s="4">
        <f>F91*$D$113</f>
        <v>-790268.95724999998</v>
      </c>
      <c r="J91" s="4">
        <f>F91*$D$114</f>
        <v>-495855.03200000001</v>
      </c>
      <c r="K91" s="4">
        <f>-SUM(I91:J91)*$D$111</f>
        <v>270086.03774250002</v>
      </c>
      <c r="L91" s="4">
        <f t="shared" si="8"/>
        <v>-4270086.5990074994</v>
      </c>
      <c r="M91" s="4"/>
      <c r="O91" s="4"/>
    </row>
    <row r="92" spans="2:15" x14ac:dyDescent="0.2">
      <c r="B92" s="36">
        <f t="shared" si="7"/>
        <v>74</v>
      </c>
      <c r="C92" s="3" t="s">
        <v>89</v>
      </c>
      <c r="D92" s="3" t="s">
        <v>129</v>
      </c>
      <c r="E92" s="17"/>
      <c r="F92" s="4">
        <v>-100207551.63</v>
      </c>
      <c r="G92" s="4"/>
      <c r="H92" s="4">
        <f>F92*$D$111</f>
        <v>-21043585.842299998</v>
      </c>
      <c r="I92" s="4">
        <f>F92*$D$113</f>
        <v>-5110585.133129999</v>
      </c>
      <c r="J92" s="4">
        <f>F92*$D$114</f>
        <v>-3206641.6521600001</v>
      </c>
      <c r="K92" s="4">
        <f>-SUM(I92:J92)*$D$111</f>
        <v>1746617.6249108997</v>
      </c>
      <c r="L92" s="4">
        <f t="shared" si="8"/>
        <v>-27614195.002679098</v>
      </c>
      <c r="M92" s="4"/>
      <c r="O92" s="4"/>
    </row>
    <row r="93" spans="2:15" x14ac:dyDescent="0.2">
      <c r="B93" s="36">
        <f t="shared" si="7"/>
        <v>75</v>
      </c>
      <c r="C93" s="3" t="s">
        <v>90</v>
      </c>
      <c r="D93" s="3" t="s">
        <v>129</v>
      </c>
      <c r="E93" s="17"/>
      <c r="F93" s="4">
        <v>-25549485.160000004</v>
      </c>
      <c r="G93" s="4"/>
      <c r="H93" s="4">
        <f>F93*$D$111</f>
        <v>-5365391.8836000003</v>
      </c>
      <c r="I93" s="4">
        <f>F93*$D$113</f>
        <v>-1303023.7431600001</v>
      </c>
      <c r="J93" s="4">
        <f>F93*$D$114</f>
        <v>-817583.52512000012</v>
      </c>
      <c r="K93" s="4">
        <f>-SUM(I93:J93)*$D$111</f>
        <v>445327.52633880009</v>
      </c>
      <c r="L93" s="4">
        <f t="shared" ref="L93:L103" si="9">SUM(H93:K93)</f>
        <v>-7040671.6255412009</v>
      </c>
      <c r="M93" s="4"/>
      <c r="O93" s="4"/>
    </row>
    <row r="94" spans="2:15" x14ac:dyDescent="0.2">
      <c r="B94" s="36">
        <f t="shared" si="7"/>
        <v>76</v>
      </c>
      <c r="C94" s="3" t="s">
        <v>91</v>
      </c>
      <c r="D94" s="3" t="s">
        <v>129</v>
      </c>
      <c r="E94" s="17"/>
      <c r="F94" s="4">
        <v>-14161450.48</v>
      </c>
      <c r="G94" s="4"/>
      <c r="H94" s="4">
        <f>F94*$D$111</f>
        <v>-2973904.6008000001</v>
      </c>
      <c r="I94" s="4">
        <f>F94*$D$113</f>
        <v>-722233.97447999998</v>
      </c>
      <c r="J94" s="4">
        <f>F94*$D$114</f>
        <v>-453166.41536000004</v>
      </c>
      <c r="K94" s="4">
        <f>-SUM(I94:J94)*$D$111</f>
        <v>246834.0818664</v>
      </c>
      <c r="L94" s="4">
        <f t="shared" si="9"/>
        <v>-3902470.9087736001</v>
      </c>
      <c r="M94" s="4"/>
      <c r="O94" s="4"/>
    </row>
    <row r="95" spans="2:15" x14ac:dyDescent="0.2">
      <c r="B95" s="36">
        <f t="shared" si="7"/>
        <v>77</v>
      </c>
      <c r="C95" s="3" t="s">
        <v>92</v>
      </c>
      <c r="D95" s="3" t="s">
        <v>129</v>
      </c>
      <c r="E95" s="17"/>
      <c r="F95" s="4">
        <v>-1133928</v>
      </c>
      <c r="G95" s="4"/>
      <c r="H95" s="4">
        <f>F95*$D$111</f>
        <v>-238124.88</v>
      </c>
      <c r="I95" s="4">
        <f>F95*$D$113</f>
        <v>-57830.327999999994</v>
      </c>
      <c r="J95" s="4">
        <f>F95*$D$114</f>
        <v>-36285.696000000004</v>
      </c>
      <c r="K95" s="4">
        <f>-SUM(I95:J95)*$D$111</f>
        <v>19764.365040000001</v>
      </c>
      <c r="L95" s="4">
        <f t="shared" si="9"/>
        <v>-312476.53895999998</v>
      </c>
      <c r="M95" s="4"/>
      <c r="O95" s="4"/>
    </row>
    <row r="96" spans="2:15" x14ac:dyDescent="0.2">
      <c r="B96" s="36">
        <f t="shared" si="7"/>
        <v>78</v>
      </c>
      <c r="C96" s="3" t="s">
        <v>93</v>
      </c>
      <c r="D96" s="3" t="s">
        <v>129</v>
      </c>
      <c r="E96" s="17"/>
      <c r="F96" s="4">
        <v>-1031365.0900000001</v>
      </c>
      <c r="G96" s="4"/>
      <c r="H96" s="4">
        <f>F96*$D$111</f>
        <v>-216586.66890000002</v>
      </c>
      <c r="I96" s="4">
        <f>F96*$D$113</f>
        <v>-52599.619590000002</v>
      </c>
      <c r="J96" s="4">
        <f>F96*$D$114</f>
        <v>-33003.68288</v>
      </c>
      <c r="K96" s="4">
        <f>-SUM(I96:J96)*$D$111</f>
        <v>17976.693518699998</v>
      </c>
      <c r="L96" s="4">
        <f t="shared" si="9"/>
        <v>-284213.27785129996</v>
      </c>
      <c r="M96" s="4"/>
      <c r="O96" s="4"/>
    </row>
    <row r="97" spans="2:16" x14ac:dyDescent="0.2">
      <c r="B97" s="36">
        <f t="shared" si="7"/>
        <v>79</v>
      </c>
      <c r="C97" s="3" t="s">
        <v>94</v>
      </c>
      <c r="D97" s="3" t="s">
        <v>129</v>
      </c>
      <c r="E97" s="17"/>
      <c r="F97" s="4">
        <v>-68235741.659999996</v>
      </c>
      <c r="G97" s="4"/>
      <c r="H97" s="4">
        <f>F97*$D$111</f>
        <v>-14329505.748599999</v>
      </c>
      <c r="I97" s="4">
        <f>F97*$D$113</f>
        <v>-3480022.8246599995</v>
      </c>
      <c r="J97" s="4">
        <f>F97*$D$114</f>
        <v>-2183543.73312</v>
      </c>
      <c r="K97" s="4">
        <f>-SUM(I97:J97)*$D$111</f>
        <v>1189348.9771337998</v>
      </c>
      <c r="L97" s="4">
        <f t="shared" si="9"/>
        <v>-18803723.329246197</v>
      </c>
      <c r="M97" s="4"/>
      <c r="O97" s="4"/>
    </row>
    <row r="98" spans="2:16" x14ac:dyDescent="0.2">
      <c r="B98" s="36">
        <f t="shared" si="7"/>
        <v>80</v>
      </c>
      <c r="C98" s="3" t="s">
        <v>95</v>
      </c>
      <c r="D98" s="3" t="s">
        <v>129</v>
      </c>
      <c r="E98" s="17"/>
      <c r="F98" s="4">
        <v>-42433703.259999998</v>
      </c>
      <c r="G98" s="4"/>
      <c r="H98" s="4">
        <f>F98*$D$111</f>
        <v>-8911077.6845999993</v>
      </c>
      <c r="I98" s="4">
        <f>F98*$D$113</f>
        <v>-2164118.8662599996</v>
      </c>
      <c r="J98" s="4">
        <f>F98*$D$114</f>
        <v>-1357878.5043200001</v>
      </c>
      <c r="K98" s="4">
        <f>-SUM(I98:J98)*$D$111</f>
        <v>739619.4478217999</v>
      </c>
      <c r="L98" s="4">
        <f t="shared" si="9"/>
        <v>-11693455.607358199</v>
      </c>
      <c r="M98" s="4"/>
      <c r="O98" s="4"/>
    </row>
    <row r="99" spans="2:16" x14ac:dyDescent="0.2">
      <c r="B99" s="36">
        <f t="shared" si="7"/>
        <v>81</v>
      </c>
      <c r="C99" s="3" t="s">
        <v>96</v>
      </c>
      <c r="D99" s="3" t="s">
        <v>129</v>
      </c>
      <c r="E99" s="17"/>
      <c r="F99" s="4">
        <v>-32590490.199999999</v>
      </c>
      <c r="G99" s="4"/>
      <c r="H99" s="4">
        <f>F99*$D$111</f>
        <v>-6844002.9419999998</v>
      </c>
      <c r="I99" s="4">
        <f>F99*$D$113</f>
        <v>-1662115.0001999999</v>
      </c>
      <c r="J99" s="4">
        <f>F99*$D$114</f>
        <v>-1042895.6864</v>
      </c>
      <c r="K99" s="4">
        <f>-SUM(I99:J99)*$D$111</f>
        <v>568052.24418599985</v>
      </c>
      <c r="L99" s="4">
        <f t="shared" si="9"/>
        <v>-8980961.3844140004</v>
      </c>
      <c r="M99" s="4"/>
      <c r="O99" s="4"/>
    </row>
    <row r="100" spans="2:16" x14ac:dyDescent="0.2">
      <c r="B100" s="36">
        <f t="shared" si="7"/>
        <v>82</v>
      </c>
      <c r="C100" s="3" t="s">
        <v>97</v>
      </c>
      <c r="D100" s="3" t="s">
        <v>129</v>
      </c>
      <c r="E100" s="17"/>
      <c r="F100" s="4">
        <v>-502244.31</v>
      </c>
      <c r="G100" s="4"/>
      <c r="H100" s="4">
        <f>F100*$D$111</f>
        <v>-105471.3051</v>
      </c>
      <c r="I100" s="4">
        <f>F100*$D$113</f>
        <v>-25614.459809999997</v>
      </c>
      <c r="J100" s="4">
        <f>F100*$D$114</f>
        <v>-16071.81792</v>
      </c>
      <c r="K100" s="4">
        <f>-SUM(I100:J100)*$D$111</f>
        <v>8754.1183232999992</v>
      </c>
      <c r="L100" s="4">
        <f t="shared" si="9"/>
        <v>-138403.46450669999</v>
      </c>
      <c r="M100" s="4"/>
      <c r="O100" s="4"/>
    </row>
    <row r="101" spans="2:16" x14ac:dyDescent="0.2">
      <c r="B101" s="36">
        <f t="shared" si="7"/>
        <v>83</v>
      </c>
      <c r="C101" s="3" t="s">
        <v>98</v>
      </c>
      <c r="D101" s="3" t="s">
        <v>129</v>
      </c>
      <c r="E101" s="17"/>
      <c r="F101" s="4">
        <v>-646468.39</v>
      </c>
      <c r="G101" s="4"/>
      <c r="H101" s="4">
        <f>F101*$D$111</f>
        <v>-135758.36189999999</v>
      </c>
      <c r="I101" s="4">
        <f>F101*$D$113</f>
        <v>-32969.887889999998</v>
      </c>
      <c r="J101" s="4">
        <f>F101*$D$114</f>
        <v>-20686.98848</v>
      </c>
      <c r="K101" s="4">
        <f>-SUM(I101:J101)*$D$111</f>
        <v>11267.944037699999</v>
      </c>
      <c r="L101" s="4">
        <f t="shared" si="9"/>
        <v>-178147.29423229996</v>
      </c>
      <c r="M101" s="4"/>
      <c r="O101" s="4"/>
    </row>
    <row r="102" spans="2:16" x14ac:dyDescent="0.2">
      <c r="B102" s="36">
        <f t="shared" si="7"/>
        <v>84</v>
      </c>
      <c r="C102" s="3" t="s">
        <v>99</v>
      </c>
      <c r="D102" s="3" t="s">
        <v>129</v>
      </c>
      <c r="E102" s="17"/>
      <c r="F102" s="4">
        <v>-473998.74</v>
      </c>
      <c r="G102" s="4"/>
      <c r="H102" s="4">
        <f>F102*$D$111</f>
        <v>-99539.73539999999</v>
      </c>
      <c r="I102" s="4">
        <f>F102*$D$113</f>
        <v>-24173.935739999997</v>
      </c>
      <c r="J102" s="4">
        <f>F102*$D$114</f>
        <v>-15167.95968</v>
      </c>
      <c r="K102" s="4">
        <f>-SUM(I102:J102)*$D$111</f>
        <v>8261.7980382000005</v>
      </c>
      <c r="L102" s="4">
        <f t="shared" si="9"/>
        <v>-130619.8327818</v>
      </c>
      <c r="M102" s="4"/>
      <c r="O102" s="4"/>
    </row>
    <row r="103" spans="2:16" x14ac:dyDescent="0.2">
      <c r="B103" s="36">
        <f t="shared" si="7"/>
        <v>85</v>
      </c>
      <c r="C103" s="3" t="s">
        <v>100</v>
      </c>
      <c r="D103" s="3" t="s">
        <v>100</v>
      </c>
      <c r="E103" s="17"/>
      <c r="F103" s="4">
        <v>-10165899.51</v>
      </c>
      <c r="G103" s="4"/>
      <c r="H103" s="4">
        <f>F103*$D$111</f>
        <v>-2134838.8970999997</v>
      </c>
      <c r="I103" s="4">
        <f>F103*$D$113</f>
        <v>-518460.87500999996</v>
      </c>
      <c r="J103" s="4">
        <f>F103*$D$114</f>
        <v>-325308.78431999998</v>
      </c>
      <c r="K103" s="4">
        <f>-SUM(I103:J103)*$D$111</f>
        <v>177191.62845929997</v>
      </c>
      <c r="L103" s="4">
        <f t="shared" si="9"/>
        <v>-2801416.9279707</v>
      </c>
      <c r="M103" s="4"/>
      <c r="O103" s="4"/>
    </row>
    <row r="104" spans="2:16" ht="5.0999999999999996" customHeight="1" x14ac:dyDescent="0.2">
      <c r="E104" s="17"/>
      <c r="F104" s="7"/>
      <c r="G104" s="7"/>
      <c r="H104" s="7"/>
      <c r="I104" s="7"/>
      <c r="J104" s="7"/>
      <c r="K104" s="7"/>
      <c r="L104" s="7"/>
      <c r="M104" s="4"/>
      <c r="O104" s="4"/>
    </row>
    <row r="105" spans="2:16" x14ac:dyDescent="0.2">
      <c r="B105" s="6">
        <f>B103+1</f>
        <v>86</v>
      </c>
      <c r="C105" s="2" t="s">
        <v>101</v>
      </c>
      <c r="E105" s="19"/>
      <c r="F105" s="8">
        <f>SUM(F82:F104)</f>
        <v>-811348674.9547689</v>
      </c>
      <c r="G105" s="8"/>
      <c r="H105" s="8">
        <f>SUM(H82:H104)</f>
        <v>-170383221.74050149</v>
      </c>
      <c r="I105" s="8">
        <f>SUM(I82:I104)</f>
        <v>-41378782.422693223</v>
      </c>
      <c r="J105" s="8">
        <f>SUM(J82:J104)</f>
        <v>-25963157.598552603</v>
      </c>
      <c r="K105" s="8">
        <f>SUM(K82:K104)</f>
        <v>14141807.404461622</v>
      </c>
      <c r="L105" s="8">
        <f>SUM(L82:L104)</f>
        <v>-223583354.35728568</v>
      </c>
      <c r="M105" s="4"/>
      <c r="N105" s="33">
        <f>-223583354</f>
        <v>-223583354</v>
      </c>
      <c r="O105" s="1"/>
      <c r="P105" s="34">
        <f>L105-N105</f>
        <v>-0.35728567838668823</v>
      </c>
    </row>
    <row r="106" spans="2:16" x14ac:dyDescent="0.2">
      <c r="E106" s="20"/>
      <c r="F106" s="4"/>
      <c r="G106" s="4"/>
      <c r="H106" s="4"/>
      <c r="I106" s="4"/>
      <c r="J106" s="4"/>
      <c r="K106" s="4"/>
      <c r="L106" s="4"/>
      <c r="M106" s="4"/>
      <c r="O106" s="4"/>
    </row>
    <row r="107" spans="2:16" ht="13.5" thickBot="1" x14ac:dyDescent="0.25">
      <c r="B107" s="6">
        <f>B105+1</f>
        <v>87</v>
      </c>
      <c r="C107" s="2" t="s">
        <v>102</v>
      </c>
      <c r="E107" s="20"/>
      <c r="F107" s="11">
        <f>F51+F80+F105</f>
        <v>-11169101686.20632</v>
      </c>
      <c r="G107" s="11"/>
      <c r="H107" s="11">
        <f>H51+H80+H105</f>
        <v>-1013584989.3275133</v>
      </c>
      <c r="I107" s="11">
        <f>I51+I80+I105</f>
        <v>-94784673.275995314</v>
      </c>
      <c r="J107" s="11">
        <f>J51+J80+J105</f>
        <v>-127162651.28909357</v>
      </c>
      <c r="K107" s="11">
        <f>K51+K80+K105</f>
        <v>46608938.158668667</v>
      </c>
      <c r="L107" s="11">
        <f>L51+L80+L105</f>
        <v>-1188923375.7339339</v>
      </c>
      <c r="M107" s="4"/>
      <c r="N107" s="11">
        <f>N51+N80+N105</f>
        <v>-1188923375</v>
      </c>
      <c r="O107" s="4"/>
    </row>
    <row r="108" spans="2:16" ht="13.5" thickTop="1" x14ac:dyDescent="0.2">
      <c r="E108" s="21"/>
      <c r="F108" s="12"/>
      <c r="G108" s="12"/>
    </row>
    <row r="109" spans="2:16" x14ac:dyDescent="0.2">
      <c r="C109" s="13" t="s">
        <v>103</v>
      </c>
      <c r="L109" s="14"/>
      <c r="M109" s="10"/>
      <c r="O109" s="10"/>
    </row>
    <row r="110" spans="2:16" ht="4.5" customHeight="1" x14ac:dyDescent="0.2"/>
    <row r="111" spans="2:16" x14ac:dyDescent="0.2">
      <c r="C111" s="3" t="s">
        <v>104</v>
      </c>
      <c r="D111" s="5">
        <v>0.21</v>
      </c>
      <c r="L111" s="14"/>
    </row>
    <row r="112" spans="2:16" x14ac:dyDescent="0.2">
      <c r="C112" s="3" t="s">
        <v>105</v>
      </c>
      <c r="D112" s="5">
        <f>-SUM(D113:D114)*0.21</f>
        <v>-1.7429999999999998E-2</v>
      </c>
    </row>
    <row r="113" spans="3:12" x14ac:dyDescent="0.2">
      <c r="C113" s="3" t="s">
        <v>106</v>
      </c>
      <c r="D113" s="5">
        <v>5.0999999999999997E-2</v>
      </c>
      <c r="L113" s="9"/>
    </row>
    <row r="114" spans="3:12" x14ac:dyDescent="0.2">
      <c r="C114" s="3" t="s">
        <v>107</v>
      </c>
      <c r="D114" s="5">
        <v>3.2000000000000001E-2</v>
      </c>
    </row>
    <row r="115" spans="3:12" ht="4.5" customHeight="1" x14ac:dyDescent="0.2"/>
    <row r="116" spans="3:12" x14ac:dyDescent="0.2">
      <c r="C116" s="2" t="s">
        <v>108</v>
      </c>
      <c r="D116" s="15">
        <f>SUM(D111:D115)</f>
        <v>0.27556999999999998</v>
      </c>
    </row>
    <row r="117" spans="3:12" x14ac:dyDescent="0.2">
      <c r="L117" s="14"/>
    </row>
  </sheetData>
  <mergeCells count="1">
    <mergeCell ref="F6:L6"/>
  </mergeCells>
  <pageMargins left="0.7" right="0.7" top="0.75" bottom="0.75" header="0.3" footer="0.3"/>
  <pageSetup paperSize="3" scale="48" orientation="landscape" r:id="rId1"/>
  <headerFooter>
    <oddFooter>&amp;C&amp;"Arial,Regular"&amp;10&amp;A&amp;R&amp;"Arial,Regular"&amp;10Page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ADIT Supplemental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Lyman, Jonathan R.:(BSC)</dc:creator>
  <cp:lastModifiedBy>Lyman, Jonathan R.:(BSC)</cp:lastModifiedBy>
  <cp:lastPrinted>2021-05-13T13:50:13Z</cp:lastPrinted>
  <dcterms:created xsi:type="dcterms:W3CDTF">2021-05-13T12:39:23Z</dcterms:created>
  <dcterms:modified xsi:type="dcterms:W3CDTF">2021-05-13T13:50:19Z</dcterms:modified>
</cp:coreProperties>
</file>