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U:\m-ga-projects02\47052\112\Reconciliation Runs - May 2023\"/>
    </mc:Choice>
  </mc:AlternateContent>
  <xr:revisionPtr revIDLastSave="0" documentId="13_ncr:1_{7EA77233-0EA8-4DE4-8084-D269A230F3C7}" xr6:coauthVersionLast="47" xr6:coauthVersionMax="47" xr10:uidLastSave="{00000000-0000-0000-0000-000000000000}"/>
  <bookViews>
    <workbookView xWindow="28560" yWindow="-16485" windowWidth="29040" windowHeight="15720" tabRatio="828" xr2:uid="{00000000-000D-0000-FFFF-FFFF00000000}"/>
  </bookViews>
  <sheets>
    <sheet name="Workpaper page 1 KWY" sheetId="8" r:id="rId1"/>
    <sheet name="Workpaper page 2 JLM" sheetId="2" r:id="rId2"/>
    <sheet name="Workpaper page 3_CWIP_ISL" sheetId="5" state="hidden" r:id="rId3"/>
    <sheet name="Workpaper pg 3_In Serv Fcst_ISL" sheetId="10" r:id="rId4"/>
    <sheet name="Workpaper pg 4_Actuals_ISL" sheetId="12" state="hidden" r:id="rId5"/>
    <sheet name="Workpaper page 5 - FERC 242 JLM" sheetId="11" state="hidden" r:id="rId6"/>
  </sheets>
  <definedNames>
    <definedName name="_xlnm._FilterDatabase" localSheetId="4" hidden="1">'Workpaper pg 4_Actuals_ISL'!$A$8:$Y$365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'Workpaper page 1 KWY'!$A$1:$J$38</definedName>
    <definedName name="_xlnm.Print_Area" localSheetId="1">'Workpaper page 2 JLM'!$A$1:$F$27</definedName>
    <definedName name="_xlnm.Print_Area" localSheetId="2">'Workpaper page 3_CWIP_ISL'!$B$1:$P$42</definedName>
    <definedName name="_xlnm.Print_Area" localSheetId="4">'Workpaper pg 4_Actuals_ISL'!$A$1:$S$363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2" l="1"/>
  <c r="S8" i="12" s="1"/>
  <c r="O363" i="12"/>
  <c r="L363" i="12"/>
  <c r="G363" i="12"/>
  <c r="S361" i="12"/>
  <c r="Q361" i="12"/>
  <c r="P361" i="12"/>
  <c r="O361" i="12"/>
  <c r="N361" i="12"/>
  <c r="M361" i="12"/>
  <c r="L361" i="12"/>
  <c r="K361" i="12"/>
  <c r="J361" i="12"/>
  <c r="I361" i="12"/>
  <c r="H361" i="12"/>
  <c r="G361" i="12"/>
  <c r="F361" i="12"/>
  <c r="Q354" i="12"/>
  <c r="P354" i="12"/>
  <c r="P363" i="12" s="1"/>
  <c r="O354" i="12"/>
  <c r="N354" i="12"/>
  <c r="N363" i="12" s="1"/>
  <c r="M354" i="12"/>
  <c r="M363" i="12" s="1"/>
  <c r="L354" i="12"/>
  <c r="K354" i="12"/>
  <c r="K363" i="12" s="1"/>
  <c r="J354" i="12"/>
  <c r="J363" i="12" s="1"/>
  <c r="I354" i="12"/>
  <c r="H354" i="12"/>
  <c r="H363" i="12" s="1"/>
  <c r="G354" i="12"/>
  <c r="F354" i="12"/>
  <c r="F363" i="12" s="1"/>
  <c r="S352" i="12"/>
  <c r="S351" i="12"/>
  <c r="S350" i="12"/>
  <c r="S349" i="12"/>
  <c r="S348" i="12"/>
  <c r="S347" i="12"/>
  <c r="S346" i="12"/>
  <c r="S345" i="12"/>
  <c r="S344" i="12"/>
  <c r="S343" i="12"/>
  <c r="S342" i="12"/>
  <c r="S341" i="12"/>
  <c r="S340" i="12"/>
  <c r="S339" i="12"/>
  <c r="S338" i="12"/>
  <c r="S337" i="12"/>
  <c r="S336" i="12"/>
  <c r="S335" i="12"/>
  <c r="S354" i="12" s="1"/>
  <c r="S363" i="12" s="1"/>
  <c r="Y363" i="12" s="1"/>
  <c r="Q328" i="12"/>
  <c r="P328" i="12"/>
  <c r="N328" i="12"/>
  <c r="I328" i="12"/>
  <c r="H328" i="12"/>
  <c r="F328" i="12"/>
  <c r="Q326" i="12"/>
  <c r="P326" i="12"/>
  <c r="O326" i="12"/>
  <c r="N326" i="12"/>
  <c r="M326" i="12"/>
  <c r="L326" i="12"/>
  <c r="K326" i="12"/>
  <c r="J326" i="12"/>
  <c r="I326" i="12"/>
  <c r="H326" i="12"/>
  <c r="G326" i="12"/>
  <c r="F326" i="12"/>
  <c r="V324" i="12"/>
  <c r="S324" i="12"/>
  <c r="U324" i="12" s="1"/>
  <c r="S323" i="12"/>
  <c r="V323" i="12" s="1"/>
  <c r="S322" i="12"/>
  <c r="U321" i="12"/>
  <c r="S321" i="12"/>
  <c r="V321" i="12" s="1"/>
  <c r="S320" i="12"/>
  <c r="U320" i="12" s="1"/>
  <c r="V319" i="12"/>
  <c r="U319" i="12"/>
  <c r="S319" i="12"/>
  <c r="V318" i="12"/>
  <c r="S318" i="12"/>
  <c r="U318" i="12" s="1"/>
  <c r="V317" i="12"/>
  <c r="U317" i="12"/>
  <c r="S317" i="12"/>
  <c r="V316" i="12"/>
  <c r="S316" i="12"/>
  <c r="U316" i="12" s="1"/>
  <c r="S315" i="12"/>
  <c r="V315" i="12" s="1"/>
  <c r="S314" i="12"/>
  <c r="V313" i="12"/>
  <c r="U313" i="12"/>
  <c r="S313" i="12"/>
  <c r="S312" i="12"/>
  <c r="U312" i="12" s="1"/>
  <c r="V311" i="12"/>
  <c r="U311" i="12"/>
  <c r="S311" i="12"/>
  <c r="V310" i="12"/>
  <c r="S310" i="12"/>
  <c r="U310" i="12" s="1"/>
  <c r="V309" i="12"/>
  <c r="U309" i="12"/>
  <c r="S309" i="12"/>
  <c r="V308" i="12"/>
  <c r="S308" i="12"/>
  <c r="U308" i="12" s="1"/>
  <c r="S307" i="12"/>
  <c r="V307" i="12" s="1"/>
  <c r="S306" i="12"/>
  <c r="V305" i="12"/>
  <c r="U305" i="12"/>
  <c r="S305" i="12"/>
  <c r="S304" i="12"/>
  <c r="V304" i="12" s="1"/>
  <c r="V303" i="12"/>
  <c r="U303" i="12"/>
  <c r="S303" i="12"/>
  <c r="V302" i="12"/>
  <c r="S302" i="12"/>
  <c r="U302" i="12" s="1"/>
  <c r="V301" i="12"/>
  <c r="U301" i="12"/>
  <c r="S301" i="12"/>
  <c r="V300" i="12"/>
  <c r="S300" i="12"/>
  <c r="U300" i="12" s="1"/>
  <c r="S299" i="12"/>
  <c r="V299" i="12" s="1"/>
  <c r="S298" i="12"/>
  <c r="V297" i="12"/>
  <c r="U297" i="12"/>
  <c r="S297" i="12"/>
  <c r="S296" i="12"/>
  <c r="V296" i="12" s="1"/>
  <c r="V295" i="12"/>
  <c r="U295" i="12"/>
  <c r="S295" i="12"/>
  <c r="V294" i="12"/>
  <c r="S294" i="12"/>
  <c r="U294" i="12" s="1"/>
  <c r="V293" i="12"/>
  <c r="U293" i="12"/>
  <c r="S293" i="12"/>
  <c r="V292" i="12"/>
  <c r="S292" i="12"/>
  <c r="U292" i="12" s="1"/>
  <c r="S291" i="12"/>
  <c r="V291" i="12" s="1"/>
  <c r="S290" i="12"/>
  <c r="V289" i="12"/>
  <c r="U289" i="12"/>
  <c r="S289" i="12"/>
  <c r="S288" i="12"/>
  <c r="U288" i="12" s="1"/>
  <c r="V287" i="12"/>
  <c r="U287" i="12"/>
  <c r="S287" i="12"/>
  <c r="V286" i="12"/>
  <c r="S286" i="12"/>
  <c r="U286" i="12" s="1"/>
  <c r="V285" i="12"/>
  <c r="U285" i="12"/>
  <c r="S285" i="12"/>
  <c r="V284" i="12"/>
  <c r="S284" i="12"/>
  <c r="U284" i="12" s="1"/>
  <c r="S283" i="12"/>
  <c r="V283" i="12" s="1"/>
  <c r="S282" i="12"/>
  <c r="V281" i="12"/>
  <c r="U281" i="12"/>
  <c r="S281" i="12"/>
  <c r="S280" i="12"/>
  <c r="U280" i="12" s="1"/>
  <c r="V279" i="12"/>
  <c r="U279" i="12"/>
  <c r="S279" i="12"/>
  <c r="V278" i="12"/>
  <c r="S278" i="12"/>
  <c r="U278" i="12" s="1"/>
  <c r="V277" i="12"/>
  <c r="U277" i="12"/>
  <c r="S277" i="12"/>
  <c r="V276" i="12"/>
  <c r="S276" i="12"/>
  <c r="U276" i="12" s="1"/>
  <c r="S275" i="12"/>
  <c r="V275" i="12" s="1"/>
  <c r="S274" i="12"/>
  <c r="V273" i="12"/>
  <c r="U273" i="12"/>
  <c r="S273" i="12"/>
  <c r="S272" i="12"/>
  <c r="V272" i="12" s="1"/>
  <c r="V271" i="12"/>
  <c r="U271" i="12"/>
  <c r="S271" i="12"/>
  <c r="V270" i="12"/>
  <c r="S270" i="12"/>
  <c r="U270" i="12" s="1"/>
  <c r="V269" i="12"/>
  <c r="U269" i="12"/>
  <c r="S269" i="12"/>
  <c r="V268" i="12"/>
  <c r="S268" i="12"/>
  <c r="U268" i="12" s="1"/>
  <c r="S267" i="12"/>
  <c r="V267" i="12" s="1"/>
  <c r="S266" i="12"/>
  <c r="V265" i="12"/>
  <c r="U265" i="12"/>
  <c r="S265" i="12"/>
  <c r="S264" i="12"/>
  <c r="U264" i="12" s="1"/>
  <c r="V263" i="12"/>
  <c r="U263" i="12"/>
  <c r="S263" i="12"/>
  <c r="V262" i="12"/>
  <c r="S262" i="12"/>
  <c r="U262" i="12" s="1"/>
  <c r="V261" i="12"/>
  <c r="U261" i="12"/>
  <c r="S261" i="12"/>
  <c r="V260" i="12"/>
  <c r="S260" i="12"/>
  <c r="U260" i="12" s="1"/>
  <c r="S259" i="12"/>
  <c r="V259" i="12" s="1"/>
  <c r="S258" i="12"/>
  <c r="V257" i="12"/>
  <c r="U257" i="12"/>
  <c r="S257" i="12"/>
  <c r="S256" i="12"/>
  <c r="U256" i="12" s="1"/>
  <c r="V255" i="12"/>
  <c r="U255" i="12"/>
  <c r="S255" i="12"/>
  <c r="V254" i="12"/>
  <c r="S254" i="12"/>
  <c r="U254" i="12" s="1"/>
  <c r="V253" i="12"/>
  <c r="U253" i="12"/>
  <c r="S253" i="12"/>
  <c r="V252" i="12"/>
  <c r="S252" i="12"/>
  <c r="U252" i="12" s="1"/>
  <c r="S251" i="12"/>
  <c r="V251" i="12" s="1"/>
  <c r="S250" i="12"/>
  <c r="V249" i="12"/>
  <c r="U249" i="12"/>
  <c r="S249" i="12"/>
  <c r="S248" i="12"/>
  <c r="U248" i="12" s="1"/>
  <c r="V247" i="12"/>
  <c r="U247" i="12"/>
  <c r="S247" i="12"/>
  <c r="V246" i="12"/>
  <c r="S246" i="12"/>
  <c r="U246" i="12" s="1"/>
  <c r="V245" i="12"/>
  <c r="U245" i="12"/>
  <c r="S245" i="12"/>
  <c r="V244" i="12"/>
  <c r="S244" i="12"/>
  <c r="U244" i="12" s="1"/>
  <c r="S243" i="12"/>
  <c r="V243" i="12" s="1"/>
  <c r="S242" i="12"/>
  <c r="V241" i="12"/>
  <c r="U241" i="12"/>
  <c r="S241" i="12"/>
  <c r="S240" i="12"/>
  <c r="U240" i="12" s="1"/>
  <c r="V239" i="12"/>
  <c r="U239" i="12"/>
  <c r="S239" i="12"/>
  <c r="V238" i="12"/>
  <c r="S238" i="12"/>
  <c r="U238" i="12" s="1"/>
  <c r="V237" i="12"/>
  <c r="U237" i="12"/>
  <c r="S237" i="12"/>
  <c r="V236" i="12"/>
  <c r="S236" i="12"/>
  <c r="U236" i="12" s="1"/>
  <c r="S235" i="12"/>
  <c r="V235" i="12" s="1"/>
  <c r="S234" i="12"/>
  <c r="V233" i="12"/>
  <c r="U233" i="12"/>
  <c r="S233" i="12"/>
  <c r="S232" i="12"/>
  <c r="V232" i="12" s="1"/>
  <c r="V231" i="12"/>
  <c r="U231" i="12"/>
  <c r="S231" i="12"/>
  <c r="V230" i="12"/>
  <c r="S230" i="12"/>
  <c r="U230" i="12" s="1"/>
  <c r="V229" i="12"/>
  <c r="U229" i="12"/>
  <c r="S229" i="12"/>
  <c r="V228" i="12"/>
  <c r="S228" i="12"/>
  <c r="U228" i="12" s="1"/>
  <c r="S227" i="12"/>
  <c r="V227" i="12" s="1"/>
  <c r="S226" i="12"/>
  <c r="V225" i="12"/>
  <c r="U225" i="12"/>
  <c r="S225" i="12"/>
  <c r="S224" i="12"/>
  <c r="U224" i="12" s="1"/>
  <c r="V223" i="12"/>
  <c r="U223" i="12"/>
  <c r="S223" i="12"/>
  <c r="V222" i="12"/>
  <c r="S222" i="12"/>
  <c r="U222" i="12" s="1"/>
  <c r="V221" i="12"/>
  <c r="U221" i="12"/>
  <c r="S221" i="12"/>
  <c r="V220" i="12"/>
  <c r="S220" i="12"/>
  <c r="U220" i="12" s="1"/>
  <c r="S219" i="12"/>
  <c r="V219" i="12" s="1"/>
  <c r="S218" i="12"/>
  <c r="V217" i="12"/>
  <c r="U217" i="12"/>
  <c r="S217" i="12"/>
  <c r="S216" i="12"/>
  <c r="V216" i="12" s="1"/>
  <c r="V215" i="12"/>
  <c r="U215" i="12"/>
  <c r="S215" i="12"/>
  <c r="V214" i="12"/>
  <c r="S214" i="12"/>
  <c r="U214" i="12" s="1"/>
  <c r="V213" i="12"/>
  <c r="U213" i="12"/>
  <c r="S213" i="12"/>
  <c r="V212" i="12"/>
  <c r="S212" i="12"/>
  <c r="U212" i="12" s="1"/>
  <c r="S211" i="12"/>
  <c r="V211" i="12" s="1"/>
  <c r="S210" i="12"/>
  <c r="V209" i="12"/>
  <c r="U209" i="12"/>
  <c r="S209" i="12"/>
  <c r="S208" i="12"/>
  <c r="V208" i="12" s="1"/>
  <c r="V207" i="12"/>
  <c r="U207" i="12"/>
  <c r="S207" i="12"/>
  <c r="V206" i="12"/>
  <c r="S206" i="12"/>
  <c r="U206" i="12" s="1"/>
  <c r="V205" i="12"/>
  <c r="U205" i="12"/>
  <c r="S205" i="12"/>
  <c r="V204" i="12"/>
  <c r="S204" i="12"/>
  <c r="U204" i="12" s="1"/>
  <c r="S203" i="12"/>
  <c r="V203" i="12" s="1"/>
  <c r="S202" i="12"/>
  <c r="V201" i="12"/>
  <c r="U201" i="12"/>
  <c r="S201" i="12"/>
  <c r="S200" i="12"/>
  <c r="V200" i="12" s="1"/>
  <c r="V199" i="12"/>
  <c r="U199" i="12"/>
  <c r="S199" i="12"/>
  <c r="V198" i="12"/>
  <c r="S198" i="12"/>
  <c r="U198" i="12" s="1"/>
  <c r="V197" i="12"/>
  <c r="U197" i="12"/>
  <c r="S197" i="12"/>
  <c r="V196" i="12"/>
  <c r="S196" i="12"/>
  <c r="U196" i="12" s="1"/>
  <c r="S195" i="12"/>
  <c r="V195" i="12" s="1"/>
  <c r="S194" i="12"/>
  <c r="V193" i="12"/>
  <c r="U193" i="12"/>
  <c r="S193" i="12"/>
  <c r="S192" i="12"/>
  <c r="V192" i="12" s="1"/>
  <c r="V191" i="12"/>
  <c r="U191" i="12"/>
  <c r="S191" i="12"/>
  <c r="V190" i="12"/>
  <c r="S190" i="12"/>
  <c r="U190" i="12" s="1"/>
  <c r="V189" i="12"/>
  <c r="U189" i="12"/>
  <c r="S189" i="12"/>
  <c r="V188" i="12"/>
  <c r="S188" i="12"/>
  <c r="U188" i="12" s="1"/>
  <c r="S187" i="12"/>
  <c r="V187" i="12" s="1"/>
  <c r="S186" i="12"/>
  <c r="V185" i="12"/>
  <c r="U185" i="12"/>
  <c r="S185" i="12"/>
  <c r="S184" i="12"/>
  <c r="V184" i="12" s="1"/>
  <c r="V183" i="12"/>
  <c r="U183" i="12"/>
  <c r="S183" i="12"/>
  <c r="V182" i="12"/>
  <c r="S182" i="12"/>
  <c r="U182" i="12" s="1"/>
  <c r="V181" i="12"/>
  <c r="U181" i="12"/>
  <c r="S181" i="12"/>
  <c r="V180" i="12"/>
  <c r="S180" i="12"/>
  <c r="U180" i="12" s="1"/>
  <c r="S179" i="12"/>
  <c r="V179" i="12" s="1"/>
  <c r="S178" i="12"/>
  <c r="V177" i="12"/>
  <c r="U177" i="12"/>
  <c r="S177" i="12"/>
  <c r="S176" i="12"/>
  <c r="V176" i="12" s="1"/>
  <c r="V175" i="12"/>
  <c r="U175" i="12"/>
  <c r="S175" i="12"/>
  <c r="V174" i="12"/>
  <c r="S174" i="12"/>
  <c r="U174" i="12" s="1"/>
  <c r="V173" i="12"/>
  <c r="U173" i="12"/>
  <c r="S173" i="12"/>
  <c r="V172" i="12"/>
  <c r="S172" i="12"/>
  <c r="U172" i="12" s="1"/>
  <c r="S171" i="12"/>
  <c r="V171" i="12" s="1"/>
  <c r="S170" i="12"/>
  <c r="V169" i="12"/>
  <c r="U169" i="12"/>
  <c r="S169" i="12"/>
  <c r="S168" i="12"/>
  <c r="U168" i="12" s="1"/>
  <c r="V167" i="12"/>
  <c r="U167" i="12"/>
  <c r="S167" i="12"/>
  <c r="V166" i="12"/>
  <c r="S166" i="12"/>
  <c r="U166" i="12" s="1"/>
  <c r="V165" i="12"/>
  <c r="U165" i="12"/>
  <c r="S165" i="12"/>
  <c r="V164" i="12"/>
  <c r="S164" i="12"/>
  <c r="U164" i="12" s="1"/>
  <c r="S163" i="12"/>
  <c r="Q160" i="12"/>
  <c r="P160" i="12"/>
  <c r="O160" i="12"/>
  <c r="O328" i="12" s="1"/>
  <c r="N160" i="12"/>
  <c r="M160" i="12"/>
  <c r="M328" i="12" s="1"/>
  <c r="L160" i="12"/>
  <c r="L328" i="12" s="1"/>
  <c r="K160" i="12"/>
  <c r="K328" i="12" s="1"/>
  <c r="J160" i="12"/>
  <c r="J328" i="12" s="1"/>
  <c r="I160" i="12"/>
  <c r="H160" i="12"/>
  <c r="G160" i="12"/>
  <c r="G328" i="12" s="1"/>
  <c r="F160" i="12"/>
  <c r="V158" i="12"/>
  <c r="U158" i="12"/>
  <c r="S158" i="12"/>
  <c r="V157" i="12"/>
  <c r="S157" i="12"/>
  <c r="U157" i="12" s="1"/>
  <c r="S156" i="12"/>
  <c r="V156" i="12" s="1"/>
  <c r="S155" i="12"/>
  <c r="V154" i="12"/>
  <c r="U154" i="12"/>
  <c r="S154" i="12"/>
  <c r="S153" i="12"/>
  <c r="V153" i="12" s="1"/>
  <c r="V152" i="12"/>
  <c r="U152" i="12"/>
  <c r="S152" i="12"/>
  <c r="V151" i="12"/>
  <c r="S151" i="12"/>
  <c r="U151" i="12" s="1"/>
  <c r="V150" i="12"/>
  <c r="U150" i="12"/>
  <c r="S150" i="12"/>
  <c r="V149" i="12"/>
  <c r="S149" i="12"/>
  <c r="U149" i="12" s="1"/>
  <c r="S148" i="12"/>
  <c r="V148" i="12" s="1"/>
  <c r="S147" i="12"/>
  <c r="U146" i="12"/>
  <c r="S146" i="12"/>
  <c r="V146" i="12" s="1"/>
  <c r="S145" i="12"/>
  <c r="U145" i="12" s="1"/>
  <c r="V144" i="12"/>
  <c r="U144" i="12"/>
  <c r="S144" i="12"/>
  <c r="V143" i="12"/>
  <c r="U143" i="12"/>
  <c r="S143" i="12"/>
  <c r="V142" i="12"/>
  <c r="U142" i="12"/>
  <c r="S142" i="12"/>
  <c r="V141" i="12"/>
  <c r="S141" i="12"/>
  <c r="U141" i="12" s="1"/>
  <c r="S140" i="12"/>
  <c r="V140" i="12" s="1"/>
  <c r="S139" i="12"/>
  <c r="U138" i="12"/>
  <c r="S138" i="12"/>
  <c r="V138" i="12" s="1"/>
  <c r="S137" i="12"/>
  <c r="U137" i="12" s="1"/>
  <c r="V136" i="12"/>
  <c r="U136" i="12"/>
  <c r="S136" i="12"/>
  <c r="V135" i="12"/>
  <c r="U135" i="12"/>
  <c r="S135" i="12"/>
  <c r="V134" i="12"/>
  <c r="U134" i="12"/>
  <c r="S134" i="12"/>
  <c r="V133" i="12"/>
  <c r="S133" i="12"/>
  <c r="U133" i="12" s="1"/>
  <c r="S132" i="12"/>
  <c r="V132" i="12" s="1"/>
  <c r="V131" i="12"/>
  <c r="S131" i="12"/>
  <c r="U131" i="12" s="1"/>
  <c r="U130" i="12"/>
  <c r="S130" i="12"/>
  <c r="V130" i="12" s="1"/>
  <c r="S129" i="12"/>
  <c r="U129" i="12" s="1"/>
  <c r="V128" i="12"/>
  <c r="U128" i="12"/>
  <c r="S128" i="12"/>
  <c r="V127" i="12"/>
  <c r="U127" i="12"/>
  <c r="S127" i="12"/>
  <c r="V126" i="12"/>
  <c r="U126" i="12"/>
  <c r="S126" i="12"/>
  <c r="V125" i="12"/>
  <c r="S125" i="12"/>
  <c r="U125" i="12" s="1"/>
  <c r="S124" i="12"/>
  <c r="V124" i="12" s="1"/>
  <c r="V123" i="12"/>
  <c r="S123" i="12"/>
  <c r="U123" i="12" s="1"/>
  <c r="L118" i="12"/>
  <c r="J118" i="12"/>
  <c r="S116" i="12"/>
  <c r="Q116" i="12"/>
  <c r="P116" i="12"/>
  <c r="P118" i="12" s="1"/>
  <c r="O116" i="12"/>
  <c r="N116" i="12"/>
  <c r="M116" i="12"/>
  <c r="L116" i="12"/>
  <c r="K116" i="12"/>
  <c r="J116" i="12"/>
  <c r="I116" i="12"/>
  <c r="H116" i="12"/>
  <c r="G116" i="12"/>
  <c r="F116" i="12"/>
  <c r="S113" i="12"/>
  <c r="S112" i="12"/>
  <c r="S111" i="12"/>
  <c r="Q106" i="12"/>
  <c r="Q118" i="12" s="1"/>
  <c r="P106" i="12"/>
  <c r="O106" i="12"/>
  <c r="O118" i="12" s="1"/>
  <c r="N106" i="12"/>
  <c r="N118" i="12" s="1"/>
  <c r="M106" i="12"/>
  <c r="M118" i="12" s="1"/>
  <c r="L106" i="12"/>
  <c r="K106" i="12"/>
  <c r="K118" i="12" s="1"/>
  <c r="J106" i="12"/>
  <c r="I106" i="12"/>
  <c r="I118" i="12" s="1"/>
  <c r="H106" i="12"/>
  <c r="H118" i="12" s="1"/>
  <c r="G106" i="12"/>
  <c r="F106" i="12"/>
  <c r="F118" i="12" s="1"/>
  <c r="S104" i="12"/>
  <c r="Y103" i="12"/>
  <c r="Z103" i="12" s="1"/>
  <c r="S103" i="12"/>
  <c r="S102" i="12"/>
  <c r="S101" i="12"/>
  <c r="S100" i="12"/>
  <c r="S99" i="12"/>
  <c r="S98" i="12"/>
  <c r="S97" i="12"/>
  <c r="S96" i="12"/>
  <c r="S95" i="12"/>
  <c r="S94" i="12"/>
  <c r="S93" i="12"/>
  <c r="S92" i="12"/>
  <c r="S91" i="12"/>
  <c r="S90" i="12"/>
  <c r="S89" i="12"/>
  <c r="S88" i="12"/>
  <c r="S87" i="12"/>
  <c r="S86" i="12"/>
  <c r="S85" i="12"/>
  <c r="S84" i="12"/>
  <c r="S83" i="12"/>
  <c r="S82" i="12"/>
  <c r="S81" i="12"/>
  <c r="S80" i="12"/>
  <c r="S79" i="12"/>
  <c r="S78" i="12"/>
  <c r="S77" i="12"/>
  <c r="S76" i="12"/>
  <c r="S75" i="12"/>
  <c r="S74" i="12"/>
  <c r="S73" i="12"/>
  <c r="S72" i="12"/>
  <c r="S71" i="12"/>
  <c r="S70" i="12"/>
  <c r="S69" i="12"/>
  <c r="S68" i="12"/>
  <c r="S67" i="12"/>
  <c r="S66" i="12"/>
  <c r="S65" i="12"/>
  <c r="S64" i="12"/>
  <c r="S63" i="12"/>
  <c r="S62" i="12"/>
  <c r="S61" i="12"/>
  <c r="S60" i="12"/>
  <c r="S59" i="12"/>
  <c r="S58" i="12"/>
  <c r="S57" i="12"/>
  <c r="S56" i="12"/>
  <c r="S55" i="12"/>
  <c r="S54" i="12"/>
  <c r="S53" i="12"/>
  <c r="S52" i="12"/>
  <c r="S51" i="12"/>
  <c r="S50" i="12"/>
  <c r="S49" i="12"/>
  <c r="S48" i="12"/>
  <c r="S47" i="12"/>
  <c r="S46" i="12"/>
  <c r="S45" i="12"/>
  <c r="S44" i="12"/>
  <c r="S43" i="12"/>
  <c r="S42" i="12"/>
  <c r="S41" i="12"/>
  <c r="S40" i="12"/>
  <c r="S39" i="12"/>
  <c r="S38" i="12"/>
  <c r="S37" i="12"/>
  <c r="S36" i="12"/>
  <c r="S35" i="12"/>
  <c r="S34" i="12"/>
  <c r="S33" i="12"/>
  <c r="S32" i="12"/>
  <c r="S31" i="12"/>
  <c r="S30" i="12"/>
  <c r="S29" i="12"/>
  <c r="S28" i="12"/>
  <c r="S27" i="12"/>
  <c r="S26" i="12"/>
  <c r="S25" i="12"/>
  <c r="S24" i="12"/>
  <c r="S23" i="12"/>
  <c r="S22" i="12"/>
  <c r="S21" i="12"/>
  <c r="S20" i="12"/>
  <c r="S19" i="12"/>
  <c r="S18" i="12"/>
  <c r="S17" i="12"/>
  <c r="S16" i="12"/>
  <c r="S15" i="12"/>
  <c r="S14" i="12"/>
  <c r="S13" i="12"/>
  <c r="G13" i="10"/>
  <c r="K13" i="10" s="1"/>
  <c r="V13" i="10" s="1"/>
  <c r="G12" i="10"/>
  <c r="L12" i="10" s="1"/>
  <c r="V12" i="10" s="1"/>
  <c r="G11" i="10"/>
  <c r="M11" i="10" s="1"/>
  <c r="V11" i="10" s="1"/>
  <c r="G10" i="10"/>
  <c r="T10" i="10" s="1"/>
  <c r="V10" i="10" s="1"/>
  <c r="V9" i="10"/>
  <c r="G9" i="10"/>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10" i="5"/>
  <c r="P9" i="5"/>
  <c r="F19" i="8"/>
  <c r="A332" i="12" l="1"/>
  <c r="A10" i="12"/>
  <c r="Q8" i="12"/>
  <c r="Q332" i="12" s="1"/>
  <c r="J8" i="12"/>
  <c r="K8" i="12"/>
  <c r="X8" i="12"/>
  <c r="L8" i="12"/>
  <c r="A120" i="12"/>
  <c r="L332" i="12"/>
  <c r="L120" i="12"/>
  <c r="V139" i="12"/>
  <c r="U139" i="12"/>
  <c r="V147" i="12"/>
  <c r="U147" i="12"/>
  <c r="U160" i="12" s="1"/>
  <c r="V155" i="12"/>
  <c r="U155" i="12"/>
  <c r="S120" i="12"/>
  <c r="S332" i="12"/>
  <c r="Y104" i="12"/>
  <c r="Y105" i="12"/>
  <c r="Z105" i="12" s="1"/>
  <c r="G118" i="12"/>
  <c r="V194" i="12"/>
  <c r="U194" i="12"/>
  <c r="V210" i="12"/>
  <c r="U210" i="12"/>
  <c r="V226" i="12"/>
  <c r="U226" i="12"/>
  <c r="V250" i="12"/>
  <c r="U250" i="12"/>
  <c r="V266" i="12"/>
  <c r="U266" i="12"/>
  <c r="V282" i="12"/>
  <c r="U282" i="12"/>
  <c r="V298" i="12"/>
  <c r="U298" i="12"/>
  <c r="V314" i="12"/>
  <c r="U314" i="12"/>
  <c r="S106" i="12"/>
  <c r="S118" i="12" s="1"/>
  <c r="Y118" i="12" s="1"/>
  <c r="S326" i="12"/>
  <c r="S160" i="12"/>
  <c r="S328" i="12" s="1"/>
  <c r="V178" i="12"/>
  <c r="U178" i="12"/>
  <c r="V218" i="12"/>
  <c r="U218" i="12"/>
  <c r="V274" i="12"/>
  <c r="U274" i="12"/>
  <c r="V290" i="12"/>
  <c r="U290" i="12"/>
  <c r="V306" i="12"/>
  <c r="U306" i="12"/>
  <c r="V170" i="12"/>
  <c r="U170" i="12"/>
  <c r="V202" i="12"/>
  <c r="U202" i="12"/>
  <c r="V242" i="12"/>
  <c r="U242" i="12"/>
  <c r="J120" i="12"/>
  <c r="J332" i="12"/>
  <c r="V322" i="12"/>
  <c r="U322" i="12"/>
  <c r="V186" i="12"/>
  <c r="U186" i="12"/>
  <c r="V234" i="12"/>
  <c r="U234" i="12"/>
  <c r="V258" i="12"/>
  <c r="U258" i="12"/>
  <c r="I363" i="12"/>
  <c r="Q363" i="12"/>
  <c r="M8" i="12"/>
  <c r="U153" i="12"/>
  <c r="U176" i="12"/>
  <c r="U184" i="12"/>
  <c r="U192" i="12"/>
  <c r="U200" i="12"/>
  <c r="U208" i="12"/>
  <c r="U216" i="12"/>
  <c r="U232" i="12"/>
  <c r="U272" i="12"/>
  <c r="U296" i="12"/>
  <c r="U304" i="12"/>
  <c r="F8" i="12"/>
  <c r="N8" i="12"/>
  <c r="U124" i="12"/>
  <c r="V129" i="12"/>
  <c r="V160" i="12" s="1"/>
  <c r="U132" i="12"/>
  <c r="V137" i="12"/>
  <c r="U140" i="12"/>
  <c r="V145" i="12"/>
  <c r="U148" i="12"/>
  <c r="U156" i="12"/>
  <c r="U163" i="12"/>
  <c r="V168" i="12"/>
  <c r="U171" i="12"/>
  <c r="U179" i="12"/>
  <c r="U187" i="12"/>
  <c r="U195" i="12"/>
  <c r="U203" i="12"/>
  <c r="U211" i="12"/>
  <c r="U219" i="12"/>
  <c r="V224" i="12"/>
  <c r="U227" i="12"/>
  <c r="U235" i="12"/>
  <c r="V240" i="12"/>
  <c r="U243" i="12"/>
  <c r="V248" i="12"/>
  <c r="U251" i="12"/>
  <c r="V256" i="12"/>
  <c r="U259" i="12"/>
  <c r="V264" i="12"/>
  <c r="U267" i="12"/>
  <c r="U275" i="12"/>
  <c r="V280" i="12"/>
  <c r="U283" i="12"/>
  <c r="V288" i="12"/>
  <c r="U291" i="12"/>
  <c r="U299" i="12"/>
  <c r="U307" i="12"/>
  <c r="V312" i="12"/>
  <c r="U315" i="12"/>
  <c r="V320" i="12"/>
  <c r="U323" i="12"/>
  <c r="G8" i="12"/>
  <c r="O8" i="12"/>
  <c r="V163" i="12"/>
  <c r="H8" i="12"/>
  <c r="P8" i="12"/>
  <c r="I8" i="12"/>
  <c r="Q120" i="12" l="1"/>
  <c r="K332" i="12"/>
  <c r="K120" i="12"/>
  <c r="O332" i="12"/>
  <c r="O120" i="12"/>
  <c r="U326" i="12"/>
  <c r="U328" i="12" s="1"/>
  <c r="Y328" i="12" s="1"/>
  <c r="G332" i="12"/>
  <c r="G120" i="12"/>
  <c r="N120" i="12"/>
  <c r="N332" i="12"/>
  <c r="P120" i="12"/>
  <c r="P332" i="12"/>
  <c r="Y106" i="12"/>
  <c r="Z104" i="12"/>
  <c r="Z106" i="12" s="1"/>
  <c r="I120" i="12"/>
  <c r="I332" i="12"/>
  <c r="H120" i="12"/>
  <c r="H332" i="12"/>
  <c r="M120" i="12"/>
  <c r="M332" i="12"/>
  <c r="F120" i="12"/>
  <c r="F332" i="12"/>
  <c r="V326" i="12"/>
  <c r="V328" i="12" s="1"/>
  <c r="D18" i="11"/>
  <c r="F22" i="8"/>
  <c r="F16" i="8"/>
  <c r="F15" i="10" l="1"/>
  <c r="E15" i="10"/>
  <c r="C4" i="10" l="1"/>
  <c r="A15" i="10" l="1"/>
  <c r="C29" i="11"/>
  <c r="C31" i="11" s="1"/>
  <c r="G22" i="8" l="1"/>
  <c r="V7" i="10" l="1"/>
  <c r="B3" i="10"/>
  <c r="F6" i="10"/>
  <c r="T7" i="10"/>
  <c r="S7" i="10"/>
  <c r="R7" i="10"/>
  <c r="Q7" i="10"/>
  <c r="P7" i="10"/>
  <c r="O7" i="10"/>
  <c r="N7" i="10"/>
  <c r="M7" i="10"/>
  <c r="L7" i="10"/>
  <c r="K7" i="10"/>
  <c r="J7" i="10"/>
  <c r="I7" i="10"/>
  <c r="P7" i="5"/>
  <c r="N7" i="5"/>
  <c r="M7" i="5"/>
  <c r="L7" i="5"/>
  <c r="K7" i="5"/>
  <c r="J7" i="5"/>
  <c r="I7" i="5"/>
  <c r="H7" i="5"/>
  <c r="G7" i="5"/>
  <c r="F7" i="5"/>
  <c r="E7" i="5"/>
  <c r="D7" i="5"/>
  <c r="C7" i="5"/>
  <c r="B3" i="5" l="1"/>
  <c r="S15" i="10"/>
  <c r="R15" i="10"/>
  <c r="Q15" i="10"/>
  <c r="O15" i="10"/>
  <c r="L15" i="10"/>
  <c r="K15" i="10"/>
  <c r="J15" i="10"/>
  <c r="I15" i="10"/>
  <c r="N42" i="5"/>
  <c r="M42" i="5"/>
  <c r="L42" i="5"/>
  <c r="K42" i="5"/>
  <c r="J42" i="5"/>
  <c r="I42" i="5"/>
  <c r="H42" i="5"/>
  <c r="G42" i="5"/>
  <c r="F42" i="5"/>
  <c r="E42" i="5"/>
  <c r="D42" i="5"/>
  <c r="C42" i="5"/>
  <c r="M15" i="10" l="1"/>
  <c r="P15" i="10"/>
  <c r="N15" i="10"/>
  <c r="G15" i="10"/>
  <c r="P42" i="5"/>
  <c r="V15" i="10" l="1"/>
  <c r="T15" i="10"/>
  <c r="F27" i="2" l="1"/>
  <c r="F21" i="2"/>
  <c r="E24" i="8"/>
  <c r="G23" i="8"/>
  <c r="G21" i="8"/>
  <c r="G20" i="8"/>
  <c r="G19" i="8"/>
  <c r="G18" i="8"/>
  <c r="G17" i="8"/>
  <c r="G15" i="8"/>
  <c r="A15" i="8"/>
  <c r="A16" i="8" s="1"/>
  <c r="A17" i="8" s="1"/>
  <c r="A18" i="8" s="1"/>
  <c r="A19" i="8" s="1"/>
  <c r="A20" i="8" s="1"/>
  <c r="E9" i="8"/>
  <c r="G9" i="8" s="1"/>
  <c r="A21" i="8" l="1"/>
  <c r="A24" i="8" s="1"/>
  <c r="A22" i="8"/>
  <c r="F24" i="8"/>
  <c r="G16" i="8"/>
  <c r="G2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Millett, Jennifer</author>
    <author>Yarbrough, Kevin</author>
  </authors>
  <commentList>
    <comment ref="F14" authorId="0" shapeId="0" xr:uid="{00000000-0006-0000-0100-000001000000}">
      <text>
        <r>
          <rPr>
            <b/>
            <sz val="9"/>
            <color indexed="81"/>
            <rFont val="Tahoma"/>
            <family val="2"/>
          </rPr>
          <t>Millett, Jennifer:</t>
        </r>
        <r>
          <rPr>
            <sz val="9"/>
            <color indexed="81"/>
            <rFont val="Tahoma"/>
            <family val="2"/>
          </rPr>
          <t xml:space="preserve">
Excludes Intangible Plant for Transmission project
 </t>
        </r>
      </text>
    </comment>
    <comment ref="F19" authorId="1" shapeId="0" xr:uid="{7D3AD958-CFD1-4ADE-8814-B34727C9C8B3}">
      <text>
        <r>
          <rPr>
            <b/>
            <sz val="9"/>
            <color indexed="81"/>
            <rFont val="Tahoma"/>
            <family val="2"/>
          </rPr>
          <t>Yarbrough, Kevin:</t>
        </r>
        <r>
          <rPr>
            <sz val="9"/>
            <color indexed="81"/>
            <rFont val="Tahoma"/>
            <family val="2"/>
          </rPr>
          <t xml:space="preserve">
Includes $31,731 from FERC 362
</t>
        </r>
      </text>
    </comment>
    <comment ref="F26" authorId="0" shapeId="0" xr:uid="{5DFD6B56-FF9B-44C6-A8AC-453FCC3DD2B1}">
      <text>
        <r>
          <rPr>
            <b/>
            <sz val="9"/>
            <color indexed="81"/>
            <rFont val="Tahoma"/>
            <family val="2"/>
          </rPr>
          <t>Millett, Jennifer:</t>
        </r>
        <r>
          <rPr>
            <sz val="9"/>
            <color indexed="81"/>
            <rFont val="Tahoma"/>
            <family val="2"/>
          </rPr>
          <t xml:space="preserve">
Excludes Intangible Plant of $232,322.13</t>
        </r>
      </text>
    </comment>
  </commentList>
</comments>
</file>

<file path=xl/sharedStrings.xml><?xml version="1.0" encoding="utf-8"?>
<sst xmlns="http://schemas.openxmlformats.org/spreadsheetml/2006/main" count="1446" uniqueCount="390">
  <si>
    <t>Old Dominion Electric Cooperative</t>
  </si>
  <si>
    <t>Form 1</t>
  </si>
  <si>
    <t>Transmission O&amp;M</t>
  </si>
  <si>
    <t>Adjs.</t>
  </si>
  <si>
    <t>Adjusted</t>
  </si>
  <si>
    <t>Reference</t>
  </si>
  <si>
    <t>Pg. 321.96.b</t>
  </si>
  <si>
    <t>Source of Adjustments</t>
  </si>
  <si>
    <t>Note 1</t>
  </si>
  <si>
    <t>Pg. 321.93.b</t>
  </si>
  <si>
    <t>Net Transmission O&amp;M in Template</t>
  </si>
  <si>
    <t>Notes:</t>
  </si>
  <si>
    <t>template ln. 66</t>
  </si>
  <si>
    <t>Expense Items</t>
  </si>
  <si>
    <t>(Template Entries)</t>
  </si>
  <si>
    <t>Clover</t>
  </si>
  <si>
    <t>North Anna</t>
  </si>
  <si>
    <t>Asset Balance</t>
  </si>
  <si>
    <t>Removed per formula</t>
  </si>
  <si>
    <t>Description</t>
  </si>
  <si>
    <t>Line</t>
  </si>
  <si>
    <t>No.</t>
  </si>
  <si>
    <t>(a)</t>
  </si>
  <si>
    <t>(b)</t>
  </si>
  <si>
    <t>(c)</t>
  </si>
  <si>
    <t>(d)</t>
  </si>
  <si>
    <t>(e)</t>
  </si>
  <si>
    <t>(f)</t>
  </si>
  <si>
    <t>(g)</t>
  </si>
  <si>
    <t>Template Workpapers</t>
  </si>
  <si>
    <t>Transmission Account Balances</t>
  </si>
  <si>
    <t>ODEC- Static Var</t>
  </si>
  <si>
    <t>Excluded Facilities:</t>
  </si>
  <si>
    <t>Included Facilities:</t>
  </si>
  <si>
    <t>Transmission Original Cost Workpaper for</t>
  </si>
  <si>
    <t>Excluded Plant Cost Support</t>
  </si>
  <si>
    <t>Attachment 5 - Line 149</t>
  </si>
  <si>
    <t>Eastern Shore Facilities</t>
  </si>
  <si>
    <t>Total Excluded Facilities</t>
  </si>
  <si>
    <t>Total Included Facilities (template line 150)</t>
  </si>
  <si>
    <t>Pg. 321.88.b</t>
  </si>
  <si>
    <t>(560) Operation Supervision and Engineering</t>
  </si>
  <si>
    <t>Pg. 321.83.b</t>
  </si>
  <si>
    <t>(561.4) Scheduling, Sys Control and Dispatch</t>
  </si>
  <si>
    <t>(561.7) Generation Interconnection Studies</t>
  </si>
  <si>
    <t>Pg. 321.91.b</t>
  </si>
  <si>
    <t>(561.8) Reliability, Planning and Standards Development</t>
  </si>
  <si>
    <t>Pg. 321.92.b</t>
  </si>
  <si>
    <t>(562) Station Expenses</t>
  </si>
  <si>
    <t>(563) Overhead Lines Expenses</t>
  </si>
  <si>
    <t>Pg. 321.94.b</t>
  </si>
  <si>
    <t>(564) Underground Lines Expenses</t>
  </si>
  <si>
    <t>Pg. 321.95.b</t>
  </si>
  <si>
    <t>(565) Transmission of Electricity by Others</t>
  </si>
  <si>
    <r>
      <t xml:space="preserve">Total Transmission Assets </t>
    </r>
    <r>
      <rPr>
        <sz val="12"/>
        <rFont val="Arial"/>
        <family val="2"/>
      </rPr>
      <t>(FF1 p. 207.58.g)</t>
    </r>
  </si>
  <si>
    <t>Capital Transmission Additions</t>
  </si>
  <si>
    <t>Transmission</t>
  </si>
  <si>
    <t>Total Transmission</t>
  </si>
  <si>
    <t>Capital Transmission Additions, Retirements, and CWIP</t>
  </si>
  <si>
    <t>Transmission - included facilities</t>
  </si>
  <si>
    <t>Total Additions - included facilities</t>
  </si>
  <si>
    <t>Total Transmission additions</t>
  </si>
  <si>
    <t>Total Additions - excluded facilities</t>
  </si>
  <si>
    <t>Transmission - excluded facilities</t>
  </si>
  <si>
    <t>R/P Strs. Cir. 6778 Yr 2019-2020</t>
  </si>
  <si>
    <t>Delta</t>
  </si>
  <si>
    <t xml:space="preserve">     through the exclusion/inclusion factor in the formula.</t>
  </si>
  <si>
    <t xml:space="preserve">      cost of facilities that ODEC does not own and, thus, would otherwise not be properly excluded from the transmission revenue requirements</t>
  </si>
  <si>
    <t>CTs - Louisa/Marsh Run/Wildcat/Diesels</t>
  </si>
  <si>
    <t>Total Retirements - included facilities</t>
  </si>
  <si>
    <t>Total Retirements - excluded facilities</t>
  </si>
  <si>
    <t>Total Transmission Retirements</t>
  </si>
  <si>
    <t>Total Transmission Transfers</t>
  </si>
  <si>
    <t>Total Transfers - excluded facilities</t>
  </si>
  <si>
    <t>OLD DOMINION ELECTRIC COOPERATIVE</t>
  </si>
  <si>
    <t>Transmission Capital Projects</t>
  </si>
  <si>
    <t>Kellam to Bayview 2nd Line</t>
  </si>
  <si>
    <t>Wallops Line Undergrounding</t>
  </si>
  <si>
    <t>Estimated</t>
  </si>
  <si>
    <t xml:space="preserve">Total </t>
  </si>
  <si>
    <t>Total</t>
  </si>
  <si>
    <t>In Service</t>
  </si>
  <si>
    <t>Priors</t>
  </si>
  <si>
    <t>Budget</t>
  </si>
  <si>
    <t>Project</t>
  </si>
  <si>
    <t>SOURCE: Annual Plant In Service (PIS) Report for 10K support (Plant In Service Summary) for project set and PowerPlan for Monthly Cash Flows. PowerPlan Report 1201 run monthly was also used for Retirements</t>
  </si>
  <si>
    <t>Actuals Year</t>
  </si>
  <si>
    <t>Budget Year</t>
  </si>
  <si>
    <t>(570) Maintenance of Station Equipment</t>
  </si>
  <si>
    <t>Account Number</t>
  </si>
  <si>
    <t>Account Description</t>
  </si>
  <si>
    <t>General Ledger Balance</t>
  </si>
  <si>
    <t xml:space="preserve">           1.222420.0000</t>
  </si>
  <si>
    <t xml:space="preserve">       Misc Current &amp; Accrued Liab</t>
  </si>
  <si>
    <t xml:space="preserve">        1810.222420.0100</t>
  </si>
  <si>
    <t xml:space="preserve">       Misc Current/Accrued Liab-DOE</t>
  </si>
  <si>
    <t xml:space="preserve">        1810.222420.0301</t>
  </si>
  <si>
    <t xml:space="preserve">       Accr N.A.Maint Cont-U1</t>
  </si>
  <si>
    <t xml:space="preserve">        1810.222420.0302</t>
  </si>
  <si>
    <t xml:space="preserve">       Accr N.A.Maint Cont-U2</t>
  </si>
  <si>
    <t xml:space="preserve">        1810.222420.2000</t>
  </si>
  <si>
    <t xml:space="preserve">       DOE D&amp;D-Current</t>
  </si>
  <si>
    <t xml:space="preserve">           1.222420.3000</t>
  </si>
  <si>
    <t xml:space="preserve">       Accr.Liab.-Empl Vacation</t>
  </si>
  <si>
    <t xml:space="preserve">           1.222420.4000</t>
  </si>
  <si>
    <t xml:space="preserve">       Accr.Liab.-FERC Filing Fee</t>
  </si>
  <si>
    <t xml:space="preserve">           1.222420.5000</t>
  </si>
  <si>
    <t xml:space="preserve">       Accr.Liab-Flex Spending-CBA</t>
  </si>
  <si>
    <t xml:space="preserve">           1.222420.5001</t>
  </si>
  <si>
    <t xml:space="preserve">       Accr.Liab-Flex Spending-KSPH</t>
  </si>
  <si>
    <t xml:space="preserve">           1.222420.5100</t>
  </si>
  <si>
    <t xml:space="preserve">       Accr.Liab-Severance</t>
  </si>
  <si>
    <t xml:space="preserve">           1.222420.5110</t>
  </si>
  <si>
    <t xml:space="preserve">       Accr.Liab.-HSA</t>
  </si>
  <si>
    <t xml:space="preserve">           1.222420.6000</t>
  </si>
  <si>
    <t xml:space="preserve">       Accr.Liab.-Ecuador</t>
  </si>
  <si>
    <t xml:space="preserve">           1.222420.6100</t>
  </si>
  <si>
    <t xml:space="preserve">       Accr.Liab.-PSE&amp;G</t>
  </si>
  <si>
    <t xml:space="preserve">           1.222420.9010</t>
  </si>
  <si>
    <t xml:space="preserve">       Deferred Energy (Reclass)</t>
  </si>
  <si>
    <t>Total Object Account 222420</t>
  </si>
  <si>
    <t>Breakout of Accr. Liab - Empl Vacation</t>
  </si>
  <si>
    <t>Total Plant</t>
  </si>
  <si>
    <t>Total Plant + Corporate</t>
  </si>
  <si>
    <t>R/P Strs. Cir. 6745/6/8 Yr 2019-2020</t>
  </si>
  <si>
    <t>Replace Circuit 6750</t>
  </si>
  <si>
    <t>Replace Chincoteague Channel Cable</t>
  </si>
  <si>
    <t>FERC</t>
  </si>
  <si>
    <t>3530 - Station Equipment</t>
  </si>
  <si>
    <t>3550 - Poles and Fixtures</t>
  </si>
  <si>
    <t>Plantation Cheriton Delivery Point (Substation)</t>
  </si>
  <si>
    <t>Install OPGW Circuit 6703 (Fiber)</t>
  </si>
  <si>
    <t>Install OPGW Circuit 6778</t>
  </si>
  <si>
    <t xml:space="preserve">Install Fiber Optic Comm Eq Tasley Substation                      </t>
  </si>
  <si>
    <t xml:space="preserve">Install Fiber Optic Comm Eq Kellam Substation                      </t>
  </si>
  <si>
    <t>Reconfigure Kellam Bus for 6791 Line</t>
  </si>
  <si>
    <t>Kellam S/S: Retermination of 6703 and adding 6791 terminal</t>
  </si>
  <si>
    <t>WO</t>
  </si>
  <si>
    <t>Asset ID</t>
  </si>
  <si>
    <t>241459</t>
  </si>
  <si>
    <t>3520 - Structures and Improvements</t>
  </si>
  <si>
    <t>Tie to FERC Form 1 Electric PIS Pg 206. Transmission Plant Line 47</t>
  </si>
  <si>
    <t>Corporate (FERC 920)</t>
  </si>
  <si>
    <t>Clover (FERC 500)</t>
  </si>
  <si>
    <t>Marsh Run (FERC 548)</t>
  </si>
  <si>
    <t>Louisa (FERC 548)</t>
  </si>
  <si>
    <t>Wildcat Point (FERC 548)</t>
  </si>
  <si>
    <t>YE 2022 Accrued Liabilities - FERC 242</t>
  </si>
  <si>
    <t>Summary of 2022 Formulary Transmission Expenses &amp; Adjustments</t>
  </si>
  <si>
    <t>1.  Excluded $697,373 ($483,758 in wheeling charges and $213,615 in facility charges) from account 562 related to Virginia mainland</t>
  </si>
  <si>
    <t>SCADA Data Concentrator-TR</t>
  </si>
  <si>
    <t xml:space="preserve">Install Fiber Optic Comm Eq Belle Haven Substation                 </t>
  </si>
  <si>
    <t xml:space="preserve">Install Fiber Optic Comm Eq Purdue Substation                      </t>
  </si>
  <si>
    <t>Install OPGW Circuit 6721</t>
  </si>
  <si>
    <t xml:space="preserve">Install Fiber Optic Comm Eq Cheriton Substation                    </t>
  </si>
  <si>
    <t xml:space="preserve">Install Fiber Optic Comm Eq Kendall Grove Substation               </t>
  </si>
  <si>
    <t xml:space="preserve">Install Fiber Optic Comm Eq Red Bank Substation  (Weirwood D.P.)   </t>
  </si>
  <si>
    <t>Install OPGW Circuit 6790</t>
  </si>
  <si>
    <t>Install Fiber Optic Comm Eq Greenbush Substation</t>
  </si>
  <si>
    <t>Install Fiber Optic Comm Eq Hallwood Substation</t>
  </si>
  <si>
    <t>Install Fiber Optic Comm Eq Oak Hall Substation</t>
  </si>
  <si>
    <t>Install Fiber Optic Comm Eq Chincoteague Substation</t>
  </si>
  <si>
    <t>Install Fiber Optic Comm Eq Wallops Substation</t>
  </si>
  <si>
    <t xml:space="preserve">Circuit TL-6745 Pole Replacement (Wattsville to Chincoteague) </t>
  </si>
  <si>
    <t xml:space="preserve">Circuit TL-6746 Pole Replacement (Wattsville to Chincoteague) </t>
  </si>
  <si>
    <t xml:space="preserve">Circuit TL-6748 Pole Replacement (TL-6745 Switch to Wallops) </t>
  </si>
  <si>
    <t>Circuit TL-6790 Pole Replacement (Tasley to Oakhall)</t>
  </si>
  <si>
    <t>TBD 1</t>
  </si>
  <si>
    <t>Retire Bayview Substation (RWIP Only)</t>
  </si>
  <si>
    <t>TBD 2</t>
  </si>
  <si>
    <t>Engineering Drawings</t>
  </si>
  <si>
    <t>For each month, run: 1200 (Additions), 1201 (Retirements) and 1203 (Transfers)</t>
  </si>
  <si>
    <t>Transfer In</t>
  </si>
  <si>
    <t>Transfer Out</t>
  </si>
  <si>
    <t>TL-6703 Transmission Line Easements</t>
  </si>
  <si>
    <t>241493</t>
  </si>
  <si>
    <t>3502 - Land Rights</t>
  </si>
  <si>
    <t>Right of Way - Solar</t>
  </si>
  <si>
    <t>241322</t>
  </si>
  <si>
    <t>Right of Way - Taskley/Kellam li</t>
  </si>
  <si>
    <t>241095</t>
  </si>
  <si>
    <t>Capacitor Bank</t>
  </si>
  <si>
    <t>241097</t>
  </si>
  <si>
    <t>Circuit Breaker</t>
  </si>
  <si>
    <t>Conduit and Cable</t>
  </si>
  <si>
    <t>Foundation</t>
  </si>
  <si>
    <t>Grounding</t>
  </si>
  <si>
    <t>Install 69kv Three Pole Group Air Break Switches</t>
  </si>
  <si>
    <t>Instrument Transformer</t>
  </si>
  <si>
    <t>Relay Control Equipment</t>
  </si>
  <si>
    <t>Tasley - Structures</t>
  </si>
  <si>
    <t>Circuit Switcher T2-H1</t>
  </si>
  <si>
    <t>241351</t>
  </si>
  <si>
    <t>Panel</t>
  </si>
  <si>
    <t>241090</t>
  </si>
  <si>
    <t>Panels - ANN,RAB,RAC,RAD,RAE,CN</t>
  </si>
  <si>
    <t>241092</t>
  </si>
  <si>
    <t>Real Time Automation Controller</t>
  </si>
  <si>
    <t>241375</t>
  </si>
  <si>
    <t>241377</t>
  </si>
  <si>
    <t>Statcom Control Cabinet</t>
  </si>
  <si>
    <t>253018</t>
  </si>
  <si>
    <t>Structure 81A Ductile Iron 60ft</t>
  </si>
  <si>
    <t>241354</t>
  </si>
  <si>
    <t>Structure 81B Ductile Iron 60ft</t>
  </si>
  <si>
    <t>Structure 82A Ductile Iron 60ft</t>
  </si>
  <si>
    <t>Structure 82B Ductile Iron 60ft</t>
  </si>
  <si>
    <t>Structure 83A Ductile Iron 55ft</t>
  </si>
  <si>
    <t>Structure 83B Ductile Iron 55ft</t>
  </si>
  <si>
    <t>Structure 84A Ductile Iron 60ft</t>
  </si>
  <si>
    <t>Structure 84B Ductile Iron 60ft</t>
  </si>
  <si>
    <t>Structure 85A Ductile Iron 55ft</t>
  </si>
  <si>
    <t>Structure 85B Ductile Iron 55ft</t>
  </si>
  <si>
    <t>Structure 86A Ductile Iron 55ft</t>
  </si>
  <si>
    <t>Structure 86B Ductile Iron 55ft</t>
  </si>
  <si>
    <t>Structure 87A Ductile Iron 60ft</t>
  </si>
  <si>
    <t>Structure 87B Ductile Iron 60ft</t>
  </si>
  <si>
    <t>Structure 88A Ductile Iron 60ft</t>
  </si>
  <si>
    <t>Structure 88B Ductile Iron 60ft</t>
  </si>
  <si>
    <t>Structure 89A Ductile Iron 65ft</t>
  </si>
  <si>
    <t>Structure 89B Ductile Iron 65ft</t>
  </si>
  <si>
    <t>Structure 1 Steel 60 ft line 6790</t>
  </si>
  <si>
    <t>241326</t>
  </si>
  <si>
    <t>Structure 55 Steel 60 ft line 6790</t>
  </si>
  <si>
    <t>Structure 89 Steel 60 ft line 6790</t>
  </si>
  <si>
    <t>Structure 139 Steel 65 ft line 6790</t>
  </si>
  <si>
    <t>Structure 124 Steel 60 ft line 6790</t>
  </si>
  <si>
    <t>Structure 129 Steel 65 ft line 6790</t>
  </si>
  <si>
    <t>Structure 130 Steel 60 ft line 6790</t>
  </si>
  <si>
    <t>Structure 140 Steel 70 ft line 6790</t>
  </si>
  <si>
    <t>Structure 141 Steel 65 ft line 6790</t>
  </si>
  <si>
    <t>Structure 2 Steel 60 ft line 6790</t>
  </si>
  <si>
    <t>Structure 3 Steel 60 ft line 6790</t>
  </si>
  <si>
    <t>Structure 9 Steel 60 ft line 6790</t>
  </si>
  <si>
    <t>Structure 90 Steel 60 ft line 6790</t>
  </si>
  <si>
    <t>Structure 91 Steel 60 ft line 6790</t>
  </si>
  <si>
    <t>Structure 100 Wood 60ft Line 6750</t>
  </si>
  <si>
    <t>241324</t>
  </si>
  <si>
    <t>Structure 101 Wood 60ft Line 6750</t>
  </si>
  <si>
    <t>Structure 102 Wood 60ft Line 6750</t>
  </si>
  <si>
    <t>Structure 9b pole, steel, 85 feet</t>
  </si>
  <si>
    <t>241353</t>
  </si>
  <si>
    <t>Structure 124</t>
  </si>
  <si>
    <t>Structure 106</t>
  </si>
  <si>
    <t>Structure 37</t>
  </si>
  <si>
    <t>Structure 42</t>
  </si>
  <si>
    <t>Structure 70</t>
  </si>
  <si>
    <t>Structure 93</t>
  </si>
  <si>
    <t>Structure 151</t>
  </si>
  <si>
    <t>Structure 26</t>
  </si>
  <si>
    <t>Structure 31</t>
  </si>
  <si>
    <t>Structure 34</t>
  </si>
  <si>
    <t>Structure 77</t>
  </si>
  <si>
    <t>Structure 85</t>
  </si>
  <si>
    <t>241352</t>
  </si>
  <si>
    <t>Structure 107</t>
  </si>
  <si>
    <t>Structure 109</t>
  </si>
  <si>
    <t>Structure 110</t>
  </si>
  <si>
    <t>Structure 132</t>
  </si>
  <si>
    <t>Structure 133</t>
  </si>
  <si>
    <t>Structure 134</t>
  </si>
  <si>
    <t>Structure 41</t>
  </si>
  <si>
    <t>Structure 44</t>
  </si>
  <si>
    <t>Structure 45</t>
  </si>
  <si>
    <t>Structure 53</t>
  </si>
  <si>
    <t>Structure 54</t>
  </si>
  <si>
    <t>Structure 65</t>
  </si>
  <si>
    <t>Structure 66</t>
  </si>
  <si>
    <t>Structure 67</t>
  </si>
  <si>
    <t>Structure 71</t>
  </si>
  <si>
    <t>Structure 78</t>
  </si>
  <si>
    <t>Structure 79</t>
  </si>
  <si>
    <t>Structure 80</t>
  </si>
  <si>
    <t>Structure 83</t>
  </si>
  <si>
    <t>Structure 84</t>
  </si>
  <si>
    <t>Structure 92</t>
  </si>
  <si>
    <t>TOTAL</t>
  </si>
  <si>
    <t>Diesel</t>
  </si>
  <si>
    <t>Step-down Transformer</t>
  </si>
  <si>
    <t>103611</t>
  </si>
  <si>
    <t>Step-up Transformer</t>
  </si>
  <si>
    <t>NAPS -2-EP-MT-1A GSU Repl</t>
  </si>
  <si>
    <t>D93121</t>
  </si>
  <si>
    <t>3550 - Poles and Fixtures Total</t>
  </si>
  <si>
    <t>Total Transfers - included facilities</t>
  </si>
  <si>
    <t>CLOVER LAND SWITCHYARD</t>
  </si>
  <si>
    <t>D99-6021</t>
  </si>
  <si>
    <t>3501 - Land</t>
  </si>
  <si>
    <t>oil stop valve w/fdn</t>
  </si>
  <si>
    <t>C0124188</t>
  </si>
  <si>
    <t>CONTROL BUILDING</t>
  </si>
  <si>
    <t>DRAINAGE SYSTEM</t>
  </si>
  <si>
    <t>FENCE</t>
  </si>
  <si>
    <t>FOUNDATION</t>
  </si>
  <si>
    <t>LIGHT AND POWER SYSTEM CIRCUIT PANEL</t>
  </si>
  <si>
    <t>LIGHT FIXTURE</t>
  </si>
  <si>
    <t>SITE PREPARATION</t>
  </si>
  <si>
    <t>STONE OR GRAVEL</t>
  </si>
  <si>
    <t>STREET LIGHT FIXTURE</t>
  </si>
  <si>
    <t>TRANSFER SWITCH</t>
  </si>
  <si>
    <t>Surveillance System</t>
  </si>
  <si>
    <t>D24619</t>
  </si>
  <si>
    <t>HVAC #1</t>
  </si>
  <si>
    <t>D942158</t>
  </si>
  <si>
    <t>HVAC #2 (Battery Room)</t>
  </si>
  <si>
    <t>D944274</t>
  </si>
  <si>
    <t>Roof, Fully Adhered EPDM system, 1700 sq. ft. (Con</t>
  </si>
  <si>
    <t>D944885</t>
  </si>
  <si>
    <t>AIR BREAK SWITCH</t>
  </si>
  <si>
    <t>ARRESTER</t>
  </si>
  <si>
    <t>CABINET / EQUIPMENT ENCLOSURE</t>
  </si>
  <si>
    <t>CABLE</t>
  </si>
  <si>
    <t>CABLE TROUGH / CABLE TRENCH</t>
  </si>
  <si>
    <t>CAPACITOR COUPLING</t>
  </si>
  <si>
    <t>CIRCUIT BREAKER GAS</t>
  </si>
  <si>
    <t>CONDUIT</t>
  </si>
  <si>
    <t>ENCLOSURE / CABINET</t>
  </si>
  <si>
    <t>EQUIPMENT RACK</t>
  </si>
  <si>
    <t>FAULT RECORDER</t>
  </si>
  <si>
    <t>RELAY PANEL #1 (G112)</t>
  </si>
  <si>
    <t>RELAY PANEL #13 (UNIT #1 PILOT WIRE)</t>
  </si>
  <si>
    <t>RELAY PANEL #14 (UNIT #2 PILOT WIRE)</t>
  </si>
  <si>
    <t>RELAY PANEL #16 RESERVE AUX TRF PILOT WIRE</t>
  </si>
  <si>
    <t>RELAY PANEL #19 TRF TRIP CONTROL</t>
  </si>
  <si>
    <t>RELAY PANEL #2 (G1T2068)</t>
  </si>
  <si>
    <t>RELAY PANEL #3 ((206812)</t>
  </si>
  <si>
    <t>RELAY PANEL #4 (SX1212)</t>
  </si>
  <si>
    <t>RELAY PANEL #5 (SX12T235)</t>
  </si>
  <si>
    <t>RELAY PANEL #6 (23512)</t>
  </si>
  <si>
    <t>RELAY PANEL #7 (G212)</t>
  </si>
  <si>
    <t>RELAY PANEL #8 (G2TL9)</t>
  </si>
  <si>
    <t>RELAY PANEL #9 (L912)</t>
  </si>
  <si>
    <t>RELAY PANEL ANNUNCIATOR</t>
  </si>
  <si>
    <t>RTU REMOTE TERMINAL UNIT</t>
  </si>
  <si>
    <t>STRUCTURAL STEEL</t>
  </si>
  <si>
    <t>TRANSFORMER STATION SERVICE 300KVA</t>
  </si>
  <si>
    <t>TUNING UNIT</t>
  </si>
  <si>
    <t>Switchboard Panel 'Station Ethernet'</t>
  </si>
  <si>
    <t>Battery monitor (BDSXL)</t>
  </si>
  <si>
    <t>D53259</t>
  </si>
  <si>
    <t>BE1-59N Relay - Installed on Pnl #16-Ln 235</t>
  </si>
  <si>
    <t>D941930</t>
  </si>
  <si>
    <t>BE1-59N Relay - Installed on Pnl #27-Ln 235</t>
  </si>
  <si>
    <t>Multifunction protection device SEL35 installed</t>
  </si>
  <si>
    <t>Multifunction protection device SEL421 installed</t>
  </si>
  <si>
    <t>RELAY PANEL #17</t>
  </si>
  <si>
    <t>Transmitter/Receiver cs28a installed on new</t>
  </si>
  <si>
    <t>Transmitter/Receiver cs51c installed on new</t>
  </si>
  <si>
    <t>Battery, 135VDC, 400AH with rack</t>
  </si>
  <si>
    <t>D942108</t>
  </si>
  <si>
    <t>Grounding grid</t>
  </si>
  <si>
    <t>RTU 'SEL1102' on Annun Panel</t>
  </si>
  <si>
    <t>RTU 'SEL2411' on Annun Panel</t>
  </si>
  <si>
    <t>RTU 'SEL3332' on Annun Panel</t>
  </si>
  <si>
    <t>Coupling Capacitor,230kv,relay accuracy lin 2068</t>
  </si>
  <si>
    <t>D942982</t>
  </si>
  <si>
    <t>Battery charger, 125VDC, 25Amp w/stand</t>
  </si>
  <si>
    <t>D944253</t>
  </si>
  <si>
    <t>RTU Network Auto Scanner installed on Communicatio</t>
  </si>
  <si>
    <t>Coupling capacitor 230kV relay accuracy-SX12P1</t>
  </si>
  <si>
    <t>D944925</t>
  </si>
  <si>
    <t>Coupling Capacitor 230kV P2P1</t>
  </si>
  <si>
    <t>D946233</t>
  </si>
  <si>
    <t>Coupling Capacitor</t>
  </si>
  <si>
    <t>D946241</t>
  </si>
  <si>
    <t>3540 - Towers and Fixtures</t>
  </si>
  <si>
    <t>TOWER</t>
  </si>
  <si>
    <t>FOUNDATION / FOR POLE</t>
  </si>
  <si>
    <t>POLE STEEL</t>
  </si>
  <si>
    <t>Wildcat</t>
  </si>
  <si>
    <t>69kV Dead End Structure and Fuses</t>
  </si>
  <si>
    <t>101019</t>
  </si>
  <si>
    <t>Structure 88A Wood 50ft Line 6746 1/1/1983</t>
  </si>
  <si>
    <t>Structure 81A Wood 50ft Line 6746 1/1/1983</t>
  </si>
  <si>
    <t>Structure 87B Wood 50ft Line 6745 1/1/1983</t>
  </si>
  <si>
    <t>Structure 87A Wood 50ft Line 6746 1/1/1983</t>
  </si>
  <si>
    <t>Structure 81B Wood 55ft Line 6745 1/1/1983</t>
  </si>
  <si>
    <t>Structure 85A Wood 50ft Line 6746 1/1/1983</t>
  </si>
  <si>
    <t>Structure 86B Wood 50ft Line 6745 1/1/1983</t>
  </si>
  <si>
    <t>Structure 84B Wood 50ft Line 6745 1/1/1983</t>
  </si>
  <si>
    <t>Structure 86A Wood 50ft Line 6746 1/1/1983</t>
  </si>
  <si>
    <t>Structure 89B Wood 50ft Line 6745 1/1/1983</t>
  </si>
  <si>
    <t>Structure 84A Wood 50ft Line 6746 1/1/1983</t>
  </si>
  <si>
    <t>Structure 85B Wood 50ft Line 6745 1/1/1983</t>
  </si>
  <si>
    <t>Structure 83A Wood 55ft Line 6746 1/1/1983</t>
  </si>
  <si>
    <t>Structure 89A Wood 50ft Line 6746 1/1/1983</t>
  </si>
  <si>
    <t>Structure 88B Wood 50ft Line 6745 1/1/1983</t>
  </si>
  <si>
    <t>Structure 82B Wood 55ft Line 6745 1/1/1983</t>
  </si>
  <si>
    <t>Structure 82A Wood 50ft Line 6746 1/1/1983</t>
  </si>
  <si>
    <t>Structure 83B Wood 50ft Line 6745 1/1/1983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</si>
</sst>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General_)"/>
    <numFmt numFmtId="168" formatCode="&quot;$&quot;#,##0"/>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name val="Arial"/>
      <family val="2"/>
    </font>
    <font>
      <u val="singleAccounting"/>
      <sz val="10"/>
      <name val="Arial"/>
      <family val="2"/>
    </font>
    <font>
      <b/>
      <sz val="10"/>
      <name val="Arial"/>
      <family val="2"/>
    </font>
    <font>
      <b/>
      <sz val="12"/>
      <name val="Arial"/>
      <family val="2"/>
    </font>
    <font>
      <b/>
      <i/>
      <sz val="10"/>
      <name val="Arial"/>
      <family val="2"/>
    </font>
    <font>
      <b/>
      <sz val="16"/>
      <name val="Arial"/>
      <family val="2"/>
    </font>
    <font>
      <sz val="12"/>
      <name val="Arial"/>
      <family val="2"/>
    </font>
    <font>
      <sz val="12"/>
      <name val="Arial"/>
      <family val="2"/>
    </font>
    <font>
      <u/>
      <sz val="12"/>
      <name val="Arial"/>
      <family val="2"/>
    </font>
    <font>
      <u val="singleAccounting"/>
      <sz val="12"/>
      <name val="Arial"/>
      <family val="2"/>
    </font>
    <font>
      <b/>
      <u/>
      <sz val="12"/>
      <name val="Arial"/>
      <family val="2"/>
    </font>
    <font>
      <b/>
      <u val="singleAccounting"/>
      <sz val="12"/>
      <name val="Arial"/>
      <family val="2"/>
    </font>
    <font>
      <b/>
      <i/>
      <u/>
      <sz val="12"/>
      <name val="Arial"/>
      <family val="2"/>
    </font>
    <font>
      <b/>
      <i/>
      <sz val="12"/>
      <name val="Arial"/>
      <family val="2"/>
    </font>
    <font>
      <b/>
      <u val="singleAccounting"/>
      <sz val="10"/>
      <name val="Arial"/>
      <family val="2"/>
    </font>
    <font>
      <sz val="10"/>
      <name val="Arial"/>
      <family val="2"/>
    </font>
    <font>
      <b/>
      <sz val="11"/>
      <color theme="1"/>
      <name val="Calibri"/>
      <family val="2"/>
      <scheme val="minor"/>
    </font>
    <font>
      <b/>
      <sz val="12"/>
      <color theme="1"/>
      <name val="Arial"/>
      <family val="2"/>
    </font>
    <font>
      <sz val="10"/>
      <name val="Helv"/>
    </font>
    <font>
      <sz val="9"/>
      <color indexed="81"/>
      <name val="Tahoma"/>
      <family val="2"/>
    </font>
    <font>
      <b/>
      <sz val="9"/>
      <color indexed="81"/>
      <name val="Tahoma"/>
      <family val="2"/>
    </font>
    <font>
      <sz val="12"/>
      <color theme="1"/>
      <name val="Arial"/>
      <family val="2"/>
    </font>
    <font>
      <sz val="11"/>
      <color theme="1"/>
      <name val="Arial"/>
      <family val="2"/>
    </font>
    <font>
      <sz val="10"/>
      <name val="Arial"/>
      <family val="2"/>
    </font>
    <font>
      <u/>
      <sz val="10"/>
      <name val="Arial"/>
      <family val="2"/>
    </font>
    <font>
      <b/>
      <sz val="12"/>
      <color theme="1"/>
      <name val="Calibri"/>
      <family val="2"/>
      <scheme val="minor"/>
    </font>
    <font>
      <sz val="10"/>
      <name val="Tms Rmn"/>
    </font>
    <font>
      <sz val="10"/>
      <color rgb="FF0070C0"/>
      <name val="Arial"/>
      <family val="2"/>
    </font>
    <font>
      <b/>
      <i/>
      <u/>
      <sz val="11"/>
      <name val="Arial"/>
      <family val="2"/>
    </font>
    <font>
      <sz val="11"/>
      <name val="Arial"/>
      <family val="2"/>
    </font>
    <font>
      <b/>
      <i/>
      <sz val="11"/>
      <name val="Arial"/>
      <family val="2"/>
    </font>
    <font>
      <b/>
      <sz val="11"/>
      <name val="Arial"/>
      <family val="2"/>
    </font>
    <font>
      <b/>
      <sz val="11"/>
      <color theme="1"/>
      <name val="Arial"/>
      <family val="2"/>
    </font>
    <font>
      <b/>
      <sz val="11"/>
      <color rgb="FF0070C0"/>
      <name val="Arial"/>
      <family val="2"/>
    </font>
    <font>
      <i/>
      <sz val="11"/>
      <name val="Arial"/>
      <family val="2"/>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16">
    <xf numFmtId="0" fontId="0" fillId="0" borderId="0"/>
    <xf numFmtId="43" fontId="3" fillId="0" borderId="0" applyFont="0" applyFill="0" applyBorder="0" applyAlignment="0" applyProtection="0"/>
    <xf numFmtId="43" fontId="20"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9" fontId="3" fillId="0" borderId="0" applyFont="0" applyFill="0" applyBorder="0" applyAlignment="0" applyProtection="0"/>
    <xf numFmtId="167" fontId="23"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37" fontId="31" fillId="0" borderId="0"/>
    <xf numFmtId="37" fontId="31" fillId="0" borderId="0"/>
    <xf numFmtId="0" fontId="1" fillId="0" borderId="0"/>
    <xf numFmtId="44" fontId="1" fillId="0" borderId="0" applyFont="0" applyFill="0" applyBorder="0" applyAlignment="0" applyProtection="0"/>
  </cellStyleXfs>
  <cellXfs count="164">
    <xf numFmtId="0" fontId="0" fillId="0" borderId="0" xfId="0"/>
    <xf numFmtId="0" fontId="0" fillId="0" borderId="0" xfId="0" quotePrefix="1" applyAlignment="1">
      <alignment horizontal="left"/>
    </xf>
    <xf numFmtId="0" fontId="0" fillId="0" borderId="0" xfId="0" applyAlignment="1">
      <alignment horizontal="center"/>
    </xf>
    <xf numFmtId="0" fontId="5" fillId="0" borderId="0" xfId="0" applyFont="1" applyAlignment="1">
      <alignment horizontal="center"/>
    </xf>
    <xf numFmtId="0" fontId="5" fillId="0" borderId="0" xfId="0" quotePrefix="1" applyFont="1" applyAlignment="1">
      <alignment horizontal="left"/>
    </xf>
    <xf numFmtId="0" fontId="8" fillId="0" borderId="0" xfId="0" quotePrefix="1" applyFont="1" applyAlignment="1">
      <alignment horizontal="centerContinuous"/>
    </xf>
    <xf numFmtId="0" fontId="8" fillId="0" borderId="0" xfId="0" applyFont="1" applyAlignment="1">
      <alignment horizontal="centerContinuous"/>
    </xf>
    <xf numFmtId="0" fontId="0" fillId="0" borderId="0" xfId="0" applyAlignment="1">
      <alignment horizontal="left"/>
    </xf>
    <xf numFmtId="0" fontId="9" fillId="0" borderId="0" xfId="0" quotePrefix="1" applyFont="1" applyAlignment="1">
      <alignment horizontal="center"/>
    </xf>
    <xf numFmtId="0" fontId="0" fillId="0" borderId="0" xfId="0" quotePrefix="1" applyAlignment="1">
      <alignment horizontal="center"/>
    </xf>
    <xf numFmtId="43" fontId="0" fillId="0" borderId="0" xfId="0" applyNumberFormat="1"/>
    <xf numFmtId="0" fontId="10" fillId="0" borderId="0" xfId="0" quotePrefix="1" applyFont="1" applyAlignment="1">
      <alignment horizontal="centerContinuous"/>
    </xf>
    <xf numFmtId="0" fontId="10" fillId="0" borderId="0" xfId="0" applyFont="1" applyAlignment="1">
      <alignment horizontal="centerContinuous"/>
    </xf>
    <xf numFmtId="0" fontId="8" fillId="0" borderId="1" xfId="0" applyFont="1" applyBorder="1"/>
    <xf numFmtId="0" fontId="11" fillId="0" borderId="1" xfId="0" applyFont="1" applyBorder="1"/>
    <xf numFmtId="0" fontId="11" fillId="0" borderId="0" xfId="0" applyFont="1"/>
    <xf numFmtId="43" fontId="11" fillId="0" borderId="0" xfId="1" applyFont="1"/>
    <xf numFmtId="43" fontId="11" fillId="0" borderId="0" xfId="0" applyNumberFormat="1" applyFont="1"/>
    <xf numFmtId="0" fontId="0" fillId="0" borderId="0" xfId="0" applyAlignment="1">
      <alignment horizontal="centerContinuous"/>
    </xf>
    <xf numFmtId="0" fontId="11" fillId="0" borderId="0" xfId="0" quotePrefix="1" applyFont="1" applyAlignment="1">
      <alignment horizontal="left"/>
    </xf>
    <xf numFmtId="0" fontId="12" fillId="0" borderId="0" xfId="0" applyFont="1"/>
    <xf numFmtId="0" fontId="12" fillId="0" borderId="0" xfId="0" applyFont="1" applyAlignment="1">
      <alignment horizontal="center"/>
    </xf>
    <xf numFmtId="14" fontId="12" fillId="0" borderId="0" xfId="0" applyNumberFormat="1" applyFont="1" applyAlignment="1">
      <alignment horizontal="center"/>
    </xf>
    <xf numFmtId="0" fontId="13" fillId="0" borderId="0" xfId="0" applyFont="1" applyAlignment="1">
      <alignment horizontal="center"/>
    </xf>
    <xf numFmtId="43" fontId="14" fillId="0" borderId="0" xfId="1" applyFont="1" applyAlignment="1">
      <alignment horizontal="center"/>
    </xf>
    <xf numFmtId="0" fontId="12" fillId="0" borderId="0" xfId="0" quotePrefix="1" applyFont="1" applyAlignment="1">
      <alignment horizontal="center"/>
    </xf>
    <xf numFmtId="0" fontId="15" fillId="0" borderId="0" xfId="0" applyFont="1" applyAlignment="1">
      <alignment horizontal="left"/>
    </xf>
    <xf numFmtId="43" fontId="12" fillId="0" borderId="0" xfId="1" applyFont="1"/>
    <xf numFmtId="164" fontId="12" fillId="0" borderId="0" xfId="3" applyNumberFormat="1" applyFont="1"/>
    <xf numFmtId="165" fontId="12" fillId="0" borderId="0" xfId="5" applyNumberFormat="1" applyFont="1"/>
    <xf numFmtId="43" fontId="16" fillId="0" borderId="0" xfId="1" applyFont="1"/>
    <xf numFmtId="0" fontId="8" fillId="0" borderId="0" xfId="0" quotePrefix="1" applyFont="1" applyAlignment="1">
      <alignment horizontal="left"/>
    </xf>
    <xf numFmtId="0" fontId="21" fillId="0" borderId="0" xfId="0" applyFont="1" applyAlignment="1">
      <alignment horizontal="center"/>
    </xf>
    <xf numFmtId="167" fontId="17" fillId="0" borderId="0" xfId="0" applyNumberFormat="1" applyFont="1"/>
    <xf numFmtId="167" fontId="11" fillId="0" borderId="0" xfId="0" applyNumberFormat="1" applyFont="1"/>
    <xf numFmtId="0" fontId="22" fillId="0" borderId="0" xfId="0" applyFont="1" applyAlignment="1">
      <alignment horizontal="centerContinuous"/>
    </xf>
    <xf numFmtId="10" fontId="0" fillId="0" borderId="0" xfId="0" applyNumberFormat="1"/>
    <xf numFmtId="164" fontId="12" fillId="0" borderId="0" xfId="3" applyNumberFormat="1" applyFont="1" applyFill="1"/>
    <xf numFmtId="166" fontId="11" fillId="0" borderId="0" xfId="2" applyNumberFormat="1" applyFont="1" applyBorder="1"/>
    <xf numFmtId="164" fontId="11" fillId="0" borderId="0" xfId="4" applyNumberFormat="1" applyFont="1" applyBorder="1"/>
    <xf numFmtId="164" fontId="18" fillId="0" borderId="0" xfId="4" applyNumberFormat="1" applyFont="1" applyAlignment="1">
      <alignment horizontal="right"/>
    </xf>
    <xf numFmtId="164" fontId="8" fillId="0" borderId="2" xfId="4" applyNumberFormat="1" applyFont="1" applyBorder="1"/>
    <xf numFmtId="164" fontId="0" fillId="0" borderId="0" xfId="0" applyNumberFormat="1"/>
    <xf numFmtId="0" fontId="29" fillId="0" borderId="0" xfId="0" applyFont="1" applyAlignment="1">
      <alignment horizontal="center"/>
    </xf>
    <xf numFmtId="164" fontId="0" fillId="0" borderId="0" xfId="10" applyNumberFormat="1" applyFont="1"/>
    <xf numFmtId="164" fontId="0" fillId="0" borderId="0" xfId="10" applyNumberFormat="1" applyFont="1" applyAlignment="1">
      <alignment horizontal="left"/>
    </xf>
    <xf numFmtId="164" fontId="7" fillId="0" borderId="0" xfId="10" applyNumberFormat="1" applyFont="1"/>
    <xf numFmtId="164" fontId="3" fillId="0" borderId="0" xfId="10" quotePrefix="1" applyNumberFormat="1" applyFont="1" applyAlignment="1">
      <alignment horizontal="left"/>
    </xf>
    <xf numFmtId="164" fontId="19" fillId="0" borderId="0" xfId="10" applyNumberFormat="1" applyFont="1"/>
    <xf numFmtId="164" fontId="3" fillId="0" borderId="0" xfId="10" applyNumberFormat="1" applyFont="1" applyAlignment="1">
      <alignment horizontal="left"/>
    </xf>
    <xf numFmtId="164" fontId="0" fillId="0" borderId="0" xfId="10" quotePrefix="1" applyNumberFormat="1" applyFont="1" applyAlignment="1">
      <alignment horizontal="left"/>
    </xf>
    <xf numFmtId="0" fontId="3" fillId="2" borderId="0" xfId="0" quotePrefix="1" applyFont="1" applyFill="1" applyAlignment="1">
      <alignment horizontal="left"/>
    </xf>
    <xf numFmtId="164" fontId="6" fillId="2" borderId="0" xfId="10" applyNumberFormat="1" applyFont="1" applyFill="1"/>
    <xf numFmtId="164" fontId="12" fillId="2" borderId="0" xfId="3" quotePrefix="1" applyNumberFormat="1" applyFont="1" applyFill="1" applyAlignment="1">
      <alignment horizontal="center"/>
    </xf>
    <xf numFmtId="164" fontId="14" fillId="2" borderId="0" xfId="3" applyNumberFormat="1" applyFont="1" applyFill="1"/>
    <xf numFmtId="0" fontId="0" fillId="2" borderId="0" xfId="0" applyFill="1"/>
    <xf numFmtId="164" fontId="11" fillId="0" borderId="0" xfId="3" applyNumberFormat="1" applyFont="1" applyFill="1"/>
    <xf numFmtId="0" fontId="11" fillId="0" borderId="0" xfId="12" applyNumberFormat="1" applyFont="1"/>
    <xf numFmtId="0" fontId="18" fillId="0" borderId="0" xfId="7" applyFont="1"/>
    <xf numFmtId="0" fontId="11" fillId="0" borderId="0" xfId="12" applyNumberFormat="1" applyFont="1" applyAlignment="1">
      <alignment horizontal="left"/>
    </xf>
    <xf numFmtId="37" fontId="11" fillId="0" borderId="0" xfId="12" applyFont="1"/>
    <xf numFmtId="37" fontId="11" fillId="0" borderId="0" xfId="12" applyFont="1" applyAlignment="1">
      <alignment horizontal="left"/>
    </xf>
    <xf numFmtId="1" fontId="8" fillId="0" borderId="0" xfId="6" applyNumberFormat="1" applyFont="1" applyAlignment="1">
      <alignment horizontal="center" vertical="center"/>
    </xf>
    <xf numFmtId="167" fontId="8" fillId="0" borderId="0" xfId="6" applyFont="1" applyAlignment="1">
      <alignment horizontal="center" vertical="center"/>
    </xf>
    <xf numFmtId="0" fontId="8" fillId="0" borderId="0" xfId="7" applyFont="1"/>
    <xf numFmtId="164" fontId="12" fillId="0" borderId="0" xfId="0" applyNumberFormat="1" applyFont="1"/>
    <xf numFmtId="0" fontId="32" fillId="0" borderId="0" xfId="0" applyFont="1" applyAlignment="1">
      <alignment horizontal="left"/>
    </xf>
    <xf numFmtId="167" fontId="11" fillId="0" borderId="0" xfId="0" applyNumberFormat="1" applyFont="1" applyAlignment="1">
      <alignment horizontal="left"/>
    </xf>
    <xf numFmtId="0" fontId="11" fillId="0" borderId="0" xfId="0" applyFont="1" applyAlignment="1">
      <alignment horizontal="left"/>
    </xf>
    <xf numFmtId="0" fontId="7" fillId="0" borderId="1" xfId="0" applyFont="1" applyBorder="1" applyAlignment="1">
      <alignment horizontal="center"/>
    </xf>
    <xf numFmtId="17" fontId="30" fillId="0" borderId="1" xfId="7" applyNumberFormat="1" applyFont="1" applyBorder="1" applyAlignment="1">
      <alignment horizontal="center"/>
    </xf>
    <xf numFmtId="0" fontId="3" fillId="0" borderId="0" xfId="0" applyFont="1" applyAlignment="1">
      <alignment horizontal="left"/>
    </xf>
    <xf numFmtId="0" fontId="21" fillId="0" borderId="0" xfId="0" applyFont="1"/>
    <xf numFmtId="49" fontId="0" fillId="0" borderId="0" xfId="0" applyNumberFormat="1"/>
    <xf numFmtId="43" fontId="0" fillId="0" borderId="0" xfId="1" applyFont="1"/>
    <xf numFmtId="0" fontId="3" fillId="0" borderId="0" xfId="0" applyFont="1"/>
    <xf numFmtId="0" fontId="7" fillId="0" borderId="0" xfId="0" applyFont="1"/>
    <xf numFmtId="0" fontId="7" fillId="0" borderId="0" xfId="0" applyFont="1" applyAlignment="1">
      <alignment horizontal="center"/>
    </xf>
    <xf numFmtId="43" fontId="0" fillId="0" borderId="1" xfId="1" applyFont="1" applyBorder="1"/>
    <xf numFmtId="17" fontId="22" fillId="0" borderId="1" xfId="7" applyNumberFormat="1" applyFont="1" applyBorder="1" applyAlignment="1">
      <alignment horizontal="center"/>
    </xf>
    <xf numFmtId="17" fontId="8" fillId="0" borderId="0" xfId="0" applyNumberFormat="1" applyFont="1" applyAlignment="1">
      <alignment horizontal="center"/>
    </xf>
    <xf numFmtId="0" fontId="8" fillId="0" borderId="0" xfId="0" applyFont="1" applyAlignment="1">
      <alignment horizontal="center"/>
    </xf>
    <xf numFmtId="17" fontId="8" fillId="0" borderId="1" xfId="0" applyNumberFormat="1" applyFont="1" applyBorder="1" applyAlignment="1">
      <alignment horizontal="center"/>
    </xf>
    <xf numFmtId="0" fontId="8" fillId="0" borderId="1" xfId="0" applyFont="1" applyBorder="1" applyAlignment="1">
      <alignment horizontal="center"/>
    </xf>
    <xf numFmtId="0" fontId="18" fillId="0" borderId="0" xfId="13" applyNumberFormat="1" applyFont="1" applyAlignment="1">
      <alignment horizontal="left"/>
    </xf>
    <xf numFmtId="37" fontId="11" fillId="0" borderId="0" xfId="13" applyFont="1" applyAlignment="1">
      <alignment horizontal="right"/>
    </xf>
    <xf numFmtId="37" fontId="11" fillId="0" borderId="0" xfId="13" applyFont="1"/>
    <xf numFmtId="0" fontId="8" fillId="0" borderId="0" xfId="12" applyNumberFormat="1" applyFont="1" applyAlignment="1">
      <alignment horizontal="left"/>
    </xf>
    <xf numFmtId="37" fontId="8" fillId="0" borderId="0" xfId="12" applyFont="1"/>
    <xf numFmtId="164" fontId="8" fillId="0" borderId="0" xfId="4" applyNumberFormat="1" applyFont="1" applyFill="1" applyBorder="1" applyProtection="1"/>
    <xf numFmtId="0" fontId="26" fillId="0" borderId="0" xfId="7" applyFont="1" applyAlignment="1">
      <alignment horizontal="left"/>
    </xf>
    <xf numFmtId="0" fontId="26" fillId="0" borderId="0" xfId="7" applyFont="1"/>
    <xf numFmtId="164" fontId="18" fillId="0" borderId="0" xfId="4" applyNumberFormat="1" applyFont="1" applyAlignment="1">
      <alignment horizontal="left"/>
    </xf>
    <xf numFmtId="164" fontId="18" fillId="0" borderId="0" xfId="4" applyNumberFormat="1" applyFont="1" applyAlignment="1"/>
    <xf numFmtId="164" fontId="3" fillId="2" borderId="0" xfId="10" applyNumberFormat="1" applyFont="1" applyFill="1"/>
    <xf numFmtId="164" fontId="3" fillId="2" borderId="0" xfId="11" applyNumberFormat="1" applyFont="1" applyFill="1"/>
    <xf numFmtId="164" fontId="11" fillId="2" borderId="0" xfId="3" applyNumberFormat="1" applyFont="1" applyFill="1"/>
    <xf numFmtId="168" fontId="11" fillId="0" borderId="0" xfId="4" applyNumberFormat="1" applyFont="1" applyBorder="1"/>
    <xf numFmtId="0" fontId="34" fillId="0" borderId="0" xfId="0" applyFont="1" applyAlignment="1">
      <alignment horizontal="left"/>
    </xf>
    <xf numFmtId="42" fontId="11" fillId="0" borderId="0" xfId="4" applyNumberFormat="1" applyFont="1" applyBorder="1"/>
    <xf numFmtId="41" fontId="11" fillId="0" borderId="0" xfId="0" applyNumberFormat="1" applyFont="1"/>
    <xf numFmtId="41" fontId="11" fillId="0" borderId="0" xfId="1" applyNumberFormat="1" applyFont="1" applyBorder="1"/>
    <xf numFmtId="41" fontId="11" fillId="0" borderId="0" xfId="2" applyNumberFormat="1" applyFont="1" applyBorder="1"/>
    <xf numFmtId="14" fontId="11" fillId="0" borderId="0" xfId="12" applyNumberFormat="1" applyFont="1"/>
    <xf numFmtId="0" fontId="22" fillId="0" borderId="0" xfId="14" applyFont="1"/>
    <xf numFmtId="0" fontId="22" fillId="0" borderId="0" xfId="14" applyFont="1" applyAlignment="1">
      <alignment horizontal="left"/>
    </xf>
    <xf numFmtId="0" fontId="27" fillId="0" borderId="0" xfId="14" applyFont="1"/>
    <xf numFmtId="0" fontId="22" fillId="0" borderId="0" xfId="14" applyFont="1" applyAlignment="1">
      <alignment horizontal="center"/>
    </xf>
    <xf numFmtId="0" fontId="40" fillId="0" borderId="0" xfId="14" applyFont="1"/>
    <xf numFmtId="0" fontId="40" fillId="0" borderId="0" xfId="14" applyFont="1" applyAlignment="1">
      <alignment horizontal="left"/>
    </xf>
    <xf numFmtId="0" fontId="27" fillId="0" borderId="0" xfId="14" applyFont="1" applyAlignment="1">
      <alignment horizontal="left"/>
    </xf>
    <xf numFmtId="0" fontId="37" fillId="0" borderId="0" xfId="14" applyFont="1" applyAlignment="1">
      <alignment horizontal="center"/>
    </xf>
    <xf numFmtId="0" fontId="37" fillId="0" borderId="0" xfId="14" applyFont="1" applyAlignment="1">
      <alignment horizontal="left"/>
    </xf>
    <xf numFmtId="17" fontId="22" fillId="0" borderId="0" xfId="14" applyNumberFormat="1" applyFont="1" applyAlignment="1">
      <alignment horizontal="center"/>
    </xf>
    <xf numFmtId="0" fontId="37" fillId="3" borderId="0" xfId="14" applyFont="1" applyFill="1" applyAlignment="1">
      <alignment horizontal="center"/>
    </xf>
    <xf numFmtId="167" fontId="33" fillId="0" borderId="0" xfId="14" applyNumberFormat="1" applyFont="1"/>
    <xf numFmtId="167" fontId="33" fillId="0" borderId="0" xfId="14" applyNumberFormat="1" applyFont="1" applyAlignment="1">
      <alignment horizontal="left"/>
    </xf>
    <xf numFmtId="164" fontId="34" fillId="0" borderId="0" xfId="15" applyNumberFormat="1" applyFont="1" applyAlignment="1">
      <alignment horizontal="left"/>
    </xf>
    <xf numFmtId="0" fontId="34" fillId="0" borderId="0" xfId="14" applyFont="1" applyAlignment="1">
      <alignment horizontal="left"/>
    </xf>
    <xf numFmtId="164" fontId="34" fillId="2" borderId="0" xfId="15" applyNumberFormat="1" applyFont="1" applyFill="1"/>
    <xf numFmtId="164" fontId="34" fillId="2" borderId="0" xfId="15" applyNumberFormat="1" applyFont="1" applyFill="1" applyBorder="1"/>
    <xf numFmtId="164" fontId="27" fillId="0" borderId="0" xfId="15" applyNumberFormat="1" applyFont="1"/>
    <xf numFmtId="164" fontId="34" fillId="0" borderId="1" xfId="15" applyNumberFormat="1" applyFont="1" applyBorder="1" applyAlignment="1">
      <alignment horizontal="left"/>
    </xf>
    <xf numFmtId="0" fontId="34" fillId="0" borderId="1" xfId="14" applyFont="1" applyBorder="1" applyAlignment="1">
      <alignment horizontal="left"/>
    </xf>
    <xf numFmtId="0" fontId="34" fillId="0" borderId="1" xfId="0" applyFont="1" applyBorder="1" applyAlignment="1">
      <alignment horizontal="left"/>
    </xf>
    <xf numFmtId="164" fontId="34" fillId="2" borderId="1" xfId="15" applyNumberFormat="1" applyFont="1" applyFill="1" applyBorder="1"/>
    <xf numFmtId="164" fontId="27" fillId="0" borderId="1" xfId="15" applyNumberFormat="1" applyFont="1" applyBorder="1"/>
    <xf numFmtId="0" fontId="27" fillId="0" borderId="1" xfId="14" applyFont="1" applyBorder="1"/>
    <xf numFmtId="164" fontId="34" fillId="0" borderId="3" xfId="15" applyNumberFormat="1" applyFont="1" applyBorder="1" applyAlignment="1">
      <alignment horizontal="left"/>
    </xf>
    <xf numFmtId="0" fontId="34" fillId="0" borderId="3" xfId="14" applyFont="1" applyBorder="1" applyAlignment="1">
      <alignment horizontal="left"/>
    </xf>
    <xf numFmtId="0" fontId="34" fillId="0" borderId="3" xfId="0" applyFont="1" applyBorder="1" applyAlignment="1">
      <alignment horizontal="left"/>
    </xf>
    <xf numFmtId="164" fontId="34" fillId="2" borderId="3" xfId="15" applyNumberFormat="1" applyFont="1" applyFill="1" applyBorder="1"/>
    <xf numFmtId="164" fontId="27" fillId="0" borderId="3" xfId="15" applyNumberFormat="1" applyFont="1" applyBorder="1"/>
    <xf numFmtId="0" fontId="27" fillId="0" borderId="3" xfId="14" applyFont="1" applyBorder="1"/>
    <xf numFmtId="164" fontId="34" fillId="0" borderId="0" xfId="15" applyNumberFormat="1" applyFont="1" applyBorder="1" applyAlignment="1">
      <alignment horizontal="left"/>
    </xf>
    <xf numFmtId="164" fontId="27" fillId="0" borderId="0" xfId="15" applyNumberFormat="1" applyFont="1" applyBorder="1"/>
    <xf numFmtId="164" fontId="27" fillId="0" borderId="0" xfId="14" applyNumberFormat="1" applyFont="1"/>
    <xf numFmtId="164" fontId="34" fillId="0" borderId="0" xfId="15" applyNumberFormat="1" applyFont="1"/>
    <xf numFmtId="164" fontId="35" fillId="0" borderId="0" xfId="15" applyNumberFormat="1" applyFont="1" applyAlignment="1">
      <alignment horizontal="right"/>
    </xf>
    <xf numFmtId="164" fontId="35" fillId="0" borderId="0" xfId="15" applyNumberFormat="1" applyFont="1" applyAlignment="1">
      <alignment horizontal="left"/>
    </xf>
    <xf numFmtId="164" fontId="36" fillId="0" borderId="3" xfId="15" applyNumberFormat="1" applyFont="1" applyBorder="1"/>
    <xf numFmtId="164" fontId="36" fillId="0" borderId="0" xfId="15" applyNumberFormat="1" applyFont="1" applyBorder="1"/>
    <xf numFmtId="164" fontId="36" fillId="0" borderId="0" xfId="15" applyNumberFormat="1" applyFont="1"/>
    <xf numFmtId="164" fontId="37" fillId="0" borderId="3" xfId="14" applyNumberFormat="1" applyFont="1" applyBorder="1"/>
    <xf numFmtId="0" fontId="37" fillId="0" borderId="3" xfId="14" applyFont="1" applyBorder="1"/>
    <xf numFmtId="164" fontId="37" fillId="0" borderId="0" xfId="14" applyNumberFormat="1" applyFont="1"/>
    <xf numFmtId="164" fontId="36" fillId="0" borderId="0" xfId="15" applyNumberFormat="1" applyFont="1" applyAlignment="1">
      <alignment horizontal="left"/>
    </xf>
    <xf numFmtId="164" fontId="36" fillId="0" borderId="2" xfId="15" applyNumberFormat="1" applyFont="1" applyBorder="1"/>
    <xf numFmtId="164" fontId="38" fillId="0" borderId="2" xfId="15" applyNumberFormat="1" applyFont="1" applyBorder="1"/>
    <xf numFmtId="17" fontId="37" fillId="0" borderId="0" xfId="14" applyNumberFormat="1" applyFont="1" applyAlignment="1">
      <alignment horizontal="center"/>
    </xf>
    <xf numFmtId="0" fontId="34" fillId="0" borderId="0" xfId="14" applyFont="1"/>
    <xf numFmtId="37" fontId="0" fillId="0" borderId="0" xfId="0" applyNumberFormat="1"/>
    <xf numFmtId="0" fontId="34" fillId="0" borderId="1" xfId="14" applyFont="1" applyBorder="1"/>
    <xf numFmtId="0" fontId="27" fillId="0" borderId="1" xfId="14" applyFont="1" applyBorder="1" applyAlignment="1">
      <alignment horizontal="left"/>
    </xf>
    <xf numFmtId="37" fontId="0" fillId="0" borderId="1" xfId="0" applyNumberFormat="1" applyBorder="1"/>
    <xf numFmtId="0" fontId="39" fillId="0" borderId="0" xfId="14" applyFont="1"/>
    <xf numFmtId="164" fontId="27" fillId="0" borderId="0" xfId="15" applyNumberFormat="1" applyFont="1" applyAlignment="1">
      <alignment horizontal="left"/>
    </xf>
    <xf numFmtId="164" fontId="34" fillId="0" borderId="0" xfId="15" applyNumberFormat="1" applyFont="1" applyAlignment="1">
      <alignment horizontal="left" indent="3"/>
    </xf>
    <xf numFmtId="164" fontId="34" fillId="0" borderId="0" xfId="15" applyNumberFormat="1" applyFont="1" applyFill="1"/>
    <xf numFmtId="164" fontId="34" fillId="0" borderId="0" xfId="15" applyNumberFormat="1" applyFont="1" applyFill="1" applyBorder="1"/>
    <xf numFmtId="0" fontId="1" fillId="0" borderId="0" xfId="14"/>
    <xf numFmtId="0" fontId="1" fillId="0" borderId="0" xfId="14" applyAlignment="1">
      <alignment horizontal="left"/>
    </xf>
    <xf numFmtId="0" fontId="8" fillId="0" borderId="0" xfId="7" applyFont="1" applyAlignment="1">
      <alignment horizontal="center"/>
    </xf>
    <xf numFmtId="0" fontId="18" fillId="0" borderId="0" xfId="7" applyFont="1" applyAlignment="1">
      <alignment horizontal="center"/>
    </xf>
  </cellXfs>
  <cellStyles count="16">
    <cellStyle name="Comma" xfId="1" builtinId="3"/>
    <cellStyle name="Comma 2" xfId="2" xr:uid="{00000000-0005-0000-0000-000001000000}"/>
    <cellStyle name="Comma 3" xfId="9" xr:uid="{00000000-0005-0000-0000-000002000000}"/>
    <cellStyle name="Currency" xfId="3" builtinId="4"/>
    <cellStyle name="Currency 2" xfId="4" xr:uid="{00000000-0005-0000-0000-000004000000}"/>
    <cellStyle name="Currency 2 2" xfId="11" xr:uid="{00000000-0005-0000-0000-000005000000}"/>
    <cellStyle name="Currency 3" xfId="8" xr:uid="{00000000-0005-0000-0000-000006000000}"/>
    <cellStyle name="Currency 3 2" xfId="15" xr:uid="{C1B2F384-5780-4C12-9610-D85020F000ED}"/>
    <cellStyle name="Currency 4" xfId="10" xr:uid="{00000000-0005-0000-0000-000007000000}"/>
    <cellStyle name="Normal" xfId="0" builtinId="0"/>
    <cellStyle name="Normal 2" xfId="7" xr:uid="{00000000-0005-0000-0000-000009000000}"/>
    <cellStyle name="Normal 2 2" xfId="14" xr:uid="{E6318594-691E-4378-B487-BB8EA0856F89}"/>
    <cellStyle name="Normal 2 4" xfId="6" xr:uid="{00000000-0005-0000-0000-00000A000000}"/>
    <cellStyle name="Normal 4" xfId="13" xr:uid="{00000000-0005-0000-0000-00000B000000}"/>
    <cellStyle name="Normal_Capital Admin Assets 08" xfId="12" xr:uid="{00000000-0005-0000-0000-00000C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view="pageLayout" zoomScaleNormal="100" workbookViewId="0">
      <selection activeCell="H2" sqref="H2"/>
    </sheetView>
  </sheetViews>
  <sheetFormatPr defaultRowHeight="13.2" x14ac:dyDescent="0.25"/>
  <cols>
    <col min="2" max="2" width="31.44140625" customWidth="1"/>
    <col min="3" max="3" width="20.44140625" customWidth="1"/>
    <col min="4" max="4" width="15.88671875" customWidth="1"/>
    <col min="5" max="5" width="16" customWidth="1"/>
    <col min="6" max="6" width="14.5546875" customWidth="1"/>
    <col min="7" max="7" width="17.88671875" customWidth="1"/>
  </cols>
  <sheetData>
    <row r="1" spans="1:9" ht="21" x14ac:dyDescent="0.4">
      <c r="B1" s="11" t="s">
        <v>0</v>
      </c>
      <c r="C1" s="5"/>
      <c r="D1" s="6"/>
      <c r="E1" s="6"/>
      <c r="F1" s="6"/>
      <c r="G1" s="6"/>
      <c r="H1" s="6"/>
      <c r="I1" s="6"/>
    </row>
    <row r="2" spans="1:9" ht="21" x14ac:dyDescent="0.4">
      <c r="B2" s="12" t="s">
        <v>29</v>
      </c>
      <c r="C2" s="6"/>
      <c r="D2" s="6"/>
      <c r="E2" s="6"/>
      <c r="F2" s="6"/>
      <c r="G2" s="6"/>
      <c r="H2" s="6"/>
      <c r="I2" s="6"/>
    </row>
    <row r="3" spans="1:9" ht="21" x14ac:dyDescent="0.4">
      <c r="B3" s="12" t="s">
        <v>148</v>
      </c>
      <c r="C3" s="18"/>
      <c r="D3" s="18"/>
      <c r="E3" s="18"/>
      <c r="F3" s="18"/>
      <c r="G3" s="18"/>
      <c r="H3" s="18"/>
      <c r="I3" s="18"/>
    </row>
    <row r="6" spans="1:9" x14ac:dyDescent="0.25">
      <c r="F6" s="2"/>
      <c r="G6" s="2"/>
    </row>
    <row r="7" spans="1:9" x14ac:dyDescent="0.25">
      <c r="F7" s="2"/>
      <c r="G7" s="2"/>
    </row>
    <row r="8" spans="1:9" x14ac:dyDescent="0.25">
      <c r="D8" s="2">
        <v>2022</v>
      </c>
      <c r="F8" s="2"/>
      <c r="G8" s="9" t="s">
        <v>14</v>
      </c>
    </row>
    <row r="9" spans="1:9" x14ac:dyDescent="0.25">
      <c r="A9" s="2" t="s">
        <v>20</v>
      </c>
      <c r="D9" s="2" t="s">
        <v>1</v>
      </c>
      <c r="E9" s="2">
        <f>+D8</f>
        <v>2022</v>
      </c>
      <c r="F9" s="2"/>
      <c r="G9" s="2">
        <f>+E9</f>
        <v>2022</v>
      </c>
    </row>
    <row r="10" spans="1:9" x14ac:dyDescent="0.25">
      <c r="A10" s="3" t="s">
        <v>21</v>
      </c>
      <c r="B10" s="3" t="s">
        <v>19</v>
      </c>
      <c r="D10" s="3" t="s">
        <v>5</v>
      </c>
      <c r="E10" s="3" t="s">
        <v>1</v>
      </c>
      <c r="F10" s="43" t="s">
        <v>3</v>
      </c>
      <c r="G10" s="3" t="s">
        <v>4</v>
      </c>
      <c r="H10" s="4" t="s">
        <v>7</v>
      </c>
    </row>
    <row r="11" spans="1:9" x14ac:dyDescent="0.25">
      <c r="A11" s="9" t="s">
        <v>22</v>
      </c>
      <c r="B11" s="9" t="s">
        <v>23</v>
      </c>
      <c r="D11" s="9" t="s">
        <v>24</v>
      </c>
      <c r="E11" s="9" t="s">
        <v>25</v>
      </c>
      <c r="F11" s="9" t="s">
        <v>26</v>
      </c>
      <c r="G11" s="9" t="s">
        <v>27</v>
      </c>
      <c r="H11" s="9" t="s">
        <v>28</v>
      </c>
    </row>
    <row r="12" spans="1:9" x14ac:dyDescent="0.25">
      <c r="A12" s="2"/>
      <c r="B12" s="1"/>
      <c r="D12" s="1"/>
      <c r="E12" s="44"/>
      <c r="F12" s="44"/>
      <c r="G12" s="44"/>
    </row>
    <row r="13" spans="1:9" x14ac:dyDescent="0.25">
      <c r="A13" s="2"/>
      <c r="B13" s="8" t="s">
        <v>13</v>
      </c>
      <c r="E13" s="44"/>
      <c r="F13" s="44"/>
      <c r="G13" s="44"/>
    </row>
    <row r="14" spans="1:9" x14ac:dyDescent="0.25">
      <c r="A14" s="2">
        <v>1</v>
      </c>
      <c r="B14" t="s">
        <v>2</v>
      </c>
      <c r="E14" s="44"/>
      <c r="F14" s="44"/>
      <c r="G14" s="44"/>
      <c r="H14" s="45"/>
    </row>
    <row r="15" spans="1:9" x14ac:dyDescent="0.25">
      <c r="A15" s="2">
        <f>A14+1</f>
        <v>2</v>
      </c>
      <c r="B15" s="7" t="s">
        <v>41</v>
      </c>
      <c r="C15" s="1"/>
      <c r="D15" s="1" t="s">
        <v>42</v>
      </c>
      <c r="E15" s="94">
        <v>901547</v>
      </c>
      <c r="F15" s="94"/>
      <c r="G15" s="46">
        <f t="shared" ref="G15:G23" si="0">F15+E15</f>
        <v>901547</v>
      </c>
      <c r="H15" s="44"/>
    </row>
    <row r="16" spans="1:9" x14ac:dyDescent="0.25">
      <c r="A16" s="2">
        <f t="shared" ref="A16:A24" si="1">A15+1</f>
        <v>3</v>
      </c>
      <c r="B16" s="7" t="s">
        <v>43</v>
      </c>
      <c r="C16" s="1"/>
      <c r="D16" s="1" t="s">
        <v>40</v>
      </c>
      <c r="E16" s="94">
        <v>4078541</v>
      </c>
      <c r="F16" s="94">
        <f>-E16</f>
        <v>-4078541</v>
      </c>
      <c r="G16" s="46">
        <f t="shared" si="0"/>
        <v>0</v>
      </c>
      <c r="H16" s="44" t="s">
        <v>18</v>
      </c>
    </row>
    <row r="17" spans="1:11" x14ac:dyDescent="0.25">
      <c r="A17" s="2">
        <f t="shared" si="1"/>
        <v>4</v>
      </c>
      <c r="B17" s="7" t="s">
        <v>44</v>
      </c>
      <c r="C17" s="1"/>
      <c r="D17" s="1" t="s">
        <v>45</v>
      </c>
      <c r="E17" s="94">
        <v>0</v>
      </c>
      <c r="F17" s="94"/>
      <c r="G17" s="46">
        <f t="shared" si="0"/>
        <v>0</v>
      </c>
      <c r="H17" s="44"/>
    </row>
    <row r="18" spans="1:11" x14ac:dyDescent="0.25">
      <c r="A18" s="2">
        <f t="shared" si="1"/>
        <v>5</v>
      </c>
      <c r="B18" s="7" t="s">
        <v>46</v>
      </c>
      <c r="C18" s="1"/>
      <c r="D18" s="1" t="s">
        <v>47</v>
      </c>
      <c r="E18" s="94">
        <v>201170</v>
      </c>
      <c r="F18" s="94"/>
      <c r="G18" s="46">
        <f t="shared" si="0"/>
        <v>201170</v>
      </c>
      <c r="H18" s="44"/>
    </row>
    <row r="19" spans="1:11" x14ac:dyDescent="0.25">
      <c r="A19" s="2">
        <f t="shared" si="1"/>
        <v>6</v>
      </c>
      <c r="B19" s="7" t="s">
        <v>48</v>
      </c>
      <c r="C19" s="1"/>
      <c r="D19" s="1" t="s">
        <v>9</v>
      </c>
      <c r="E19" s="94">
        <v>907079</v>
      </c>
      <c r="F19" s="95">
        <f>-183631.26-300126.42-156372.6-57242.42</f>
        <v>-697372.70000000007</v>
      </c>
      <c r="G19" s="46">
        <f t="shared" si="0"/>
        <v>209706.29999999993</v>
      </c>
      <c r="H19" s="47" t="s">
        <v>8</v>
      </c>
    </row>
    <row r="20" spans="1:11" x14ac:dyDescent="0.25">
      <c r="A20" s="2">
        <f t="shared" si="1"/>
        <v>7</v>
      </c>
      <c r="B20" s="7" t="s">
        <v>49</v>
      </c>
      <c r="C20" s="1"/>
      <c r="D20" s="1" t="s">
        <v>50</v>
      </c>
      <c r="E20" s="94">
        <v>360806</v>
      </c>
      <c r="F20" s="94"/>
      <c r="G20" s="46">
        <f t="shared" si="0"/>
        <v>360806</v>
      </c>
      <c r="H20" s="44"/>
    </row>
    <row r="21" spans="1:11" x14ac:dyDescent="0.25">
      <c r="A21" s="2">
        <f t="shared" si="1"/>
        <v>8</v>
      </c>
      <c r="B21" s="1" t="s">
        <v>51</v>
      </c>
      <c r="C21" s="1"/>
      <c r="D21" s="1" t="s">
        <v>52</v>
      </c>
      <c r="E21" s="94">
        <v>0</v>
      </c>
      <c r="F21" s="94"/>
      <c r="G21" s="46">
        <f t="shared" si="0"/>
        <v>0</v>
      </c>
      <c r="H21" s="44"/>
    </row>
    <row r="22" spans="1:11" x14ac:dyDescent="0.25">
      <c r="A22" s="2">
        <f>A20+1</f>
        <v>8</v>
      </c>
      <c r="B22" s="7" t="s">
        <v>53</v>
      </c>
      <c r="C22" s="1"/>
      <c r="D22" s="1" t="s">
        <v>6</v>
      </c>
      <c r="E22" s="94">
        <v>146719063</v>
      </c>
      <c r="F22" s="94">
        <f>-E22</f>
        <v>-146719063</v>
      </c>
      <c r="G22" s="46">
        <f t="shared" si="0"/>
        <v>0</v>
      </c>
      <c r="H22" s="49" t="s">
        <v>18</v>
      </c>
    </row>
    <row r="23" spans="1:11" ht="16.8" x14ac:dyDescent="0.55000000000000004">
      <c r="A23" s="2">
        <v>10</v>
      </c>
      <c r="B23" s="71" t="s">
        <v>88</v>
      </c>
      <c r="C23" s="1"/>
      <c r="D23" s="1" t="s">
        <v>6</v>
      </c>
      <c r="E23" s="52">
        <v>52402</v>
      </c>
      <c r="F23" s="52">
        <v>0</v>
      </c>
      <c r="G23" s="48">
        <f t="shared" si="0"/>
        <v>52402</v>
      </c>
      <c r="H23" s="49"/>
    </row>
    <row r="24" spans="1:11" x14ac:dyDescent="0.25">
      <c r="A24" s="2">
        <f t="shared" si="1"/>
        <v>11</v>
      </c>
      <c r="B24" s="1" t="s">
        <v>10</v>
      </c>
      <c r="D24" s="7" t="s">
        <v>12</v>
      </c>
      <c r="E24" s="44">
        <f>SUM(E15:E23)</f>
        <v>153220608</v>
      </c>
      <c r="F24" s="44">
        <f>SUM(F15:F23)</f>
        <v>-151494976.69999999</v>
      </c>
      <c r="G24" s="46">
        <f>SUM(G15:G23)</f>
        <v>1725631.2999999998</v>
      </c>
      <c r="H24" s="44"/>
    </row>
    <row r="25" spans="1:11" x14ac:dyDescent="0.25">
      <c r="A25" s="2"/>
      <c r="E25" s="44"/>
      <c r="F25" s="44"/>
      <c r="G25" s="46"/>
      <c r="H25" s="44"/>
    </row>
    <row r="26" spans="1:11" x14ac:dyDescent="0.25">
      <c r="E26" s="44"/>
      <c r="F26" s="44"/>
      <c r="G26" s="44"/>
      <c r="H26" s="50"/>
      <c r="J26" s="42"/>
    </row>
    <row r="27" spans="1:11" x14ac:dyDescent="0.25">
      <c r="E27" s="44"/>
      <c r="F27" s="44"/>
      <c r="G27" s="44"/>
      <c r="H27" s="50"/>
    </row>
    <row r="28" spans="1:11" x14ac:dyDescent="0.25">
      <c r="E28" s="44"/>
      <c r="F28" s="44"/>
      <c r="G28" s="44"/>
      <c r="H28" s="44"/>
    </row>
    <row r="29" spans="1:11" x14ac:dyDescent="0.25">
      <c r="E29" s="44"/>
      <c r="F29" s="44"/>
      <c r="G29" s="44"/>
      <c r="H29" s="44"/>
    </row>
    <row r="30" spans="1:11" x14ac:dyDescent="0.25">
      <c r="B30" t="s">
        <v>11</v>
      </c>
      <c r="C30" s="51" t="s">
        <v>149</v>
      </c>
      <c r="D30" s="55"/>
      <c r="E30" s="55"/>
      <c r="F30" s="55"/>
      <c r="G30" s="55"/>
      <c r="H30" s="55"/>
      <c r="I30" s="55"/>
      <c r="J30" s="55"/>
      <c r="K30" s="55"/>
    </row>
    <row r="31" spans="1:11" x14ac:dyDescent="0.25">
      <c r="C31" s="51" t="s">
        <v>67</v>
      </c>
      <c r="D31" s="55"/>
      <c r="E31" s="55"/>
      <c r="F31" s="55"/>
      <c r="G31" s="55"/>
      <c r="H31" s="55"/>
      <c r="I31" s="55"/>
      <c r="J31" s="55"/>
      <c r="K31" s="55"/>
    </row>
    <row r="32" spans="1:11" x14ac:dyDescent="0.25">
      <c r="C32" s="51" t="s">
        <v>66</v>
      </c>
      <c r="D32" s="55"/>
      <c r="E32" s="55"/>
      <c r="F32" s="55"/>
      <c r="G32" s="55"/>
      <c r="H32" s="55"/>
      <c r="I32" s="55"/>
      <c r="J32" s="55"/>
      <c r="K32" s="55"/>
    </row>
    <row r="35" spans="3:3" x14ac:dyDescent="0.25">
      <c r="C35" s="1"/>
    </row>
    <row r="36" spans="3:3" x14ac:dyDescent="0.25">
      <c r="C36" s="1"/>
    </row>
    <row r="37" spans="3:3" x14ac:dyDescent="0.25">
      <c r="C37" s="1"/>
    </row>
    <row r="55" spans="3:4" x14ac:dyDescent="0.25">
      <c r="C55" s="36"/>
      <c r="D55" s="36"/>
    </row>
  </sheetData>
  <pageMargins left="0.42" right="0.38" top="1" bottom="1" header="0.5" footer="0.5"/>
  <pageSetup scale="82" orientation="landscape" r:id="rId1"/>
  <headerFooter alignWithMargins="0">
    <oddHeader>&amp;R&amp;"Arial,Bold"ODEC Workpapers for May 2023 Filing
Page 1 of 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view="pageLayout" zoomScaleNormal="100" workbookViewId="0">
      <selection activeCell="F4" sqref="F4"/>
    </sheetView>
  </sheetViews>
  <sheetFormatPr defaultRowHeight="13.2" x14ac:dyDescent="0.25"/>
  <cols>
    <col min="1" max="1" width="10.33203125" customWidth="1"/>
    <col min="2" max="2" width="33.5546875" customWidth="1"/>
    <col min="3" max="4" width="4.109375" customWidth="1"/>
    <col min="6" max="6" width="18.33203125" customWidth="1"/>
    <col min="7" max="7" width="14" bestFit="1" customWidth="1"/>
    <col min="8" max="8" width="13" bestFit="1" customWidth="1"/>
  </cols>
  <sheetData>
    <row r="1" spans="1:8" ht="21" x14ac:dyDescent="0.4">
      <c r="A1" s="11" t="s">
        <v>0</v>
      </c>
      <c r="B1" s="18"/>
      <c r="C1" s="18"/>
      <c r="D1" s="18"/>
      <c r="E1" s="18"/>
      <c r="F1" s="18"/>
    </row>
    <row r="2" spans="1:8" ht="21" x14ac:dyDescent="0.4">
      <c r="A2" s="12" t="s">
        <v>34</v>
      </c>
      <c r="B2" s="18"/>
      <c r="C2" s="18"/>
      <c r="D2" s="18"/>
      <c r="E2" s="18"/>
      <c r="F2" s="18"/>
    </row>
    <row r="3" spans="1:8" ht="21" x14ac:dyDescent="0.4">
      <c r="A3" s="12" t="s">
        <v>35</v>
      </c>
      <c r="B3" s="11"/>
      <c r="C3" s="18"/>
      <c r="D3" s="18"/>
      <c r="E3" s="18"/>
      <c r="F3" s="18"/>
    </row>
    <row r="4" spans="1:8" ht="21" x14ac:dyDescent="0.4">
      <c r="A4" s="12" t="s">
        <v>36</v>
      </c>
      <c r="B4" s="11"/>
      <c r="C4" s="18"/>
      <c r="D4" s="18"/>
      <c r="E4" s="18"/>
      <c r="F4" s="18"/>
    </row>
    <row r="5" spans="1:8" ht="21" x14ac:dyDescent="0.4">
      <c r="A5" s="12"/>
      <c r="B5" s="11"/>
      <c r="C5" s="18"/>
      <c r="D5" s="18"/>
      <c r="E5" s="18"/>
      <c r="F5" s="18"/>
    </row>
    <row r="7" spans="1:8" ht="15.6" x14ac:dyDescent="0.3">
      <c r="B7" s="13" t="s">
        <v>30</v>
      </c>
      <c r="C7" s="14"/>
      <c r="D7" s="14"/>
      <c r="E7" s="14"/>
      <c r="F7" s="14"/>
    </row>
    <row r="8" spans="1:8" ht="15" x14ac:dyDescent="0.25">
      <c r="B8" s="15"/>
      <c r="C8" s="15"/>
      <c r="D8" s="15"/>
      <c r="E8" s="15"/>
      <c r="F8" s="15"/>
    </row>
    <row r="9" spans="1:8" ht="15" x14ac:dyDescent="0.25">
      <c r="A9" s="20"/>
      <c r="B9" s="20"/>
      <c r="C9" s="20"/>
      <c r="D9" s="20"/>
      <c r="E9" s="20"/>
      <c r="F9" s="20"/>
      <c r="G9" s="20"/>
      <c r="H9" s="20"/>
    </row>
    <row r="10" spans="1:8" ht="15" x14ac:dyDescent="0.25">
      <c r="A10" s="21" t="s">
        <v>20</v>
      </c>
      <c r="B10" s="20"/>
      <c r="C10" s="20"/>
      <c r="D10" s="20"/>
      <c r="E10" s="20"/>
      <c r="F10" s="22">
        <v>44561</v>
      </c>
      <c r="G10" s="20"/>
      <c r="H10" s="20"/>
    </row>
    <row r="11" spans="1:8" ht="16.8" x14ac:dyDescent="0.4">
      <c r="A11" s="23" t="s">
        <v>21</v>
      </c>
      <c r="B11" s="24" t="s">
        <v>19</v>
      </c>
      <c r="C11" s="24"/>
      <c r="D11" s="24"/>
      <c r="E11" s="24"/>
      <c r="F11" s="24" t="s">
        <v>17</v>
      </c>
      <c r="G11" s="20"/>
      <c r="H11" s="20"/>
    </row>
    <row r="12" spans="1:8" ht="15" x14ac:dyDescent="0.25">
      <c r="A12" s="25" t="s">
        <v>22</v>
      </c>
      <c r="B12" s="25" t="s">
        <v>23</v>
      </c>
      <c r="C12" s="20"/>
      <c r="D12" s="20"/>
      <c r="E12" s="20"/>
      <c r="F12" s="25" t="s">
        <v>24</v>
      </c>
      <c r="G12" s="20"/>
      <c r="H12" s="20"/>
    </row>
    <row r="13" spans="1:8" ht="15" x14ac:dyDescent="0.25">
      <c r="A13" s="25"/>
      <c r="B13" s="25"/>
      <c r="C13" s="20"/>
      <c r="D13" s="20"/>
      <c r="E13" s="20"/>
      <c r="F13" s="25"/>
      <c r="G13" s="20"/>
      <c r="H13" s="20"/>
    </row>
    <row r="14" spans="1:8" ht="15.6" x14ac:dyDescent="0.3">
      <c r="A14" s="25">
        <v>1</v>
      </c>
      <c r="B14" s="31" t="s">
        <v>54</v>
      </c>
      <c r="C14" s="20"/>
      <c r="D14" s="20"/>
      <c r="E14" s="20"/>
      <c r="F14" s="53">
        <v>127356841</v>
      </c>
      <c r="G14" s="20"/>
      <c r="H14" s="65"/>
    </row>
    <row r="15" spans="1:8" ht="15" x14ac:dyDescent="0.25">
      <c r="A15" s="25"/>
      <c r="B15" s="25"/>
      <c r="C15" s="20"/>
      <c r="D15" s="20"/>
      <c r="E15" s="20"/>
      <c r="F15" s="25"/>
      <c r="G15" s="20"/>
      <c r="H15" s="20"/>
    </row>
    <row r="16" spans="1:8" ht="15.6" x14ac:dyDescent="0.3">
      <c r="A16" s="20"/>
      <c r="B16" s="26" t="s">
        <v>32</v>
      </c>
      <c r="C16" s="20"/>
      <c r="D16" s="20"/>
      <c r="E16" s="20"/>
      <c r="F16" s="25"/>
      <c r="G16" s="20"/>
      <c r="H16" s="20"/>
    </row>
    <row r="17" spans="1:8" ht="15" x14ac:dyDescent="0.25">
      <c r="A17" s="25"/>
      <c r="B17" s="25"/>
      <c r="C17" s="20"/>
      <c r="D17" s="20"/>
      <c r="E17" s="20"/>
      <c r="F17" s="25"/>
      <c r="G17" s="20"/>
      <c r="H17" s="20"/>
    </row>
    <row r="18" spans="1:8" ht="15" x14ac:dyDescent="0.25">
      <c r="A18" s="21">
        <v>2</v>
      </c>
      <c r="B18" s="27" t="s">
        <v>15</v>
      </c>
      <c r="C18" s="27"/>
      <c r="D18" s="27"/>
      <c r="E18" s="27"/>
      <c r="F18" s="96">
        <v>12386937.49</v>
      </c>
      <c r="G18" s="37"/>
      <c r="H18" s="20"/>
    </row>
    <row r="19" spans="1:8" ht="15" x14ac:dyDescent="0.25">
      <c r="A19" s="21">
        <v>3</v>
      </c>
      <c r="B19" s="27" t="s">
        <v>16</v>
      </c>
      <c r="C19" s="27"/>
      <c r="D19" s="27"/>
      <c r="E19" s="27"/>
      <c r="F19" s="96">
        <v>6305980.6100000003</v>
      </c>
      <c r="G19" s="37"/>
      <c r="H19" s="20"/>
    </row>
    <row r="20" spans="1:8" ht="16.8" x14ac:dyDescent="0.4">
      <c r="A20" s="21">
        <v>4</v>
      </c>
      <c r="B20" s="16" t="s">
        <v>68</v>
      </c>
      <c r="C20" s="27"/>
      <c r="D20" s="27"/>
      <c r="E20" s="27"/>
      <c r="F20" s="54">
        <v>63241085</v>
      </c>
      <c r="G20" s="56"/>
      <c r="H20" s="20"/>
    </row>
    <row r="21" spans="1:8" ht="15" x14ac:dyDescent="0.25">
      <c r="A21" s="21">
        <v>5</v>
      </c>
      <c r="B21" s="27" t="s">
        <v>38</v>
      </c>
      <c r="C21" s="27"/>
      <c r="D21" s="27"/>
      <c r="E21" s="27"/>
      <c r="F21" s="28">
        <f>SUM(F18:F20)</f>
        <v>81934003.099999994</v>
      </c>
      <c r="G21" s="29"/>
      <c r="H21" s="20"/>
    </row>
    <row r="22" spans="1:8" ht="15" x14ac:dyDescent="0.25">
      <c r="A22" s="21"/>
      <c r="B22" s="27"/>
      <c r="C22" s="27"/>
      <c r="D22" s="27"/>
      <c r="E22" s="27"/>
      <c r="F22" s="28"/>
      <c r="G22" s="29"/>
      <c r="H22" s="20"/>
    </row>
    <row r="23" spans="1:8" ht="19.2" x14ac:dyDescent="0.6">
      <c r="A23" s="21"/>
      <c r="B23" s="30" t="s">
        <v>33</v>
      </c>
      <c r="C23" s="27"/>
      <c r="D23" s="27"/>
      <c r="E23" s="27"/>
      <c r="F23" s="28"/>
      <c r="G23" s="29"/>
      <c r="H23" s="20"/>
    </row>
    <row r="24" spans="1:8" ht="15" x14ac:dyDescent="0.25">
      <c r="A24" s="21"/>
      <c r="B24" s="27"/>
      <c r="C24" s="27"/>
      <c r="D24" s="27"/>
      <c r="E24" s="27"/>
      <c r="F24" s="28"/>
      <c r="G24" s="29"/>
      <c r="H24" s="20"/>
    </row>
    <row r="25" spans="1:8" ht="15" x14ac:dyDescent="0.25">
      <c r="A25" s="21">
        <v>6</v>
      </c>
      <c r="B25" s="27" t="s">
        <v>31</v>
      </c>
      <c r="C25" s="27"/>
      <c r="D25" s="27"/>
      <c r="E25" s="27"/>
      <c r="F25" s="96">
        <v>1928349.3</v>
      </c>
      <c r="G25" s="29"/>
      <c r="H25" s="20"/>
    </row>
    <row r="26" spans="1:8" ht="16.8" x14ac:dyDescent="0.4">
      <c r="A26" s="21">
        <v>7</v>
      </c>
      <c r="B26" s="27" t="s">
        <v>37</v>
      </c>
      <c r="C26" s="27"/>
      <c r="D26" s="27"/>
      <c r="E26" s="27"/>
      <c r="F26" s="54">
        <v>43494488.700000003</v>
      </c>
      <c r="G26" s="29"/>
      <c r="H26" s="20"/>
    </row>
    <row r="27" spans="1:8" ht="15" x14ac:dyDescent="0.25">
      <c r="A27" s="21">
        <v>8</v>
      </c>
      <c r="B27" s="27" t="s">
        <v>39</v>
      </c>
      <c r="C27" s="27"/>
      <c r="D27" s="27"/>
      <c r="E27" s="27"/>
      <c r="F27" s="28">
        <f>SUM(F25:F26)</f>
        <v>45422838</v>
      </c>
      <c r="G27" s="20"/>
      <c r="H27" s="20"/>
    </row>
    <row r="28" spans="1:8" ht="15" x14ac:dyDescent="0.25">
      <c r="A28" s="21"/>
      <c r="B28" s="20"/>
      <c r="C28" s="20"/>
      <c r="D28" s="20"/>
      <c r="E28" s="20"/>
      <c r="F28" s="20"/>
      <c r="G28" s="20"/>
      <c r="H28" s="20"/>
    </row>
    <row r="29" spans="1:8" ht="15" x14ac:dyDescent="0.25">
      <c r="A29" s="2"/>
      <c r="B29" s="15"/>
      <c r="C29" s="15"/>
      <c r="D29" s="15"/>
      <c r="E29" s="15"/>
      <c r="F29" s="15"/>
    </row>
    <row r="30" spans="1:8" ht="15" x14ac:dyDescent="0.25">
      <c r="B30" s="19"/>
      <c r="C30" s="15"/>
      <c r="D30" s="15"/>
      <c r="E30" s="15"/>
      <c r="F30" s="17"/>
      <c r="G30" s="10"/>
    </row>
    <row r="31" spans="1:8" ht="15" x14ac:dyDescent="0.25">
      <c r="B31" s="16"/>
      <c r="C31" s="16"/>
      <c r="D31" s="16"/>
      <c r="E31" s="16"/>
      <c r="F31" s="16"/>
    </row>
    <row r="32" spans="1:8" ht="15" x14ac:dyDescent="0.25">
      <c r="B32" s="15"/>
      <c r="C32" s="15"/>
      <c r="D32" s="15"/>
      <c r="E32" s="15"/>
      <c r="F32" s="15"/>
    </row>
    <row r="33" spans="2:6" ht="15" x14ac:dyDescent="0.25">
      <c r="B33" s="15"/>
      <c r="C33" s="15"/>
      <c r="D33" s="15"/>
      <c r="E33" s="15"/>
      <c r="F33" s="15"/>
    </row>
    <row r="34" spans="2:6" ht="15" x14ac:dyDescent="0.25">
      <c r="B34" s="15"/>
      <c r="C34" s="15"/>
      <c r="D34" s="15"/>
      <c r="E34" s="15"/>
      <c r="F34" s="15"/>
    </row>
    <row r="35" spans="2:6" ht="15" x14ac:dyDescent="0.25">
      <c r="B35" s="15"/>
      <c r="C35" s="15"/>
      <c r="D35" s="15"/>
      <c r="E35" s="15"/>
      <c r="F35" s="16"/>
    </row>
    <row r="36" spans="2:6" ht="15" x14ac:dyDescent="0.25">
      <c r="B36" s="15"/>
      <c r="C36" s="15"/>
      <c r="D36" s="15"/>
      <c r="E36" s="15"/>
      <c r="F36" s="15"/>
    </row>
    <row r="37" spans="2:6" ht="15" x14ac:dyDescent="0.25">
      <c r="B37" s="15"/>
      <c r="C37" s="15"/>
      <c r="D37" s="15"/>
      <c r="E37" s="15"/>
      <c r="F37" s="15"/>
    </row>
  </sheetData>
  <phoneticPr fontId="4" type="noConversion"/>
  <pageMargins left="1.04" right="0.75" top="1" bottom="1" header="0.5" footer="0.5"/>
  <pageSetup orientation="portrait" r:id="rId1"/>
  <headerFooter alignWithMargins="0">
    <oddHeader>&amp;R&amp;"Arial,Bold"ODEC Workpapers for May 2023 Filing
Page 2 of 3</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6"/>
  <sheetViews>
    <sheetView zoomScale="80" zoomScaleNormal="80" workbookViewId="0">
      <selection activeCell="Q29" sqref="Q29"/>
    </sheetView>
  </sheetViews>
  <sheetFormatPr defaultRowHeight="13.2" x14ac:dyDescent="0.25"/>
  <cols>
    <col min="1" max="1" width="10.33203125" customWidth="1"/>
    <col min="2" max="2" width="73.44140625" customWidth="1"/>
    <col min="3" max="4" width="12.33203125" bestFit="1" customWidth="1"/>
    <col min="5" max="5" width="16" customWidth="1"/>
    <col min="6" max="6" width="15.5546875" customWidth="1"/>
    <col min="7" max="7" width="14.33203125" bestFit="1" customWidth="1"/>
    <col min="8" max="8" width="16.5546875" customWidth="1"/>
    <col min="9" max="9" width="17" customWidth="1"/>
    <col min="10" max="10" width="12.33203125" bestFit="1" customWidth="1"/>
    <col min="11" max="11" width="15.109375" customWidth="1"/>
    <col min="12" max="12" width="16.109375" customWidth="1"/>
    <col min="13" max="13" width="13.6640625" customWidth="1"/>
    <col min="14" max="14" width="14.33203125" bestFit="1" customWidth="1"/>
    <col min="15" max="15" width="2.88671875" customWidth="1"/>
    <col min="16" max="16" width="15.33203125" customWidth="1"/>
  </cols>
  <sheetData>
    <row r="1" spans="1:16" ht="15.6" x14ac:dyDescent="0.3">
      <c r="B1" s="35" t="s">
        <v>0</v>
      </c>
      <c r="C1" s="18"/>
      <c r="D1" s="18"/>
      <c r="E1" s="18"/>
      <c r="F1" s="18"/>
      <c r="G1" s="18"/>
      <c r="H1" s="18"/>
      <c r="I1" s="18"/>
      <c r="J1" s="18"/>
      <c r="K1" s="18"/>
      <c r="L1" s="18"/>
      <c r="M1" s="18"/>
      <c r="N1" s="18"/>
      <c r="O1" s="18"/>
      <c r="P1" s="18"/>
    </row>
    <row r="2" spans="1:16" ht="15.6" x14ac:dyDescent="0.3">
      <c r="B2" s="35" t="s">
        <v>55</v>
      </c>
      <c r="C2" s="18"/>
      <c r="D2" s="18"/>
      <c r="E2" s="18"/>
      <c r="F2" s="18"/>
      <c r="G2" s="18"/>
      <c r="H2" s="18"/>
      <c r="I2" s="18"/>
      <c r="J2" s="18"/>
      <c r="K2" s="18"/>
      <c r="L2" s="18"/>
      <c r="M2" s="18"/>
      <c r="N2" s="18"/>
      <c r="O2" s="18"/>
      <c r="P2" s="18"/>
    </row>
    <row r="3" spans="1:16" ht="15.6" x14ac:dyDescent="0.3">
      <c r="B3" s="35" t="str">
        <f>$C$4&amp;" Projected Budget"</f>
        <v>2023 Projected Budget</v>
      </c>
      <c r="C3" s="18"/>
      <c r="D3" s="18"/>
      <c r="E3" s="18"/>
      <c r="F3" s="18"/>
      <c r="G3" s="18"/>
      <c r="H3" s="18"/>
      <c r="I3" s="18"/>
      <c r="J3" s="18"/>
      <c r="K3" s="18"/>
      <c r="L3" s="18"/>
      <c r="M3" s="18"/>
      <c r="N3" s="18"/>
      <c r="O3" s="18"/>
      <c r="P3" s="18"/>
    </row>
    <row r="4" spans="1:16" x14ac:dyDescent="0.25">
      <c r="B4" t="s">
        <v>87</v>
      </c>
      <c r="C4">
        <v>2023</v>
      </c>
    </row>
    <row r="6" spans="1:16" ht="14.4" x14ac:dyDescent="0.3">
      <c r="A6" s="66"/>
      <c r="B6" s="32"/>
    </row>
    <row r="7" spans="1:16" ht="15.6" x14ac:dyDescent="0.3">
      <c r="C7" s="70" t="str">
        <f>"Jan-"&amp;RIGHT($C$4,2)</f>
        <v>Jan-23</v>
      </c>
      <c r="D7" s="70" t="str">
        <f>"Feb-"&amp;RIGHT($C$4,2)</f>
        <v>Feb-23</v>
      </c>
      <c r="E7" s="70" t="str">
        <f>"Mar-"&amp;RIGHT($C$4,2)</f>
        <v>Mar-23</v>
      </c>
      <c r="F7" s="70" t="str">
        <f>"Apr-"&amp;RIGHT($C$4,2)</f>
        <v>Apr-23</v>
      </c>
      <c r="G7" s="70" t="str">
        <f>"May-"&amp;RIGHT($C$4,2)</f>
        <v>May-23</v>
      </c>
      <c r="H7" s="70" t="str">
        <f>"Jun-"&amp;RIGHT($C$4,2)</f>
        <v>Jun-23</v>
      </c>
      <c r="I7" s="70" t="str">
        <f>"Jul-"&amp;RIGHT($C$4,2)</f>
        <v>Jul-23</v>
      </c>
      <c r="J7" s="70" t="str">
        <f>"Aug-"&amp;RIGHT($C$4,2)</f>
        <v>Aug-23</v>
      </c>
      <c r="K7" s="70" t="str">
        <f>"Sep-"&amp;RIGHT($C$4,2)</f>
        <v>Sep-23</v>
      </c>
      <c r="L7" s="70" t="str">
        <f>"Oct-"&amp;RIGHT($C$4,2)</f>
        <v>Oct-23</v>
      </c>
      <c r="M7" s="70" t="str">
        <f>"Nov-"&amp;RIGHT($C$4,2)</f>
        <v>Nov-23</v>
      </c>
      <c r="N7" s="70" t="str">
        <f>"Dec-"&amp;RIGHT($C$4,2)</f>
        <v>Dec-23</v>
      </c>
      <c r="P7" s="69" t="str">
        <f>"Total "&amp;$C$4</f>
        <v>Total 2023</v>
      </c>
    </row>
    <row r="8" spans="1:16" ht="15.6" x14ac:dyDescent="0.3">
      <c r="B8" s="33" t="s">
        <v>56</v>
      </c>
      <c r="C8" s="38"/>
      <c r="D8" s="38"/>
      <c r="E8" s="38"/>
      <c r="F8" s="38"/>
      <c r="G8" s="38"/>
      <c r="H8" s="38"/>
      <c r="I8" s="38"/>
      <c r="J8" s="38"/>
      <c r="K8" s="38"/>
      <c r="L8" s="38"/>
      <c r="M8" s="38"/>
      <c r="N8" s="38"/>
      <c r="O8" s="38"/>
      <c r="P8" s="38"/>
    </row>
    <row r="9" spans="1:16" ht="15" x14ac:dyDescent="0.25">
      <c r="A9" s="67">
        <v>241456</v>
      </c>
      <c r="B9" s="34" t="s">
        <v>130</v>
      </c>
      <c r="C9" s="99">
        <v>0</v>
      </c>
      <c r="D9" s="99">
        <v>0</v>
      </c>
      <c r="E9" s="99">
        <v>100000</v>
      </c>
      <c r="F9" s="99">
        <v>0</v>
      </c>
      <c r="G9" s="99">
        <v>0</v>
      </c>
      <c r="H9" s="99">
        <v>0</v>
      </c>
      <c r="I9" s="99">
        <v>0</v>
      </c>
      <c r="J9" s="99">
        <v>0</v>
      </c>
      <c r="K9" s="99">
        <v>0</v>
      </c>
      <c r="L9" s="99">
        <v>0</v>
      </c>
      <c r="M9" s="99">
        <v>0</v>
      </c>
      <c r="N9" s="99">
        <v>0</v>
      </c>
      <c r="O9" s="39"/>
      <c r="P9" s="99">
        <f>SUM(C9:N9)</f>
        <v>100000</v>
      </c>
    </row>
    <row r="10" spans="1:16" ht="15" x14ac:dyDescent="0.25">
      <c r="A10" s="67">
        <v>241437</v>
      </c>
      <c r="B10" s="34" t="s">
        <v>64</v>
      </c>
      <c r="C10" s="100">
        <v>0</v>
      </c>
      <c r="D10" s="100">
        <v>0</v>
      </c>
      <c r="E10" s="100">
        <v>200000</v>
      </c>
      <c r="F10" s="100">
        <v>0</v>
      </c>
      <c r="G10" s="100">
        <v>0</v>
      </c>
      <c r="H10" s="100">
        <v>0</v>
      </c>
      <c r="I10" s="100">
        <v>0</v>
      </c>
      <c r="J10" s="100">
        <v>0</v>
      </c>
      <c r="K10" s="100">
        <v>0</v>
      </c>
      <c r="L10" s="100">
        <v>0</v>
      </c>
      <c r="M10" s="100">
        <v>0</v>
      </c>
      <c r="N10" s="100">
        <v>0</v>
      </c>
      <c r="O10" s="39"/>
      <c r="P10" s="102">
        <f>SUM(C10:N10)</f>
        <v>200000</v>
      </c>
    </row>
    <row r="11" spans="1:16" ht="15" x14ac:dyDescent="0.25">
      <c r="A11" s="67">
        <v>241473</v>
      </c>
      <c r="B11" s="34" t="s">
        <v>150</v>
      </c>
      <c r="C11" s="100">
        <v>0</v>
      </c>
      <c r="D11" s="100">
        <v>0</v>
      </c>
      <c r="E11" s="100">
        <v>0</v>
      </c>
      <c r="F11" s="100">
        <v>0</v>
      </c>
      <c r="G11" s="100">
        <v>25000</v>
      </c>
      <c r="H11" s="100">
        <v>0</v>
      </c>
      <c r="I11" s="100">
        <v>0</v>
      </c>
      <c r="J11" s="100">
        <v>0</v>
      </c>
      <c r="K11" s="100">
        <v>0</v>
      </c>
      <c r="L11" s="100">
        <v>0</v>
      </c>
      <c r="M11" s="100">
        <v>0</v>
      </c>
      <c r="N11" s="100">
        <v>0</v>
      </c>
      <c r="O11" s="39"/>
      <c r="P11" s="102">
        <f t="shared" ref="P11:P40" si="0">SUM(C11:N11)</f>
        <v>25000</v>
      </c>
    </row>
    <row r="12" spans="1:16" ht="15" x14ac:dyDescent="0.25">
      <c r="A12" s="67">
        <v>241436</v>
      </c>
      <c r="B12" s="34" t="s">
        <v>124</v>
      </c>
      <c r="C12" s="100">
        <v>0</v>
      </c>
      <c r="D12" s="100">
        <v>0</v>
      </c>
      <c r="E12" s="100">
        <v>75000</v>
      </c>
      <c r="F12" s="100">
        <v>0</v>
      </c>
      <c r="G12" s="100">
        <v>0</v>
      </c>
      <c r="H12" s="100">
        <v>0</v>
      </c>
      <c r="I12" s="100">
        <v>0</v>
      </c>
      <c r="J12" s="100">
        <v>0</v>
      </c>
      <c r="K12" s="100">
        <v>0</v>
      </c>
      <c r="L12" s="100">
        <v>75000</v>
      </c>
      <c r="M12" s="100">
        <v>0</v>
      </c>
      <c r="N12" s="100">
        <v>0</v>
      </c>
      <c r="O12" s="39"/>
      <c r="P12" s="102">
        <f t="shared" si="0"/>
        <v>150000</v>
      </c>
    </row>
    <row r="13" spans="1:16" ht="15" x14ac:dyDescent="0.25">
      <c r="A13" s="67">
        <v>241516</v>
      </c>
      <c r="B13" s="34" t="s">
        <v>131</v>
      </c>
      <c r="C13" s="101">
        <v>15000</v>
      </c>
      <c r="D13" s="101">
        <v>15000</v>
      </c>
      <c r="E13" s="101">
        <v>15000</v>
      </c>
      <c r="F13" s="101">
        <v>165000</v>
      </c>
      <c r="G13" s="101">
        <v>15000</v>
      </c>
      <c r="H13" s="101">
        <v>75000</v>
      </c>
      <c r="I13" s="101">
        <v>75000</v>
      </c>
      <c r="J13" s="101">
        <v>165000</v>
      </c>
      <c r="K13" s="101">
        <v>35000</v>
      </c>
      <c r="L13" s="101">
        <v>20000</v>
      </c>
      <c r="M13" s="101">
        <v>20000</v>
      </c>
      <c r="N13" s="101">
        <v>25000</v>
      </c>
      <c r="O13" s="39"/>
      <c r="P13" s="102">
        <f t="shared" si="0"/>
        <v>640000</v>
      </c>
    </row>
    <row r="14" spans="1:16" ht="15" x14ac:dyDescent="0.25">
      <c r="A14" s="67">
        <v>241520</v>
      </c>
      <c r="B14" s="34" t="s">
        <v>133</v>
      </c>
      <c r="C14" s="100">
        <v>0</v>
      </c>
      <c r="D14" s="100">
        <v>5000</v>
      </c>
      <c r="E14" s="100">
        <v>5000</v>
      </c>
      <c r="F14" s="100">
        <v>5000</v>
      </c>
      <c r="G14" s="100">
        <v>5000</v>
      </c>
      <c r="H14" s="101">
        <v>5000</v>
      </c>
      <c r="I14" s="101">
        <v>5000</v>
      </c>
      <c r="J14" s="101">
        <v>5000</v>
      </c>
      <c r="K14" s="101">
        <v>5000</v>
      </c>
      <c r="L14" s="101">
        <v>5000</v>
      </c>
      <c r="M14" s="101">
        <v>5000</v>
      </c>
      <c r="N14" s="101">
        <v>0</v>
      </c>
      <c r="O14" s="39"/>
      <c r="P14" s="102">
        <f t="shared" si="0"/>
        <v>50000</v>
      </c>
    </row>
    <row r="15" spans="1:16" ht="15" x14ac:dyDescent="0.25">
      <c r="A15" s="68">
        <v>241521</v>
      </c>
      <c r="B15" s="34" t="s">
        <v>134</v>
      </c>
      <c r="C15" s="100">
        <v>0</v>
      </c>
      <c r="D15" s="100">
        <v>5000</v>
      </c>
      <c r="E15" s="100">
        <v>5000</v>
      </c>
      <c r="F15" s="100">
        <v>5000</v>
      </c>
      <c r="G15" s="100">
        <v>5000</v>
      </c>
      <c r="H15" s="100">
        <v>5000</v>
      </c>
      <c r="I15" s="100">
        <v>5000</v>
      </c>
      <c r="J15" s="100">
        <v>5000</v>
      </c>
      <c r="K15" s="100">
        <v>5000</v>
      </c>
      <c r="L15" s="100">
        <v>5000</v>
      </c>
      <c r="M15" s="100">
        <v>5000</v>
      </c>
      <c r="N15" s="100">
        <v>0</v>
      </c>
      <c r="O15" s="38"/>
      <c r="P15" s="102">
        <f t="shared" si="0"/>
        <v>50000</v>
      </c>
    </row>
    <row r="16" spans="1:16" ht="15" x14ac:dyDescent="0.25">
      <c r="A16" s="67">
        <v>241525</v>
      </c>
      <c r="B16" s="34" t="s">
        <v>151</v>
      </c>
      <c r="C16" s="100">
        <v>0</v>
      </c>
      <c r="D16" s="100">
        <v>0</v>
      </c>
      <c r="E16" s="100">
        <v>0</v>
      </c>
      <c r="F16" s="100">
        <v>0</v>
      </c>
      <c r="G16" s="100">
        <v>0</v>
      </c>
      <c r="H16" s="100">
        <v>0</v>
      </c>
      <c r="I16" s="100">
        <v>0</v>
      </c>
      <c r="J16" s="100">
        <v>0</v>
      </c>
      <c r="K16" s="100">
        <v>0</v>
      </c>
      <c r="L16" s="100">
        <v>0</v>
      </c>
      <c r="M16" s="100">
        <v>0</v>
      </c>
      <c r="N16" s="100">
        <v>0</v>
      </c>
      <c r="O16" s="38"/>
      <c r="P16" s="102">
        <f t="shared" si="0"/>
        <v>0</v>
      </c>
    </row>
    <row r="17" spans="1:16" ht="15" x14ac:dyDescent="0.25">
      <c r="A17" s="67">
        <v>241464</v>
      </c>
      <c r="B17" s="34" t="s">
        <v>77</v>
      </c>
      <c r="C17" s="100">
        <v>100000</v>
      </c>
      <c r="D17" s="100">
        <v>400000</v>
      </c>
      <c r="E17" s="100">
        <v>400000</v>
      </c>
      <c r="F17" s="100">
        <v>400000</v>
      </c>
      <c r="G17" s="100">
        <v>400000</v>
      </c>
      <c r="H17" s="100">
        <v>400000</v>
      </c>
      <c r="I17" s="100">
        <v>100000</v>
      </c>
      <c r="J17" s="100">
        <v>100000</v>
      </c>
      <c r="K17" s="100">
        <v>500000</v>
      </c>
      <c r="L17" s="100">
        <v>500000</v>
      </c>
      <c r="M17" s="100">
        <v>568000</v>
      </c>
      <c r="N17" s="100">
        <v>600000</v>
      </c>
      <c r="O17" s="38"/>
      <c r="P17" s="102">
        <f t="shared" si="0"/>
        <v>4468000</v>
      </c>
    </row>
    <row r="18" spans="1:16" ht="15" x14ac:dyDescent="0.25">
      <c r="A18" s="67">
        <v>241531</v>
      </c>
      <c r="B18" s="34" t="s">
        <v>152</v>
      </c>
      <c r="C18" s="100">
        <v>0</v>
      </c>
      <c r="D18" s="100">
        <v>0</v>
      </c>
      <c r="E18" s="100">
        <v>0</v>
      </c>
      <c r="F18" s="100">
        <v>0</v>
      </c>
      <c r="G18" s="100">
        <v>0</v>
      </c>
      <c r="H18" s="100">
        <v>0</v>
      </c>
      <c r="I18" s="100">
        <v>0</v>
      </c>
      <c r="J18" s="100">
        <v>0</v>
      </c>
      <c r="K18" s="100">
        <v>0</v>
      </c>
      <c r="L18" s="100">
        <v>0</v>
      </c>
      <c r="M18" s="100">
        <v>0</v>
      </c>
      <c r="N18" s="100">
        <v>0</v>
      </c>
      <c r="O18" s="38"/>
      <c r="P18" s="102">
        <f t="shared" si="0"/>
        <v>0</v>
      </c>
    </row>
    <row r="19" spans="1:16" ht="15" x14ac:dyDescent="0.25">
      <c r="A19" s="67">
        <v>241563</v>
      </c>
      <c r="B19" s="34" t="s">
        <v>136</v>
      </c>
      <c r="C19" s="100">
        <v>10000</v>
      </c>
      <c r="D19" s="100">
        <v>10000</v>
      </c>
      <c r="E19" s="100">
        <v>10000</v>
      </c>
      <c r="F19" s="100">
        <v>20000</v>
      </c>
      <c r="G19" s="100">
        <v>20000</v>
      </c>
      <c r="H19" s="100">
        <v>20000</v>
      </c>
      <c r="I19" s="100">
        <v>20000</v>
      </c>
      <c r="J19" s="100">
        <v>20000</v>
      </c>
      <c r="K19" s="100">
        <v>20000</v>
      </c>
      <c r="L19" s="100">
        <v>20000</v>
      </c>
      <c r="M19" s="100">
        <v>10000</v>
      </c>
      <c r="N19" s="100">
        <v>10000</v>
      </c>
      <c r="O19" s="38"/>
      <c r="P19" s="102">
        <f t="shared" si="0"/>
        <v>190000</v>
      </c>
    </row>
    <row r="20" spans="1:16" ht="15" x14ac:dyDescent="0.25">
      <c r="A20" s="67">
        <v>241346</v>
      </c>
      <c r="B20" s="34" t="s">
        <v>125</v>
      </c>
      <c r="C20" s="100">
        <v>20000</v>
      </c>
      <c r="D20" s="100">
        <v>20000</v>
      </c>
      <c r="E20" s="100">
        <v>35000</v>
      </c>
      <c r="F20" s="100">
        <v>30000</v>
      </c>
      <c r="G20" s="100">
        <v>30000</v>
      </c>
      <c r="H20" s="100">
        <v>30000</v>
      </c>
      <c r="I20" s="100">
        <v>630000</v>
      </c>
      <c r="J20" s="100">
        <v>20000</v>
      </c>
      <c r="K20" s="100">
        <v>22000</v>
      </c>
      <c r="L20" s="100">
        <v>25000</v>
      </c>
      <c r="M20" s="100">
        <v>5000</v>
      </c>
      <c r="N20" s="100">
        <v>5000</v>
      </c>
      <c r="O20" s="38"/>
      <c r="P20" s="102">
        <f t="shared" si="0"/>
        <v>872000</v>
      </c>
    </row>
    <row r="21" spans="1:16" ht="15" x14ac:dyDescent="0.25">
      <c r="A21" s="67">
        <v>241517</v>
      </c>
      <c r="B21" s="34" t="s">
        <v>153</v>
      </c>
      <c r="C21" s="100">
        <v>15000</v>
      </c>
      <c r="D21" s="100">
        <v>15000</v>
      </c>
      <c r="E21" s="100">
        <v>15000</v>
      </c>
      <c r="F21" s="100">
        <v>165000</v>
      </c>
      <c r="G21" s="100">
        <v>15000</v>
      </c>
      <c r="H21" s="100">
        <v>75000</v>
      </c>
      <c r="I21" s="100">
        <v>75000</v>
      </c>
      <c r="J21" s="100">
        <v>165000</v>
      </c>
      <c r="K21" s="100">
        <v>35000</v>
      </c>
      <c r="L21" s="100">
        <v>20000</v>
      </c>
      <c r="M21" s="100">
        <v>20000</v>
      </c>
      <c r="N21" s="100">
        <v>25000</v>
      </c>
      <c r="O21" s="38"/>
      <c r="P21" s="102">
        <f t="shared" si="0"/>
        <v>640000</v>
      </c>
    </row>
    <row r="22" spans="1:16" ht="15" x14ac:dyDescent="0.25">
      <c r="A22" s="67">
        <v>241522</v>
      </c>
      <c r="B22" s="34" t="s">
        <v>154</v>
      </c>
      <c r="C22" s="100">
        <v>0</v>
      </c>
      <c r="D22" s="100">
        <v>0</v>
      </c>
      <c r="E22" s="100">
        <v>0</v>
      </c>
      <c r="F22" s="100">
        <v>0</v>
      </c>
      <c r="G22" s="100">
        <v>0</v>
      </c>
      <c r="H22" s="100">
        <v>0</v>
      </c>
      <c r="I22" s="100">
        <v>0</v>
      </c>
      <c r="J22" s="100">
        <v>0</v>
      </c>
      <c r="K22" s="100">
        <v>0</v>
      </c>
      <c r="L22" s="100">
        <v>0</v>
      </c>
      <c r="M22" s="100">
        <v>0</v>
      </c>
      <c r="N22" s="100">
        <v>0</v>
      </c>
      <c r="O22" s="38"/>
      <c r="P22" s="102">
        <f t="shared" si="0"/>
        <v>0</v>
      </c>
    </row>
    <row r="23" spans="1:16" ht="15" x14ac:dyDescent="0.25">
      <c r="A23" s="67">
        <v>241523</v>
      </c>
      <c r="B23" s="34" t="s">
        <v>155</v>
      </c>
      <c r="C23" s="100">
        <v>0</v>
      </c>
      <c r="D23" s="100">
        <v>0</v>
      </c>
      <c r="E23" s="100">
        <v>0</v>
      </c>
      <c r="F23" s="100">
        <v>0</v>
      </c>
      <c r="G23" s="100">
        <v>0</v>
      </c>
      <c r="H23" s="100">
        <v>0</v>
      </c>
      <c r="I23" s="100">
        <v>0</v>
      </c>
      <c r="J23" s="100">
        <v>0</v>
      </c>
      <c r="K23" s="100">
        <v>0</v>
      </c>
      <c r="L23" s="100">
        <v>0</v>
      </c>
      <c r="M23" s="100">
        <v>0</v>
      </c>
      <c r="N23" s="100">
        <v>0</v>
      </c>
      <c r="O23" s="38"/>
      <c r="P23" s="102">
        <f t="shared" si="0"/>
        <v>0</v>
      </c>
    </row>
    <row r="24" spans="1:16" ht="15" x14ac:dyDescent="0.25">
      <c r="A24" s="67">
        <v>241524</v>
      </c>
      <c r="B24" s="34" t="s">
        <v>156</v>
      </c>
      <c r="C24" s="100">
        <v>0</v>
      </c>
      <c r="D24" s="100">
        <v>0</v>
      </c>
      <c r="E24" s="100">
        <v>0</v>
      </c>
      <c r="F24" s="100">
        <v>0</v>
      </c>
      <c r="G24" s="100">
        <v>0</v>
      </c>
      <c r="H24" s="100">
        <v>0</v>
      </c>
      <c r="I24" s="100">
        <v>0</v>
      </c>
      <c r="J24" s="100">
        <v>0</v>
      </c>
      <c r="K24" s="100">
        <v>0</v>
      </c>
      <c r="L24" s="100">
        <v>0</v>
      </c>
      <c r="M24" s="100">
        <v>0</v>
      </c>
      <c r="N24" s="100">
        <v>0</v>
      </c>
      <c r="O24" s="38"/>
      <c r="P24" s="102">
        <f t="shared" si="0"/>
        <v>0</v>
      </c>
    </row>
    <row r="25" spans="1:16" ht="15" x14ac:dyDescent="0.25">
      <c r="A25" s="67">
        <v>241532</v>
      </c>
      <c r="B25" s="34" t="s">
        <v>135</v>
      </c>
      <c r="C25" s="100">
        <v>0</v>
      </c>
      <c r="D25" s="100">
        <v>0</v>
      </c>
      <c r="E25" s="100">
        <v>30000</v>
      </c>
      <c r="F25" s="100">
        <v>0</v>
      </c>
      <c r="G25" s="100">
        <v>0</v>
      </c>
      <c r="H25" s="100">
        <v>0</v>
      </c>
      <c r="I25" s="100">
        <v>0</v>
      </c>
      <c r="J25" s="100">
        <v>0</v>
      </c>
      <c r="K25" s="100">
        <v>0</v>
      </c>
      <c r="L25" s="100">
        <v>0</v>
      </c>
      <c r="M25" s="100">
        <v>0</v>
      </c>
      <c r="N25" s="100">
        <v>0</v>
      </c>
      <c r="O25" s="38"/>
      <c r="P25" s="102">
        <f t="shared" si="0"/>
        <v>30000</v>
      </c>
    </row>
    <row r="26" spans="1:16" ht="15" x14ac:dyDescent="0.25">
      <c r="A26" s="67">
        <v>241460</v>
      </c>
      <c r="B26" s="34" t="s">
        <v>76</v>
      </c>
      <c r="C26" s="100">
        <v>70000</v>
      </c>
      <c r="D26" s="100">
        <v>62000</v>
      </c>
      <c r="E26" s="100">
        <v>102500</v>
      </c>
      <c r="F26" s="100">
        <v>85000</v>
      </c>
      <c r="G26" s="100">
        <v>85000</v>
      </c>
      <c r="H26" s="100">
        <v>685000</v>
      </c>
      <c r="I26" s="100">
        <v>75000</v>
      </c>
      <c r="J26" s="100">
        <v>265000</v>
      </c>
      <c r="K26" s="100">
        <v>80000</v>
      </c>
      <c r="L26" s="100">
        <v>60000</v>
      </c>
      <c r="M26" s="100">
        <v>60000</v>
      </c>
      <c r="N26" s="100">
        <v>60000</v>
      </c>
      <c r="O26" s="38"/>
      <c r="P26" s="102">
        <f t="shared" si="0"/>
        <v>1689500</v>
      </c>
    </row>
    <row r="27" spans="1:16" ht="15" x14ac:dyDescent="0.25">
      <c r="A27" s="67">
        <v>241518</v>
      </c>
      <c r="B27" s="34" t="s">
        <v>157</v>
      </c>
      <c r="C27" s="100">
        <v>0</v>
      </c>
      <c r="D27" s="100">
        <v>0</v>
      </c>
      <c r="E27" s="100">
        <v>0</v>
      </c>
      <c r="F27" s="100">
        <v>0</v>
      </c>
      <c r="G27" s="100">
        <v>0</v>
      </c>
      <c r="H27" s="100">
        <v>0</v>
      </c>
      <c r="I27" s="100">
        <v>0</v>
      </c>
      <c r="J27" s="100">
        <v>0</v>
      </c>
      <c r="K27" s="100">
        <v>0</v>
      </c>
      <c r="L27" s="100">
        <v>0</v>
      </c>
      <c r="M27" s="100">
        <v>0</v>
      </c>
      <c r="N27" s="100">
        <v>0</v>
      </c>
      <c r="O27" s="38"/>
      <c r="P27" s="102">
        <f t="shared" si="0"/>
        <v>0</v>
      </c>
    </row>
    <row r="28" spans="1:16" ht="15" x14ac:dyDescent="0.25">
      <c r="A28" s="67">
        <v>241519</v>
      </c>
      <c r="B28" s="34" t="s">
        <v>132</v>
      </c>
      <c r="C28" s="100">
        <v>0</v>
      </c>
      <c r="D28" s="100">
        <v>0</v>
      </c>
      <c r="E28" s="100">
        <v>0</v>
      </c>
      <c r="F28" s="100">
        <v>0</v>
      </c>
      <c r="G28" s="100">
        <v>0</v>
      </c>
      <c r="H28" s="100">
        <v>0</v>
      </c>
      <c r="I28" s="100">
        <v>0</v>
      </c>
      <c r="J28" s="100">
        <v>0</v>
      </c>
      <c r="K28" s="100">
        <v>0</v>
      </c>
      <c r="L28" s="100">
        <v>0</v>
      </c>
      <c r="M28" s="100">
        <v>0</v>
      </c>
      <c r="N28" s="100">
        <v>0</v>
      </c>
      <c r="O28" s="38"/>
      <c r="P28" s="102">
        <f t="shared" si="0"/>
        <v>0</v>
      </c>
    </row>
    <row r="29" spans="1:16" ht="15" x14ac:dyDescent="0.25">
      <c r="A29" s="67">
        <v>241526</v>
      </c>
      <c r="B29" s="34" t="s">
        <v>158</v>
      </c>
      <c r="C29" s="100">
        <v>0</v>
      </c>
      <c r="D29" s="100">
        <v>0</v>
      </c>
      <c r="E29" s="100">
        <v>0</v>
      </c>
      <c r="F29" s="100">
        <v>0</v>
      </c>
      <c r="G29" s="100">
        <v>0</v>
      </c>
      <c r="H29" s="100">
        <v>0</v>
      </c>
      <c r="I29" s="100">
        <v>0</v>
      </c>
      <c r="J29" s="100">
        <v>0</v>
      </c>
      <c r="K29" s="100">
        <v>0</v>
      </c>
      <c r="L29" s="100">
        <v>0</v>
      </c>
      <c r="M29" s="100">
        <v>0</v>
      </c>
      <c r="N29" s="100">
        <v>0</v>
      </c>
      <c r="O29" s="38"/>
      <c r="P29" s="102">
        <f t="shared" si="0"/>
        <v>0</v>
      </c>
    </row>
    <row r="30" spans="1:16" ht="15" x14ac:dyDescent="0.25">
      <c r="A30" s="67">
        <v>241527</v>
      </c>
      <c r="B30" s="34" t="s">
        <v>159</v>
      </c>
      <c r="C30" s="100">
        <v>0</v>
      </c>
      <c r="D30" s="100">
        <v>0</v>
      </c>
      <c r="E30" s="100">
        <v>0</v>
      </c>
      <c r="F30" s="100">
        <v>0</v>
      </c>
      <c r="G30" s="100">
        <v>0</v>
      </c>
      <c r="H30" s="100">
        <v>0</v>
      </c>
      <c r="I30" s="100">
        <v>0</v>
      </c>
      <c r="J30" s="100">
        <v>0</v>
      </c>
      <c r="K30" s="100">
        <v>0</v>
      </c>
      <c r="L30" s="100">
        <v>0</v>
      </c>
      <c r="M30" s="100">
        <v>0</v>
      </c>
      <c r="N30" s="100">
        <v>0</v>
      </c>
      <c r="O30" s="38"/>
      <c r="P30" s="102">
        <f t="shared" si="0"/>
        <v>0</v>
      </c>
    </row>
    <row r="31" spans="1:16" ht="15" x14ac:dyDescent="0.25">
      <c r="A31" s="67">
        <v>241528</v>
      </c>
      <c r="B31" s="34" t="s">
        <v>160</v>
      </c>
      <c r="C31" s="100">
        <v>0</v>
      </c>
      <c r="D31" s="100">
        <v>0</v>
      </c>
      <c r="E31" s="100">
        <v>0</v>
      </c>
      <c r="F31" s="100">
        <v>0</v>
      </c>
      <c r="G31" s="100">
        <v>0</v>
      </c>
      <c r="H31" s="100">
        <v>0</v>
      </c>
      <c r="I31" s="100">
        <v>0</v>
      </c>
      <c r="J31" s="100">
        <v>0</v>
      </c>
      <c r="K31" s="100">
        <v>0</v>
      </c>
      <c r="L31" s="100">
        <v>0</v>
      </c>
      <c r="M31" s="100">
        <v>0</v>
      </c>
      <c r="N31" s="100">
        <v>0</v>
      </c>
      <c r="O31" s="38"/>
      <c r="P31" s="102">
        <f t="shared" si="0"/>
        <v>0</v>
      </c>
    </row>
    <row r="32" spans="1:16" ht="15" x14ac:dyDescent="0.25">
      <c r="A32" s="67">
        <v>241529</v>
      </c>
      <c r="B32" s="34" t="s">
        <v>161</v>
      </c>
      <c r="C32" s="100">
        <v>0</v>
      </c>
      <c r="D32" s="100">
        <v>0</v>
      </c>
      <c r="E32" s="100">
        <v>0</v>
      </c>
      <c r="F32" s="100">
        <v>0</v>
      </c>
      <c r="G32" s="100">
        <v>0</v>
      </c>
      <c r="H32" s="100">
        <v>0</v>
      </c>
      <c r="I32" s="100">
        <v>0</v>
      </c>
      <c r="J32" s="100">
        <v>0</v>
      </c>
      <c r="K32" s="100">
        <v>0</v>
      </c>
      <c r="L32" s="100">
        <v>0</v>
      </c>
      <c r="M32" s="100">
        <v>0</v>
      </c>
      <c r="N32" s="100">
        <v>0</v>
      </c>
      <c r="O32" s="38"/>
      <c r="P32" s="102">
        <f t="shared" si="0"/>
        <v>0</v>
      </c>
    </row>
    <row r="33" spans="1:16" ht="15" x14ac:dyDescent="0.25">
      <c r="A33" s="67">
        <v>241530</v>
      </c>
      <c r="B33" s="34" t="s">
        <v>162</v>
      </c>
      <c r="C33" s="100">
        <v>0</v>
      </c>
      <c r="D33" s="100">
        <v>0</v>
      </c>
      <c r="E33" s="100">
        <v>0</v>
      </c>
      <c r="F33" s="100">
        <v>0</v>
      </c>
      <c r="G33" s="100">
        <v>0</v>
      </c>
      <c r="H33" s="100">
        <v>0</v>
      </c>
      <c r="I33" s="100">
        <v>0</v>
      </c>
      <c r="J33" s="100">
        <v>0</v>
      </c>
      <c r="K33" s="100">
        <v>0</v>
      </c>
      <c r="L33" s="100">
        <v>0</v>
      </c>
      <c r="M33" s="100">
        <v>0</v>
      </c>
      <c r="N33" s="100">
        <v>0</v>
      </c>
      <c r="O33" s="38"/>
      <c r="P33" s="102">
        <f t="shared" si="0"/>
        <v>0</v>
      </c>
    </row>
    <row r="34" spans="1:16" ht="15" x14ac:dyDescent="0.25">
      <c r="A34" s="67">
        <v>241533</v>
      </c>
      <c r="B34" s="34" t="s">
        <v>126</v>
      </c>
      <c r="C34" s="100">
        <v>30000</v>
      </c>
      <c r="D34" s="100">
        <v>30000</v>
      </c>
      <c r="E34" s="100">
        <v>75000</v>
      </c>
      <c r="F34" s="100">
        <v>25000</v>
      </c>
      <c r="G34" s="100">
        <v>25000</v>
      </c>
      <c r="H34" s="100">
        <v>25000</v>
      </c>
      <c r="I34" s="100">
        <v>35000</v>
      </c>
      <c r="J34" s="100">
        <v>35000</v>
      </c>
      <c r="K34" s="100">
        <v>45000</v>
      </c>
      <c r="L34" s="100">
        <v>45000</v>
      </c>
      <c r="M34" s="100">
        <v>45000</v>
      </c>
      <c r="N34" s="100">
        <v>50000</v>
      </c>
      <c r="O34" s="38"/>
      <c r="P34" s="102">
        <f t="shared" si="0"/>
        <v>465000</v>
      </c>
    </row>
    <row r="35" spans="1:16" ht="15" x14ac:dyDescent="0.25">
      <c r="A35" s="67">
        <v>241604</v>
      </c>
      <c r="B35" s="34" t="s">
        <v>163</v>
      </c>
      <c r="C35" s="100">
        <v>0</v>
      </c>
      <c r="D35" s="100">
        <v>0</v>
      </c>
      <c r="E35" s="100">
        <v>0</v>
      </c>
      <c r="F35" s="100">
        <v>126000</v>
      </c>
      <c r="G35" s="100">
        <v>0</v>
      </c>
      <c r="H35" s="100">
        <v>0</v>
      </c>
      <c r="I35" s="100">
        <v>0</v>
      </c>
      <c r="J35" s="100">
        <v>0</v>
      </c>
      <c r="K35" s="100">
        <v>84000</v>
      </c>
      <c r="L35" s="100">
        <v>0</v>
      </c>
      <c r="M35" s="100">
        <v>0</v>
      </c>
      <c r="N35" s="100">
        <v>0</v>
      </c>
      <c r="O35" s="38"/>
      <c r="P35" s="102">
        <f t="shared" si="0"/>
        <v>210000</v>
      </c>
    </row>
    <row r="36" spans="1:16" ht="15" x14ac:dyDescent="0.25">
      <c r="A36" s="67">
        <v>241605</v>
      </c>
      <c r="B36" s="34" t="s">
        <v>164</v>
      </c>
      <c r="C36" s="100">
        <v>0</v>
      </c>
      <c r="D36" s="100">
        <v>0</v>
      </c>
      <c r="E36" s="100">
        <v>0</v>
      </c>
      <c r="F36" s="100">
        <v>180000</v>
      </c>
      <c r="G36" s="100">
        <v>0</v>
      </c>
      <c r="H36" s="100">
        <v>0</v>
      </c>
      <c r="I36" s="100">
        <v>0</v>
      </c>
      <c r="J36" s="100">
        <v>0</v>
      </c>
      <c r="K36" s="100">
        <v>120000</v>
      </c>
      <c r="L36" s="100">
        <v>0</v>
      </c>
      <c r="M36" s="100">
        <v>0</v>
      </c>
      <c r="N36" s="100">
        <v>0</v>
      </c>
      <c r="O36" s="38"/>
      <c r="P36" s="102">
        <f t="shared" si="0"/>
        <v>300000</v>
      </c>
    </row>
    <row r="37" spans="1:16" ht="15" x14ac:dyDescent="0.25">
      <c r="A37" s="67">
        <v>241606</v>
      </c>
      <c r="B37" s="34" t="s">
        <v>165</v>
      </c>
      <c r="C37" s="100">
        <v>0</v>
      </c>
      <c r="D37" s="100">
        <v>0</v>
      </c>
      <c r="E37" s="100">
        <v>0</v>
      </c>
      <c r="F37" s="100">
        <v>90000</v>
      </c>
      <c r="G37" s="100">
        <v>0</v>
      </c>
      <c r="H37" s="100">
        <v>0</v>
      </c>
      <c r="I37" s="100">
        <v>0</v>
      </c>
      <c r="J37" s="100">
        <v>0</v>
      </c>
      <c r="K37" s="100">
        <v>60000</v>
      </c>
      <c r="L37" s="100">
        <v>0</v>
      </c>
      <c r="M37" s="100">
        <v>0</v>
      </c>
      <c r="N37" s="100">
        <v>0</v>
      </c>
      <c r="O37" s="38"/>
      <c r="P37" s="102">
        <f t="shared" si="0"/>
        <v>150000</v>
      </c>
    </row>
    <row r="38" spans="1:16" ht="15" x14ac:dyDescent="0.25">
      <c r="A38" s="67">
        <v>241607</v>
      </c>
      <c r="B38" s="34" t="s">
        <v>166</v>
      </c>
      <c r="C38" s="100">
        <v>0</v>
      </c>
      <c r="D38" s="100">
        <v>0</v>
      </c>
      <c r="E38" s="100">
        <v>0</v>
      </c>
      <c r="F38" s="100">
        <v>90000</v>
      </c>
      <c r="G38" s="100">
        <v>0</v>
      </c>
      <c r="H38" s="100">
        <v>0</v>
      </c>
      <c r="I38" s="100">
        <v>0</v>
      </c>
      <c r="J38" s="100">
        <v>0</v>
      </c>
      <c r="K38" s="100">
        <v>60000</v>
      </c>
      <c r="L38" s="100">
        <v>0</v>
      </c>
      <c r="M38" s="100">
        <v>0</v>
      </c>
      <c r="N38" s="100">
        <v>0</v>
      </c>
      <c r="O38" s="38"/>
      <c r="P38" s="102">
        <f t="shared" si="0"/>
        <v>150000</v>
      </c>
    </row>
    <row r="39" spans="1:16" ht="15" x14ac:dyDescent="0.25">
      <c r="A39" s="67" t="s">
        <v>167</v>
      </c>
      <c r="B39" s="34" t="s">
        <v>168</v>
      </c>
      <c r="C39" s="100">
        <v>0</v>
      </c>
      <c r="D39" s="100">
        <v>0</v>
      </c>
      <c r="E39" s="100">
        <v>400000</v>
      </c>
      <c r="F39" s="100">
        <v>0</v>
      </c>
      <c r="G39" s="100">
        <v>0</v>
      </c>
      <c r="H39" s="100">
        <v>0</v>
      </c>
      <c r="I39" s="100">
        <v>0</v>
      </c>
      <c r="J39" s="100">
        <v>0</v>
      </c>
      <c r="K39" s="100">
        <v>0</v>
      </c>
      <c r="L39" s="100">
        <v>0</v>
      </c>
      <c r="M39" s="100">
        <v>0</v>
      </c>
      <c r="N39" s="100">
        <v>0</v>
      </c>
      <c r="O39" s="38"/>
      <c r="P39" s="102">
        <f t="shared" si="0"/>
        <v>400000</v>
      </c>
    </row>
    <row r="40" spans="1:16" ht="14.25" customHeight="1" x14ac:dyDescent="0.25">
      <c r="A40" s="67" t="s">
        <v>169</v>
      </c>
      <c r="B40" s="34" t="s">
        <v>170</v>
      </c>
      <c r="C40" s="100">
        <v>9333.3333333333339</v>
      </c>
      <c r="D40" s="100">
        <v>9333.3333333333339</v>
      </c>
      <c r="E40" s="100">
        <v>9333.3333333333339</v>
      </c>
      <c r="F40" s="100">
        <v>9333.3333333333339</v>
      </c>
      <c r="G40" s="100">
        <v>9333.3333333333339</v>
      </c>
      <c r="H40" s="100">
        <v>9333.3333333333339</v>
      </c>
      <c r="I40" s="100">
        <v>0</v>
      </c>
      <c r="J40" s="100">
        <v>0</v>
      </c>
      <c r="K40" s="100">
        <v>0</v>
      </c>
      <c r="L40" s="100">
        <v>0</v>
      </c>
      <c r="M40" s="100">
        <v>0</v>
      </c>
      <c r="N40" s="100">
        <v>0</v>
      </c>
      <c r="O40" s="38"/>
      <c r="P40" s="102">
        <f t="shared" si="0"/>
        <v>56000.000000000007</v>
      </c>
    </row>
    <row r="42" spans="1:16" ht="16.2" thickBot="1" x14ac:dyDescent="0.35">
      <c r="B42" s="40" t="s">
        <v>57</v>
      </c>
      <c r="C42" s="41">
        <f t="shared" ref="C42:N42" si="1">SUM(C9:C41)</f>
        <v>269333.33333333331</v>
      </c>
      <c r="D42" s="41">
        <f t="shared" si="1"/>
        <v>571333.33333333337</v>
      </c>
      <c r="E42" s="41">
        <f t="shared" si="1"/>
        <v>1476833.3333333333</v>
      </c>
      <c r="F42" s="41">
        <f t="shared" si="1"/>
        <v>1395333.3333333333</v>
      </c>
      <c r="G42" s="41">
        <f t="shared" si="1"/>
        <v>634333.33333333337</v>
      </c>
      <c r="H42" s="41">
        <f t="shared" si="1"/>
        <v>1329333.3333333333</v>
      </c>
      <c r="I42" s="41">
        <f t="shared" si="1"/>
        <v>1020000</v>
      </c>
      <c r="J42" s="41">
        <f t="shared" si="1"/>
        <v>780000</v>
      </c>
      <c r="K42" s="41">
        <f t="shared" si="1"/>
        <v>1071000</v>
      </c>
      <c r="L42" s="41">
        <f t="shared" si="1"/>
        <v>775000</v>
      </c>
      <c r="M42" s="41">
        <f t="shared" si="1"/>
        <v>738000</v>
      </c>
      <c r="N42" s="41">
        <f t="shared" si="1"/>
        <v>775000</v>
      </c>
      <c r="O42" s="41"/>
      <c r="P42" s="41">
        <f>SUM(P9:P41)</f>
        <v>10835500</v>
      </c>
    </row>
    <row r="43" spans="1:16" ht="13.8" thickTop="1" x14ac:dyDescent="0.25"/>
    <row r="46" spans="1:16" x14ac:dyDescent="0.25">
      <c r="C46" s="42"/>
      <c r="D46" s="42"/>
      <c r="E46" s="42"/>
      <c r="F46" s="42"/>
      <c r="G46" s="42"/>
      <c r="H46" s="42"/>
      <c r="I46" s="42"/>
      <c r="J46" s="42"/>
      <c r="K46" s="42"/>
      <c r="L46" s="42"/>
      <c r="M46" s="42"/>
      <c r="N46" s="42"/>
      <c r="O46" s="42"/>
      <c r="P46" s="42"/>
    </row>
  </sheetData>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3"/>
  <sheetViews>
    <sheetView view="pageLayout" topLeftCell="B1" zoomScaleNormal="85" workbookViewId="0">
      <selection activeCell="M12" sqref="M12"/>
    </sheetView>
  </sheetViews>
  <sheetFormatPr defaultColWidth="9.109375" defaultRowHeight="15" x14ac:dyDescent="0.25"/>
  <cols>
    <col min="1" max="1" width="9.88671875" style="59" customWidth="1"/>
    <col min="2" max="2" width="46.109375" style="57" customWidth="1"/>
    <col min="3" max="3" width="13.33203125" style="57" hidden="1" customWidth="1"/>
    <col min="4" max="4" width="2.6640625" style="57" hidden="1" customWidth="1"/>
    <col min="5" max="5" width="15.109375" style="57" hidden="1" customWidth="1"/>
    <col min="6" max="6" width="14.5546875" style="57" hidden="1" customWidth="1"/>
    <col min="7" max="7" width="15.109375" style="57" hidden="1" customWidth="1"/>
    <col min="8" max="8" width="2.6640625" style="57" customWidth="1"/>
    <col min="9" max="9" width="13.33203125" style="57" customWidth="1"/>
    <col min="10" max="10" width="15.5546875" style="57" customWidth="1"/>
    <col min="11" max="12" width="13.33203125" style="57" customWidth="1"/>
    <col min="13" max="13" width="15.33203125" style="57" customWidth="1"/>
    <col min="14" max="14" width="14.5546875" style="57" customWidth="1"/>
    <col min="15" max="15" width="13.33203125" style="57" customWidth="1"/>
    <col min="16" max="16" width="14.5546875" style="57" customWidth="1"/>
    <col min="17" max="19" width="13.33203125" style="57" customWidth="1"/>
    <col min="20" max="20" width="15.5546875" style="57" customWidth="1"/>
    <col min="21" max="21" width="2.6640625" style="57" customWidth="1"/>
    <col min="22" max="22" width="17.6640625" style="15" customWidth="1"/>
    <col min="23" max="16384" width="9.109375" style="15"/>
  </cols>
  <sheetData>
    <row r="1" spans="1:22" ht="15.6" x14ac:dyDescent="0.3">
      <c r="B1" s="162" t="s">
        <v>74</v>
      </c>
      <c r="C1" s="162"/>
      <c r="D1" s="162"/>
      <c r="E1" s="162"/>
      <c r="F1" s="162"/>
      <c r="G1" s="162"/>
      <c r="H1" s="162"/>
      <c r="I1" s="162"/>
      <c r="J1" s="162"/>
      <c r="K1" s="162"/>
      <c r="L1" s="162"/>
      <c r="M1" s="162"/>
      <c r="N1" s="162"/>
      <c r="O1" s="162"/>
      <c r="P1" s="162"/>
      <c r="Q1" s="162"/>
      <c r="R1" s="162"/>
      <c r="S1" s="162"/>
      <c r="T1" s="162"/>
      <c r="U1" s="64"/>
    </row>
    <row r="2" spans="1:22" ht="15.6" x14ac:dyDescent="0.3">
      <c r="B2" s="163" t="s">
        <v>75</v>
      </c>
      <c r="C2" s="163"/>
      <c r="D2" s="163"/>
      <c r="E2" s="163"/>
      <c r="F2" s="163"/>
      <c r="G2" s="163"/>
      <c r="H2" s="163"/>
      <c r="I2" s="163"/>
      <c r="J2" s="163"/>
      <c r="K2" s="163"/>
      <c r="L2" s="163"/>
      <c r="M2" s="163"/>
      <c r="N2" s="163"/>
      <c r="O2" s="163"/>
      <c r="P2" s="163"/>
      <c r="Q2" s="163"/>
      <c r="R2" s="163"/>
      <c r="S2" s="163"/>
      <c r="T2" s="163"/>
      <c r="U2" s="58"/>
    </row>
    <row r="3" spans="1:22" ht="15.6" x14ac:dyDescent="0.3">
      <c r="B3" s="163" t="str">
        <f>$C$4&amp;" In Service Forecast"</f>
        <v>2023 In Service Forecast</v>
      </c>
      <c r="C3" s="163"/>
      <c r="D3" s="163"/>
      <c r="E3" s="163"/>
      <c r="F3" s="163"/>
      <c r="G3" s="163"/>
      <c r="H3" s="163"/>
      <c r="I3" s="163"/>
      <c r="J3" s="163"/>
      <c r="K3" s="163"/>
      <c r="L3" s="163"/>
      <c r="M3" s="163"/>
      <c r="N3" s="163"/>
      <c r="O3" s="163"/>
      <c r="P3" s="163"/>
      <c r="Q3" s="163"/>
      <c r="R3" s="163"/>
      <c r="S3" s="163"/>
      <c r="T3" s="163"/>
      <c r="U3" s="58"/>
    </row>
    <row r="4" spans="1:22" ht="15.6" x14ac:dyDescent="0.3">
      <c r="B4" s="15" t="s">
        <v>87</v>
      </c>
      <c r="C4" s="15">
        <f>'Workpaper page 3_CWIP_ISL'!C4</f>
        <v>2023</v>
      </c>
      <c r="D4" s="58"/>
      <c r="E4" s="60"/>
      <c r="F4" s="60"/>
      <c r="G4" s="60"/>
      <c r="H4" s="58"/>
      <c r="I4" s="60"/>
      <c r="J4" s="58"/>
      <c r="K4" s="58"/>
      <c r="L4" s="58"/>
      <c r="M4" s="58"/>
      <c r="N4" s="58"/>
      <c r="O4" s="58"/>
      <c r="P4" s="58"/>
      <c r="Q4" s="58"/>
      <c r="R4" s="58"/>
      <c r="S4" s="58"/>
      <c r="T4" s="58"/>
      <c r="U4" s="58"/>
    </row>
    <row r="5" spans="1:22" ht="15.6" x14ac:dyDescent="0.3">
      <c r="B5" s="60"/>
      <c r="C5" s="60"/>
      <c r="D5" s="58"/>
      <c r="E5" s="60"/>
      <c r="F5" s="60"/>
      <c r="G5" s="60"/>
      <c r="H5" s="58"/>
      <c r="I5" s="60"/>
      <c r="J5" s="58"/>
      <c r="K5" s="58"/>
      <c r="L5" s="58"/>
      <c r="M5" s="58"/>
      <c r="N5" s="58"/>
      <c r="O5" s="58"/>
      <c r="P5" s="58"/>
      <c r="Q5" s="58"/>
      <c r="R5" s="58"/>
      <c r="S5" s="58"/>
      <c r="T5" s="58"/>
      <c r="U5" s="58"/>
    </row>
    <row r="6" spans="1:22" ht="15.6" x14ac:dyDescent="0.3">
      <c r="A6" s="61"/>
      <c r="C6" s="80" t="s">
        <v>78</v>
      </c>
      <c r="E6" s="80" t="s">
        <v>79</v>
      </c>
      <c r="F6" s="81">
        <f>$C$4</f>
        <v>2023</v>
      </c>
      <c r="G6" s="80" t="s">
        <v>80</v>
      </c>
    </row>
    <row r="7" spans="1:22" ht="15.6" x14ac:dyDescent="0.3">
      <c r="A7" s="62"/>
      <c r="B7" s="63"/>
      <c r="C7" s="82" t="s">
        <v>81</v>
      </c>
      <c r="D7" s="15"/>
      <c r="E7" s="82" t="s">
        <v>82</v>
      </c>
      <c r="F7" s="82" t="s">
        <v>83</v>
      </c>
      <c r="G7" s="82" t="s">
        <v>84</v>
      </c>
      <c r="H7" s="15"/>
      <c r="I7" s="79" t="str">
        <f>"Jan-"&amp;RIGHT($C$4,2)</f>
        <v>Jan-23</v>
      </c>
      <c r="J7" s="79" t="str">
        <f>"Feb-"&amp;RIGHT($C$4,2)</f>
        <v>Feb-23</v>
      </c>
      <c r="K7" s="79" t="str">
        <f>"Mar-"&amp;RIGHT($C$4,2)</f>
        <v>Mar-23</v>
      </c>
      <c r="L7" s="79" t="str">
        <f>"Apr-"&amp;RIGHT($C$4,2)</f>
        <v>Apr-23</v>
      </c>
      <c r="M7" s="79" t="str">
        <f>"May-"&amp;RIGHT($C$4,2)</f>
        <v>May-23</v>
      </c>
      <c r="N7" s="79" t="str">
        <f>"Jun-"&amp;RIGHT($C$4,2)</f>
        <v>Jun-23</v>
      </c>
      <c r="O7" s="79" t="str">
        <f>"Jul-"&amp;RIGHT($C$4,2)</f>
        <v>Jul-23</v>
      </c>
      <c r="P7" s="79" t="str">
        <f>"Aug-"&amp;RIGHT($C$4,2)</f>
        <v>Aug-23</v>
      </c>
      <c r="Q7" s="79" t="str">
        <f>"Sep-"&amp;RIGHT($C$4,2)</f>
        <v>Sep-23</v>
      </c>
      <c r="R7" s="79" t="str">
        <f>"Oct-"&amp;RIGHT($C$4,2)</f>
        <v>Oct-23</v>
      </c>
      <c r="S7" s="79" t="str">
        <f>"Nov-"&amp;RIGHT($C$4,2)</f>
        <v>Nov-23</v>
      </c>
      <c r="T7" s="79" t="str">
        <f>"Dec-"&amp;RIGHT($C$4,2)</f>
        <v>Dec-23</v>
      </c>
      <c r="U7" s="15"/>
      <c r="V7" s="83" t="str">
        <f>"Total "&amp;$C$4</f>
        <v>Total 2023</v>
      </c>
    </row>
    <row r="8" spans="1:22" ht="15.6" x14ac:dyDescent="0.3">
      <c r="A8" s="84"/>
      <c r="B8" s="33" t="s">
        <v>56</v>
      </c>
      <c r="C8" s="33"/>
      <c r="E8" s="97"/>
      <c r="F8" s="97"/>
      <c r="G8" s="97"/>
      <c r="H8" s="97"/>
      <c r="I8" s="97"/>
      <c r="J8" s="97"/>
      <c r="K8" s="97"/>
      <c r="L8" s="97"/>
      <c r="M8" s="97"/>
      <c r="N8" s="97"/>
      <c r="O8" s="97"/>
      <c r="P8" s="97"/>
      <c r="Q8" s="97"/>
      <c r="R8" s="97"/>
      <c r="S8" s="97"/>
      <c r="T8" s="97"/>
      <c r="U8" s="97"/>
      <c r="V8" s="97"/>
    </row>
    <row r="9" spans="1:22" x14ac:dyDescent="0.25">
      <c r="A9" s="67">
        <v>241456</v>
      </c>
      <c r="B9" s="34" t="s">
        <v>130</v>
      </c>
      <c r="C9" s="103">
        <v>44985</v>
      </c>
      <c r="E9" s="99">
        <v>2906865.8200000003</v>
      </c>
      <c r="F9" s="99">
        <v>100000</v>
      </c>
      <c r="G9" s="99">
        <f>E9+F9</f>
        <v>3006865.8200000003</v>
      </c>
      <c r="H9" s="99"/>
      <c r="I9" s="99">
        <v>0</v>
      </c>
      <c r="J9" s="99">
        <v>3006865.8200000003</v>
      </c>
      <c r="K9" s="99">
        <v>0</v>
      </c>
      <c r="L9" s="99">
        <v>0</v>
      </c>
      <c r="M9" s="99">
        <v>0</v>
      </c>
      <c r="N9" s="99">
        <v>0</v>
      </c>
      <c r="O9" s="99">
        <v>0</v>
      </c>
      <c r="P9" s="99">
        <v>0</v>
      </c>
      <c r="Q9" s="99">
        <v>0</v>
      </c>
      <c r="R9" s="99">
        <v>0</v>
      </c>
      <c r="S9" s="99">
        <v>0</v>
      </c>
      <c r="T9" s="99">
        <v>0</v>
      </c>
      <c r="U9" s="97"/>
      <c r="V9" s="99">
        <f>SUM(I9:T9)</f>
        <v>3006865.8200000003</v>
      </c>
    </row>
    <row r="10" spans="1:22" x14ac:dyDescent="0.25">
      <c r="A10" s="67">
        <v>241437</v>
      </c>
      <c r="B10" s="34" t="s">
        <v>64</v>
      </c>
      <c r="C10" s="103">
        <v>45291</v>
      </c>
      <c r="E10" s="100">
        <v>1704989.05</v>
      </c>
      <c r="F10" s="100">
        <v>200000</v>
      </c>
      <c r="G10" s="100">
        <f t="shared" ref="G10:G13" si="0">E10+F10</f>
        <v>1904989.05</v>
      </c>
      <c r="H10" s="100"/>
      <c r="I10" s="100">
        <v>0</v>
      </c>
      <c r="J10" s="100">
        <v>0</v>
      </c>
      <c r="K10" s="100">
        <v>0</v>
      </c>
      <c r="L10" s="100">
        <v>0</v>
      </c>
      <c r="M10" s="100">
        <v>0</v>
      </c>
      <c r="N10" s="100">
        <v>0</v>
      </c>
      <c r="O10" s="100">
        <v>0</v>
      </c>
      <c r="P10" s="100">
        <v>0</v>
      </c>
      <c r="Q10" s="100">
        <v>0</v>
      </c>
      <c r="R10" s="100">
        <v>0</v>
      </c>
      <c r="S10" s="100">
        <v>0</v>
      </c>
      <c r="T10" s="100">
        <f>G10</f>
        <v>1904989.05</v>
      </c>
      <c r="U10" s="100"/>
      <c r="V10" s="100">
        <f t="shared" ref="V10:V13" si="1">SUM(I10:T10)</f>
        <v>1904989.05</v>
      </c>
    </row>
    <row r="11" spans="1:22" x14ac:dyDescent="0.25">
      <c r="A11" s="67">
        <v>241473</v>
      </c>
      <c r="B11" s="34" t="s">
        <v>150</v>
      </c>
      <c r="C11" s="103">
        <v>45077</v>
      </c>
      <c r="E11" s="100">
        <v>34727.21</v>
      </c>
      <c r="F11" s="100">
        <v>25000</v>
      </c>
      <c r="G11" s="100">
        <f t="shared" si="0"/>
        <v>59727.21</v>
      </c>
      <c r="H11" s="100"/>
      <c r="I11" s="100">
        <v>0</v>
      </c>
      <c r="J11" s="100">
        <v>0</v>
      </c>
      <c r="K11" s="100">
        <v>0</v>
      </c>
      <c r="L11" s="100">
        <v>0</v>
      </c>
      <c r="M11" s="100">
        <f>G11</f>
        <v>59727.21</v>
      </c>
      <c r="N11" s="100">
        <v>0</v>
      </c>
      <c r="O11" s="100">
        <v>0</v>
      </c>
      <c r="P11" s="100">
        <v>0</v>
      </c>
      <c r="Q11" s="100">
        <v>0</v>
      </c>
      <c r="R11" s="100">
        <v>0</v>
      </c>
      <c r="S11" s="100">
        <v>0</v>
      </c>
      <c r="T11" s="100">
        <v>0</v>
      </c>
      <c r="U11" s="100"/>
      <c r="V11" s="100">
        <f t="shared" si="1"/>
        <v>59727.21</v>
      </c>
    </row>
    <row r="12" spans="1:22" x14ac:dyDescent="0.25">
      <c r="A12" s="67">
        <v>241436</v>
      </c>
      <c r="B12" s="34" t="s">
        <v>124</v>
      </c>
      <c r="C12" s="103">
        <v>45046</v>
      </c>
      <c r="E12" s="100">
        <v>192286.09000000003</v>
      </c>
      <c r="F12" s="100">
        <v>150000</v>
      </c>
      <c r="G12" s="100">
        <f t="shared" si="0"/>
        <v>342286.09</v>
      </c>
      <c r="H12" s="100"/>
      <c r="I12" s="100">
        <v>0</v>
      </c>
      <c r="J12" s="100">
        <v>0</v>
      </c>
      <c r="K12" s="100">
        <v>0</v>
      </c>
      <c r="L12" s="100">
        <f>G12</f>
        <v>342286.09</v>
      </c>
      <c r="M12" s="100">
        <v>0</v>
      </c>
      <c r="N12" s="100">
        <v>0</v>
      </c>
      <c r="O12" s="100">
        <v>0</v>
      </c>
      <c r="P12" s="100">
        <v>0</v>
      </c>
      <c r="Q12" s="100">
        <v>0</v>
      </c>
      <c r="R12" s="100">
        <v>0</v>
      </c>
      <c r="S12" s="100">
        <v>0</v>
      </c>
      <c r="T12" s="100">
        <v>0</v>
      </c>
      <c r="U12" s="100"/>
      <c r="V12" s="100">
        <f t="shared" si="1"/>
        <v>342286.09</v>
      </c>
    </row>
    <row r="13" spans="1:22" x14ac:dyDescent="0.25">
      <c r="A13" s="67" t="s">
        <v>167</v>
      </c>
      <c r="B13" s="34" t="s">
        <v>168</v>
      </c>
      <c r="C13" s="103">
        <v>45016</v>
      </c>
      <c r="E13" s="100">
        <v>0</v>
      </c>
      <c r="F13" s="100">
        <v>400000</v>
      </c>
      <c r="G13" s="100">
        <f t="shared" si="0"/>
        <v>400000</v>
      </c>
      <c r="H13" s="100"/>
      <c r="I13" s="100">
        <v>0</v>
      </c>
      <c r="J13" s="100">
        <v>0</v>
      </c>
      <c r="K13" s="100">
        <f>G13</f>
        <v>400000</v>
      </c>
      <c r="L13" s="100">
        <v>0</v>
      </c>
      <c r="M13" s="100">
        <v>0</v>
      </c>
      <c r="N13" s="100">
        <v>0</v>
      </c>
      <c r="O13" s="100">
        <v>0</v>
      </c>
      <c r="P13" s="100">
        <v>0</v>
      </c>
      <c r="Q13" s="100">
        <v>0</v>
      </c>
      <c r="R13" s="100">
        <v>0</v>
      </c>
      <c r="S13" s="100">
        <v>0</v>
      </c>
      <c r="T13" s="100">
        <v>0</v>
      </c>
      <c r="U13" s="100"/>
      <c r="V13" s="100">
        <f t="shared" si="1"/>
        <v>400000</v>
      </c>
    </row>
    <row r="14" spans="1:22" x14ac:dyDescent="0.25">
      <c r="B14" s="86"/>
      <c r="C14" s="86"/>
      <c r="E14" s="85"/>
      <c r="F14" s="85"/>
      <c r="G14" s="85"/>
      <c r="I14" s="85"/>
      <c r="J14" s="85"/>
      <c r="K14" s="85"/>
      <c r="L14" s="85"/>
      <c r="M14" s="85"/>
      <c r="N14" s="85"/>
      <c r="O14" s="85"/>
      <c r="P14" s="85"/>
      <c r="Q14" s="85"/>
      <c r="R14" s="85"/>
      <c r="S14" s="85"/>
      <c r="T14" s="85"/>
      <c r="V14" s="85"/>
    </row>
    <row r="15" spans="1:22" ht="16.2" thickBot="1" x14ac:dyDescent="0.35">
      <c r="A15" s="93" t="str">
        <f>"Total Transmission Forecasted "&amp;$C$4&amp;" In Service"</f>
        <v>Total Transmission Forecasted 2023 In Service</v>
      </c>
      <c r="B15" s="92"/>
      <c r="C15" s="40"/>
      <c r="E15" s="41">
        <f>SUM(E8:E14)</f>
        <v>4838868.17</v>
      </c>
      <c r="F15" s="41">
        <f>SUM(F8:F14)</f>
        <v>875000</v>
      </c>
      <c r="G15" s="41">
        <f>SUM(G8:G14)</f>
        <v>5713868.1699999999</v>
      </c>
      <c r="I15" s="41">
        <f t="shared" ref="I15:T15" si="2">SUM(I8:I14)</f>
        <v>0</v>
      </c>
      <c r="J15" s="41">
        <f t="shared" si="2"/>
        <v>3006865.8200000003</v>
      </c>
      <c r="K15" s="41">
        <f t="shared" si="2"/>
        <v>400000</v>
      </c>
      <c r="L15" s="41">
        <f t="shared" si="2"/>
        <v>342286.09</v>
      </c>
      <c r="M15" s="41">
        <f t="shared" si="2"/>
        <v>59727.21</v>
      </c>
      <c r="N15" s="41">
        <f t="shared" si="2"/>
        <v>0</v>
      </c>
      <c r="O15" s="41">
        <f t="shared" si="2"/>
        <v>0</v>
      </c>
      <c r="P15" s="41">
        <f t="shared" si="2"/>
        <v>0</v>
      </c>
      <c r="Q15" s="41">
        <f t="shared" si="2"/>
        <v>0</v>
      </c>
      <c r="R15" s="41">
        <f t="shared" si="2"/>
        <v>0</v>
      </c>
      <c r="S15" s="41">
        <f t="shared" si="2"/>
        <v>0</v>
      </c>
      <c r="T15" s="41">
        <f t="shared" si="2"/>
        <v>1904989.05</v>
      </c>
      <c r="V15" s="41">
        <f>SUM(V8:V14)</f>
        <v>5713868.1699999999</v>
      </c>
    </row>
    <row r="16" spans="1:22" ht="16.2" thickTop="1" x14ac:dyDescent="0.3">
      <c r="A16" s="87"/>
      <c r="B16" s="88"/>
      <c r="C16" s="88"/>
      <c r="D16" s="88"/>
      <c r="E16" s="88"/>
      <c r="F16" s="88"/>
      <c r="G16" s="88"/>
      <c r="H16" s="88"/>
      <c r="I16" s="89"/>
      <c r="J16" s="89"/>
      <c r="K16" s="89"/>
      <c r="L16" s="89"/>
      <c r="M16" s="89"/>
      <c r="N16" s="89"/>
      <c r="O16" s="89"/>
      <c r="P16" s="89"/>
      <c r="Q16" s="89"/>
      <c r="R16" s="89"/>
      <c r="S16" s="89"/>
      <c r="T16" s="89"/>
      <c r="U16" s="89"/>
    </row>
    <row r="18" spans="1:21" ht="15.6" x14ac:dyDescent="0.3">
      <c r="A18" s="87"/>
    </row>
    <row r="28" spans="1:21" x14ac:dyDescent="0.25">
      <c r="A28" s="90"/>
      <c r="B28" s="91"/>
      <c r="C28" s="91"/>
      <c r="D28" s="91"/>
      <c r="E28" s="91"/>
      <c r="F28" s="91"/>
      <c r="G28" s="91"/>
      <c r="H28" s="91"/>
      <c r="I28" s="91"/>
      <c r="J28" s="91"/>
      <c r="K28" s="91"/>
      <c r="L28" s="91"/>
      <c r="M28" s="91"/>
      <c r="N28" s="91"/>
      <c r="O28" s="91"/>
      <c r="P28" s="91"/>
      <c r="Q28" s="91"/>
      <c r="R28" s="91"/>
      <c r="S28" s="91"/>
      <c r="T28" s="91"/>
      <c r="U28" s="91"/>
    </row>
    <row r="29" spans="1:21" x14ac:dyDescent="0.25">
      <c r="A29" s="90"/>
      <c r="B29" s="91"/>
      <c r="C29" s="91"/>
      <c r="D29" s="91"/>
      <c r="E29" s="91"/>
      <c r="F29" s="91"/>
      <c r="G29" s="91"/>
      <c r="H29" s="91"/>
      <c r="I29" s="91"/>
      <c r="J29" s="91"/>
      <c r="K29" s="91"/>
      <c r="L29" s="91"/>
      <c r="M29" s="91"/>
      <c r="N29" s="91"/>
      <c r="O29" s="91"/>
      <c r="P29" s="91"/>
      <c r="Q29" s="91"/>
      <c r="R29" s="91"/>
      <c r="S29" s="91"/>
      <c r="T29" s="91"/>
      <c r="U29" s="91"/>
    </row>
    <row r="30" spans="1:21" x14ac:dyDescent="0.25">
      <c r="A30" s="90"/>
      <c r="B30" s="91"/>
      <c r="C30" s="91"/>
      <c r="D30" s="91"/>
      <c r="E30" s="91"/>
      <c r="F30" s="91"/>
      <c r="G30" s="91"/>
      <c r="H30" s="91"/>
      <c r="I30" s="91"/>
      <c r="J30" s="91"/>
      <c r="K30" s="91"/>
      <c r="L30" s="91"/>
      <c r="M30" s="91"/>
      <c r="N30" s="91"/>
      <c r="O30" s="91"/>
      <c r="P30" s="91"/>
      <c r="Q30" s="91"/>
      <c r="R30" s="91"/>
      <c r="S30" s="91"/>
      <c r="T30" s="91"/>
      <c r="U30" s="91"/>
    </row>
    <row r="31" spans="1:21" x14ac:dyDescent="0.25">
      <c r="A31" s="90"/>
      <c r="B31" s="91"/>
      <c r="C31" s="91"/>
      <c r="D31" s="91"/>
      <c r="E31" s="91"/>
      <c r="F31" s="91"/>
      <c r="G31" s="91"/>
      <c r="H31" s="91"/>
      <c r="I31" s="91"/>
      <c r="J31" s="91"/>
      <c r="K31" s="91"/>
      <c r="L31" s="91"/>
      <c r="M31" s="91"/>
      <c r="N31" s="91"/>
      <c r="O31" s="91"/>
      <c r="P31" s="91"/>
      <c r="Q31" s="91"/>
      <c r="R31" s="91"/>
      <c r="S31" s="91"/>
      <c r="T31" s="91"/>
      <c r="U31" s="91"/>
    </row>
    <row r="32" spans="1:21" x14ac:dyDescent="0.25">
      <c r="A32" s="90"/>
      <c r="B32" s="91"/>
      <c r="C32" s="91"/>
      <c r="D32" s="91"/>
      <c r="E32" s="91"/>
      <c r="F32" s="91"/>
      <c r="G32" s="91"/>
      <c r="H32" s="91"/>
      <c r="I32" s="91"/>
      <c r="J32" s="91"/>
      <c r="K32" s="91"/>
      <c r="L32" s="91"/>
      <c r="M32" s="91"/>
      <c r="N32" s="91"/>
      <c r="O32" s="91"/>
      <c r="P32" s="91"/>
      <c r="Q32" s="91"/>
      <c r="R32" s="91"/>
      <c r="S32" s="91"/>
      <c r="T32" s="91"/>
      <c r="U32" s="91"/>
    </row>
    <row r="33" spans="1:21" x14ac:dyDescent="0.25">
      <c r="A33" s="90"/>
      <c r="B33" s="91"/>
      <c r="C33" s="91"/>
      <c r="D33" s="91"/>
      <c r="E33" s="91"/>
      <c r="F33" s="91"/>
      <c r="G33" s="91"/>
      <c r="H33" s="91"/>
      <c r="I33" s="91"/>
      <c r="J33" s="91"/>
      <c r="K33" s="91"/>
      <c r="L33" s="91"/>
      <c r="M33" s="91"/>
      <c r="N33" s="91"/>
      <c r="O33" s="91"/>
      <c r="P33" s="91"/>
      <c r="Q33" s="91"/>
      <c r="R33" s="91"/>
      <c r="S33" s="91"/>
      <c r="T33" s="91"/>
      <c r="U33" s="91"/>
    </row>
    <row r="34" spans="1:21" x14ac:dyDescent="0.25">
      <c r="A34" s="90"/>
      <c r="B34" s="91"/>
      <c r="C34" s="91"/>
      <c r="D34" s="91"/>
      <c r="E34" s="91"/>
      <c r="F34" s="91"/>
      <c r="G34" s="91"/>
      <c r="H34" s="91"/>
      <c r="I34" s="91"/>
      <c r="J34" s="91"/>
      <c r="K34" s="91"/>
      <c r="L34" s="91"/>
      <c r="M34" s="91"/>
      <c r="N34" s="91"/>
      <c r="O34" s="91"/>
      <c r="P34" s="91"/>
      <c r="Q34" s="91"/>
      <c r="R34" s="91"/>
      <c r="S34" s="91"/>
      <c r="T34" s="91"/>
      <c r="U34" s="91"/>
    </row>
    <row r="35" spans="1:21" x14ac:dyDescent="0.25">
      <c r="A35" s="90"/>
      <c r="B35" s="91"/>
      <c r="C35" s="91"/>
      <c r="D35" s="91"/>
      <c r="E35" s="91"/>
      <c r="F35" s="91"/>
      <c r="G35" s="91"/>
      <c r="H35" s="91"/>
      <c r="I35" s="91"/>
      <c r="J35" s="91"/>
      <c r="K35" s="91"/>
      <c r="L35" s="91"/>
      <c r="M35" s="91"/>
      <c r="N35" s="91"/>
      <c r="O35" s="91"/>
      <c r="P35" s="91"/>
      <c r="Q35" s="91"/>
      <c r="R35" s="91"/>
      <c r="S35" s="91"/>
      <c r="T35" s="91"/>
      <c r="U35" s="91"/>
    </row>
    <row r="36" spans="1:21" x14ac:dyDescent="0.25">
      <c r="A36" s="90"/>
      <c r="B36" s="91"/>
      <c r="C36" s="91"/>
      <c r="D36" s="91"/>
      <c r="E36" s="91"/>
      <c r="F36" s="91"/>
      <c r="G36" s="91"/>
      <c r="H36" s="91"/>
      <c r="I36" s="91"/>
      <c r="J36" s="91"/>
      <c r="K36" s="91"/>
      <c r="L36" s="91"/>
      <c r="M36" s="91"/>
      <c r="N36" s="91"/>
      <c r="O36" s="91"/>
      <c r="P36" s="91"/>
      <c r="Q36" s="91"/>
      <c r="R36" s="91"/>
      <c r="S36" s="91"/>
      <c r="T36" s="91"/>
      <c r="U36" s="91"/>
    </row>
    <row r="37" spans="1:21" x14ac:dyDescent="0.25">
      <c r="A37" s="90"/>
      <c r="B37" s="91"/>
      <c r="C37" s="91"/>
      <c r="D37" s="91"/>
      <c r="E37" s="91"/>
      <c r="F37" s="91"/>
      <c r="G37" s="91"/>
      <c r="H37" s="91"/>
      <c r="I37" s="91"/>
      <c r="J37" s="91"/>
      <c r="K37" s="91"/>
      <c r="L37" s="91"/>
      <c r="M37" s="91"/>
      <c r="N37" s="91"/>
      <c r="O37" s="91"/>
      <c r="P37" s="91"/>
      <c r="Q37" s="91"/>
      <c r="R37" s="91"/>
      <c r="S37" s="91"/>
      <c r="T37" s="91"/>
      <c r="U37" s="91"/>
    </row>
    <row r="38" spans="1:21" x14ac:dyDescent="0.25">
      <c r="A38" s="90"/>
      <c r="B38" s="91"/>
      <c r="C38" s="91"/>
      <c r="D38" s="91"/>
      <c r="E38" s="91"/>
      <c r="F38" s="91"/>
      <c r="G38" s="91"/>
      <c r="H38" s="91"/>
      <c r="I38" s="91"/>
      <c r="J38" s="91"/>
      <c r="K38" s="91"/>
      <c r="L38" s="91"/>
      <c r="M38" s="91"/>
      <c r="N38" s="91"/>
      <c r="O38" s="91"/>
      <c r="P38" s="91"/>
      <c r="Q38" s="91"/>
      <c r="R38" s="91"/>
      <c r="S38" s="91"/>
      <c r="T38" s="91"/>
      <c r="U38" s="91"/>
    </row>
    <row r="39" spans="1:21" x14ac:dyDescent="0.25">
      <c r="A39" s="90"/>
      <c r="B39" s="91"/>
      <c r="C39" s="91"/>
      <c r="D39" s="91"/>
      <c r="E39" s="91"/>
      <c r="F39" s="91"/>
      <c r="G39" s="91"/>
      <c r="H39" s="91"/>
      <c r="I39" s="91"/>
      <c r="J39" s="91"/>
      <c r="K39" s="91"/>
      <c r="L39" s="91"/>
      <c r="M39" s="91"/>
      <c r="N39" s="91"/>
      <c r="O39" s="91"/>
      <c r="P39" s="91"/>
      <c r="Q39" s="91"/>
      <c r="R39" s="91"/>
      <c r="S39" s="91"/>
      <c r="T39" s="91"/>
      <c r="U39" s="91"/>
    </row>
    <row r="40" spans="1:21" x14ac:dyDescent="0.25">
      <c r="A40" s="90"/>
      <c r="B40" s="91"/>
      <c r="C40" s="91"/>
      <c r="D40" s="91"/>
      <c r="E40" s="91"/>
      <c r="F40" s="91"/>
      <c r="G40" s="91"/>
      <c r="H40" s="91"/>
      <c r="I40" s="91"/>
      <c r="J40" s="91"/>
      <c r="K40" s="91"/>
      <c r="L40" s="91"/>
      <c r="M40" s="91"/>
      <c r="N40" s="91"/>
      <c r="O40" s="91"/>
      <c r="P40" s="91"/>
      <c r="Q40" s="91"/>
      <c r="R40" s="91"/>
      <c r="S40" s="91"/>
      <c r="T40" s="91"/>
      <c r="U40" s="91"/>
    </row>
    <row r="41" spans="1:21" x14ac:dyDescent="0.25">
      <c r="A41" s="90"/>
      <c r="B41" s="91"/>
      <c r="C41" s="91"/>
      <c r="D41" s="91"/>
      <c r="E41" s="91"/>
      <c r="F41" s="91"/>
      <c r="G41" s="91"/>
      <c r="H41" s="91"/>
      <c r="I41" s="91"/>
      <c r="J41" s="91"/>
      <c r="K41" s="91"/>
      <c r="L41" s="91"/>
      <c r="M41" s="91"/>
      <c r="N41" s="91"/>
      <c r="O41" s="91"/>
      <c r="P41" s="91"/>
      <c r="Q41" s="91"/>
      <c r="R41" s="91"/>
      <c r="S41" s="91"/>
      <c r="T41" s="91"/>
      <c r="U41" s="91"/>
    </row>
    <row r="42" spans="1:21" x14ac:dyDescent="0.25">
      <c r="A42" s="90"/>
      <c r="B42" s="91"/>
      <c r="C42" s="91"/>
      <c r="D42" s="91"/>
      <c r="E42" s="91"/>
      <c r="F42" s="91"/>
      <c r="G42" s="91"/>
      <c r="H42" s="91"/>
      <c r="I42" s="91"/>
      <c r="J42" s="91"/>
      <c r="K42" s="91"/>
      <c r="L42" s="91"/>
      <c r="M42" s="91"/>
      <c r="N42" s="91"/>
      <c r="O42" s="91"/>
      <c r="P42" s="91"/>
      <c r="Q42" s="91"/>
      <c r="R42" s="91"/>
      <c r="S42" s="91"/>
      <c r="T42" s="91"/>
      <c r="U42" s="91"/>
    </row>
    <row r="43" spans="1:21" x14ac:dyDescent="0.25">
      <c r="A43" s="90"/>
      <c r="B43" s="91"/>
      <c r="C43" s="91"/>
      <c r="D43" s="91"/>
      <c r="E43" s="91"/>
      <c r="F43" s="91"/>
      <c r="G43" s="91"/>
      <c r="H43" s="91"/>
      <c r="I43" s="91"/>
      <c r="J43" s="91"/>
      <c r="K43" s="91"/>
      <c r="L43" s="91"/>
      <c r="M43" s="91"/>
      <c r="N43" s="91"/>
      <c r="O43" s="91"/>
      <c r="P43" s="91"/>
      <c r="Q43" s="91"/>
      <c r="R43" s="91"/>
      <c r="S43" s="91"/>
      <c r="T43" s="91"/>
      <c r="U43" s="91"/>
    </row>
    <row r="44" spans="1:21" x14ac:dyDescent="0.25">
      <c r="A44" s="90"/>
      <c r="B44" s="91"/>
      <c r="C44" s="91"/>
      <c r="D44" s="91"/>
      <c r="E44" s="91"/>
      <c r="F44" s="91"/>
      <c r="G44" s="91"/>
      <c r="H44" s="91"/>
      <c r="I44" s="91"/>
      <c r="J44" s="91"/>
      <c r="K44" s="91"/>
      <c r="L44" s="91"/>
      <c r="M44" s="91"/>
      <c r="N44" s="91"/>
      <c r="O44" s="91"/>
      <c r="P44" s="91"/>
      <c r="Q44" s="91"/>
      <c r="R44" s="91"/>
      <c r="S44" s="91"/>
      <c r="T44" s="91"/>
      <c r="U44" s="91"/>
    </row>
    <row r="45" spans="1:21" x14ac:dyDescent="0.25">
      <c r="A45" s="90"/>
      <c r="B45" s="91"/>
      <c r="C45" s="91"/>
      <c r="D45" s="91"/>
      <c r="E45" s="91"/>
      <c r="F45" s="91"/>
      <c r="G45" s="91"/>
      <c r="H45" s="91"/>
      <c r="I45" s="91"/>
      <c r="J45" s="91"/>
      <c r="K45" s="91"/>
      <c r="L45" s="91"/>
      <c r="M45" s="91"/>
      <c r="N45" s="91"/>
      <c r="O45" s="91"/>
      <c r="P45" s="91"/>
      <c r="Q45" s="91"/>
      <c r="R45" s="91"/>
      <c r="S45" s="91"/>
      <c r="T45" s="91"/>
      <c r="U45" s="91"/>
    </row>
    <row r="46" spans="1:21" x14ac:dyDescent="0.25">
      <c r="A46" s="90"/>
      <c r="B46" s="91"/>
      <c r="C46" s="91"/>
      <c r="D46" s="91"/>
      <c r="E46" s="91"/>
      <c r="F46" s="91"/>
      <c r="G46" s="91"/>
      <c r="H46" s="91"/>
      <c r="I46" s="91"/>
      <c r="J46" s="91"/>
      <c r="K46" s="91"/>
      <c r="L46" s="91"/>
      <c r="M46" s="91"/>
      <c r="N46" s="91"/>
      <c r="O46" s="91"/>
      <c r="P46" s="91"/>
      <c r="Q46" s="91"/>
      <c r="R46" s="91"/>
      <c r="S46" s="91"/>
      <c r="T46" s="91"/>
      <c r="U46" s="91"/>
    </row>
    <row r="47" spans="1:21" x14ac:dyDescent="0.25">
      <c r="A47" s="90"/>
      <c r="B47" s="91"/>
      <c r="C47" s="91"/>
      <c r="D47" s="91"/>
      <c r="E47" s="91"/>
      <c r="F47" s="91"/>
      <c r="G47" s="91"/>
      <c r="H47" s="91"/>
      <c r="I47" s="91"/>
      <c r="J47" s="91"/>
      <c r="K47" s="91"/>
      <c r="L47" s="91"/>
      <c r="M47" s="91"/>
      <c r="N47" s="91"/>
      <c r="O47" s="91"/>
      <c r="P47" s="91"/>
      <c r="Q47" s="91"/>
      <c r="R47" s="91"/>
      <c r="S47" s="91"/>
      <c r="T47" s="91"/>
      <c r="U47" s="91"/>
    </row>
    <row r="48" spans="1:21" x14ac:dyDescent="0.25">
      <c r="A48" s="90"/>
      <c r="B48" s="91"/>
      <c r="C48" s="91"/>
      <c r="D48" s="91"/>
      <c r="E48" s="91"/>
      <c r="F48" s="91"/>
      <c r="G48" s="91"/>
      <c r="H48" s="91"/>
      <c r="I48" s="91"/>
      <c r="J48" s="91"/>
      <c r="K48" s="91"/>
      <c r="L48" s="91"/>
      <c r="M48" s="91"/>
      <c r="N48" s="91"/>
      <c r="O48" s="91"/>
      <c r="P48" s="91"/>
      <c r="Q48" s="91"/>
      <c r="R48" s="91"/>
      <c r="S48" s="91"/>
      <c r="T48" s="91"/>
      <c r="U48" s="91"/>
    </row>
    <row r="49" spans="1:21" x14ac:dyDescent="0.25">
      <c r="A49" s="90"/>
      <c r="B49" s="91"/>
      <c r="C49" s="91"/>
      <c r="D49" s="91"/>
      <c r="E49" s="91"/>
      <c r="F49" s="91"/>
      <c r="G49" s="91"/>
      <c r="H49" s="91"/>
      <c r="I49" s="91"/>
      <c r="J49" s="91"/>
      <c r="K49" s="91"/>
      <c r="L49" s="91"/>
      <c r="M49" s="91"/>
      <c r="N49" s="91"/>
      <c r="O49" s="91"/>
      <c r="P49" s="91"/>
      <c r="Q49" s="91"/>
      <c r="R49" s="91"/>
      <c r="S49" s="91"/>
      <c r="T49" s="91"/>
      <c r="U49" s="91"/>
    </row>
    <row r="50" spans="1:21" x14ac:dyDescent="0.25">
      <c r="A50" s="90"/>
      <c r="B50" s="91"/>
      <c r="C50" s="91"/>
      <c r="D50" s="91"/>
      <c r="E50" s="91"/>
      <c r="F50" s="91"/>
      <c r="G50" s="91"/>
      <c r="H50" s="91"/>
      <c r="I50" s="91"/>
      <c r="J50" s="91"/>
      <c r="K50" s="91"/>
      <c r="L50" s="91"/>
      <c r="M50" s="91"/>
      <c r="N50" s="91"/>
      <c r="O50" s="91"/>
      <c r="P50" s="91"/>
      <c r="Q50" s="91"/>
      <c r="R50" s="91"/>
      <c r="S50" s="91"/>
      <c r="T50" s="91"/>
      <c r="U50" s="91"/>
    </row>
    <row r="51" spans="1:21" x14ac:dyDescent="0.25">
      <c r="A51" s="90"/>
      <c r="B51" s="91"/>
      <c r="C51" s="91"/>
      <c r="D51" s="91"/>
      <c r="E51" s="91"/>
      <c r="F51" s="91"/>
      <c r="G51" s="91"/>
      <c r="H51" s="91"/>
      <c r="I51" s="91"/>
      <c r="J51" s="91"/>
      <c r="K51" s="91"/>
      <c r="L51" s="91"/>
      <c r="M51" s="91"/>
      <c r="N51" s="91"/>
      <c r="O51" s="91"/>
      <c r="P51" s="91"/>
      <c r="Q51" s="91"/>
      <c r="R51" s="91"/>
      <c r="S51" s="91"/>
      <c r="T51" s="91"/>
      <c r="U51" s="91"/>
    </row>
    <row r="52" spans="1:21" x14ac:dyDescent="0.25">
      <c r="A52" s="90"/>
      <c r="B52" s="91"/>
      <c r="C52" s="91"/>
      <c r="D52" s="91"/>
      <c r="E52" s="91"/>
      <c r="F52" s="91"/>
      <c r="G52" s="91"/>
      <c r="H52" s="91"/>
      <c r="I52" s="91"/>
      <c r="J52" s="91"/>
      <c r="K52" s="91"/>
      <c r="L52" s="91"/>
      <c r="M52" s="91"/>
      <c r="N52" s="91"/>
      <c r="O52" s="91"/>
      <c r="P52" s="91"/>
      <c r="Q52" s="91"/>
      <c r="R52" s="91"/>
      <c r="S52" s="91"/>
      <c r="T52" s="91"/>
      <c r="U52" s="91"/>
    </row>
    <row r="53" spans="1:21" x14ac:dyDescent="0.25">
      <c r="A53" s="90"/>
      <c r="B53" s="91"/>
      <c r="C53" s="91"/>
      <c r="D53" s="91"/>
      <c r="E53" s="91"/>
      <c r="F53" s="91"/>
      <c r="G53" s="91"/>
      <c r="H53" s="91"/>
      <c r="I53" s="91"/>
      <c r="J53" s="91"/>
      <c r="K53" s="91"/>
      <c r="L53" s="91"/>
      <c r="M53" s="91"/>
      <c r="N53" s="91"/>
      <c r="O53" s="91"/>
      <c r="P53" s="91"/>
      <c r="Q53" s="91"/>
      <c r="R53" s="91"/>
      <c r="S53" s="91"/>
      <c r="T53" s="91"/>
      <c r="U53" s="91"/>
    </row>
  </sheetData>
  <mergeCells count="3">
    <mergeCell ref="B1:T1"/>
    <mergeCell ref="B3:T3"/>
    <mergeCell ref="B2:T2"/>
  </mergeCells>
  <pageMargins left="0.7" right="0.7" top="0.75" bottom="0.75" header="0.3" footer="0.3"/>
  <pageSetup scale="50" orientation="landscape" r:id="rId1"/>
  <headerFooter>
    <oddHeader>&amp;R&amp;"Arial,Bold"ODEC Workpapers for May 2023 Filing
Page 3 of 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F9E0-CE15-4135-9564-C767A4E4079B}">
  <sheetPr>
    <pageSetUpPr fitToPage="1"/>
  </sheetPr>
  <dimension ref="A1:AA365"/>
  <sheetViews>
    <sheetView zoomScale="90" zoomScaleNormal="90" workbookViewId="0">
      <pane xSplit="5" ySplit="8" topLeftCell="F9" activePane="bottomRight" state="frozen"/>
      <selection pane="topRight" activeCell="D1" sqref="D1"/>
      <selection pane="bottomLeft" activeCell="A9" sqref="A9"/>
      <selection pane="bottomRight" activeCell="I70" sqref="I70"/>
    </sheetView>
  </sheetViews>
  <sheetFormatPr defaultColWidth="9.109375" defaultRowHeight="14.4" outlineLevelCol="1" x14ac:dyDescent="0.3"/>
  <cols>
    <col min="1" max="1" width="35" style="160" customWidth="1"/>
    <col min="2" max="2" width="44.6640625" style="160" customWidth="1"/>
    <col min="3" max="4" width="12.33203125" style="161" customWidth="1"/>
    <col min="5" max="5" width="28.44140625" style="160" customWidth="1"/>
    <col min="6" max="6" width="13" style="160" bestFit="1" customWidth="1"/>
    <col min="7" max="7" width="12.33203125" style="160" bestFit="1" customWidth="1"/>
    <col min="8" max="8" width="13" style="160" bestFit="1" customWidth="1"/>
    <col min="9" max="9" width="15.5546875" style="160" bestFit="1" customWidth="1"/>
    <col min="10" max="13" width="14.33203125" style="160" bestFit="1" customWidth="1"/>
    <col min="14" max="14" width="14.33203125" style="160" customWidth="1"/>
    <col min="15" max="15" width="14.33203125" style="160" bestFit="1" customWidth="1"/>
    <col min="16" max="16" width="16.5546875" style="160" customWidth="1"/>
    <col min="17" max="17" width="14.33203125" style="160" bestFit="1" customWidth="1"/>
    <col min="18" max="18" width="2.88671875" style="160" customWidth="1"/>
    <col min="19" max="19" width="17.88671875" style="160" customWidth="1"/>
    <col min="20" max="20" width="4.5546875" style="160" hidden="1" customWidth="1" outlineLevel="1"/>
    <col min="21" max="21" width="12.33203125" style="160" hidden="1" customWidth="1" outlineLevel="1"/>
    <col min="22" max="22" width="14.109375" style="160" hidden="1" customWidth="1" outlineLevel="1"/>
    <col min="23" max="23" width="4.5546875" style="160" hidden="1" customWidth="1" outlineLevel="1"/>
    <col min="24" max="24" width="26.6640625" style="160" hidden="1" customWidth="1" outlineLevel="1"/>
    <col min="25" max="25" width="15.44140625" style="160" hidden="1" customWidth="1" outlineLevel="1"/>
    <col min="26" max="26" width="14" style="160" hidden="1" customWidth="1" outlineLevel="1" collapsed="1"/>
    <col min="27" max="27" width="9.109375" style="160" collapsed="1"/>
    <col min="28" max="16384" width="9.109375" style="160"/>
  </cols>
  <sheetData>
    <row r="1" spans="1:25" s="106" customFormat="1" ht="15.6" x14ac:dyDescent="0.3">
      <c r="A1" s="104" t="s">
        <v>0</v>
      </c>
      <c r="B1" s="104"/>
      <c r="C1" s="105"/>
      <c r="D1" s="105"/>
      <c r="E1" s="104"/>
    </row>
    <row r="2" spans="1:25" s="106" customFormat="1" ht="15.6" x14ac:dyDescent="0.3">
      <c r="A2" s="104" t="s">
        <v>58</v>
      </c>
      <c r="B2" s="104"/>
      <c r="C2" s="105"/>
      <c r="D2" s="105"/>
      <c r="E2" s="104"/>
    </row>
    <row r="3" spans="1:25" s="106" customFormat="1" ht="15.6" x14ac:dyDescent="0.3">
      <c r="A3" s="104" t="s">
        <v>86</v>
      </c>
      <c r="B3" s="104"/>
      <c r="C3" s="107">
        <f>'Workpaper pg 3_In Serv Fcst_ISL'!C4-1</f>
        <v>2022</v>
      </c>
      <c r="D3" s="105"/>
      <c r="E3" s="104"/>
    </row>
    <row r="4" spans="1:25" s="108" customFormat="1" ht="13.2" x14ac:dyDescent="0.25">
      <c r="A4" s="108" t="s">
        <v>141</v>
      </c>
      <c r="C4" s="109"/>
      <c r="D4" s="109"/>
    </row>
    <row r="5" spans="1:25" s="108" customFormat="1" ht="13.2" x14ac:dyDescent="0.25">
      <c r="C5" s="109"/>
      <c r="D5" s="109"/>
    </row>
    <row r="6" spans="1:25" s="108" customFormat="1" ht="13.2" x14ac:dyDescent="0.25">
      <c r="A6" s="108" t="s">
        <v>85</v>
      </c>
      <c r="C6" s="109"/>
      <c r="D6" s="109"/>
    </row>
    <row r="7" spans="1:25" s="106" customFormat="1" ht="13.8" x14ac:dyDescent="0.25">
      <c r="A7" s="106" t="s">
        <v>171</v>
      </c>
      <c r="C7" s="110"/>
      <c r="D7" s="110"/>
    </row>
    <row r="8" spans="1:25" s="106" customFormat="1" ht="15.6" x14ac:dyDescent="0.3">
      <c r="B8" s="111" t="s">
        <v>19</v>
      </c>
      <c r="C8" s="112" t="s">
        <v>137</v>
      </c>
      <c r="D8" s="112" t="s">
        <v>138</v>
      </c>
      <c r="E8" s="111" t="s">
        <v>127</v>
      </c>
      <c r="F8" s="113" t="str">
        <f>"Jan-"&amp;RIGHT($C$3,2)</f>
        <v>Jan-22</v>
      </c>
      <c r="G8" s="113" t="str">
        <f>"Feb-"&amp;RIGHT($C$3,2)</f>
        <v>Feb-22</v>
      </c>
      <c r="H8" s="113" t="str">
        <f>"Mar-"&amp;RIGHT($C$3,2)</f>
        <v>Mar-22</v>
      </c>
      <c r="I8" s="113" t="str">
        <f>"Apr-"&amp;RIGHT($C$3,2)</f>
        <v>Apr-22</v>
      </c>
      <c r="J8" s="113" t="str">
        <f>"May-"&amp;RIGHT($C$3,2)</f>
        <v>May-22</v>
      </c>
      <c r="K8" s="113" t="str">
        <f>"Jun-"&amp;RIGHT($C$3,2)</f>
        <v>Jun-22</v>
      </c>
      <c r="L8" s="113" t="str">
        <f>"Jul-"&amp;RIGHT($C$3,2)</f>
        <v>Jul-22</v>
      </c>
      <c r="M8" s="113" t="str">
        <f>"Aug-"&amp;RIGHT($C$3,2)</f>
        <v>Aug-22</v>
      </c>
      <c r="N8" s="113" t="str">
        <f>"Sep-"&amp;RIGHT($C$3,2)</f>
        <v>Sep-22</v>
      </c>
      <c r="O8" s="113" t="str">
        <f>"Oct-"&amp;RIGHT($C$3,2)</f>
        <v>Oct-22</v>
      </c>
      <c r="P8" s="113" t="str">
        <f>"Nov-"&amp;RIGHT($C$3,2)</f>
        <v>Nov-22</v>
      </c>
      <c r="Q8" s="113" t="str">
        <f>"Dec-"&amp;RIGHT($C$3,2)</f>
        <v>Dec-22</v>
      </c>
      <c r="R8" s="113"/>
      <c r="S8" s="107" t="str">
        <f>"Total "&amp;$C$3</f>
        <v>Total 2022</v>
      </c>
      <c r="T8" s="107"/>
      <c r="U8" s="76" t="s">
        <v>172</v>
      </c>
      <c r="V8" s="76" t="s">
        <v>173</v>
      </c>
      <c r="W8" s="107"/>
      <c r="X8" s="107" t="str">
        <f>$C$3&amp; " PIS Report"</f>
        <v>2022 PIS Report</v>
      </c>
      <c r="Y8" s="107" t="s">
        <v>65</v>
      </c>
    </row>
    <row r="10" spans="1:25" s="106" customFormat="1" ht="13.8" x14ac:dyDescent="0.25">
      <c r="A10" s="114" t="str">
        <f>$C$3&amp;" Actual Additions"</f>
        <v>2022 Actual Additions</v>
      </c>
      <c r="B10" s="114"/>
      <c r="C10" s="110"/>
      <c r="D10" s="110"/>
    </row>
    <row r="11" spans="1:25" s="106" customFormat="1" ht="13.8" x14ac:dyDescent="0.25">
      <c r="C11" s="110"/>
      <c r="D11" s="110"/>
    </row>
    <row r="12" spans="1:25" s="106" customFormat="1" ht="13.8" x14ac:dyDescent="0.25">
      <c r="A12" s="115" t="s">
        <v>59</v>
      </c>
      <c r="B12" s="115"/>
      <c r="C12" s="116"/>
      <c r="D12" s="116"/>
      <c r="E12" s="115"/>
    </row>
    <row r="13" spans="1:25" s="106" customFormat="1" ht="13.8" x14ac:dyDescent="0.25">
      <c r="A13" s="117" t="s">
        <v>56</v>
      </c>
      <c r="B13" s="117" t="s">
        <v>174</v>
      </c>
      <c r="C13" s="118" t="s">
        <v>175</v>
      </c>
      <c r="D13" s="118">
        <v>99438324</v>
      </c>
      <c r="E13" s="98" t="s">
        <v>176</v>
      </c>
      <c r="F13" s="119"/>
      <c r="G13" s="119"/>
      <c r="H13" s="119"/>
      <c r="I13" s="119"/>
      <c r="J13" s="119"/>
      <c r="K13" s="120"/>
      <c r="L13" s="120"/>
      <c r="M13" s="119"/>
      <c r="N13" s="119"/>
      <c r="O13" s="119"/>
      <c r="P13" s="119"/>
      <c r="Q13" s="119">
        <v>69608.5</v>
      </c>
      <c r="R13" s="121"/>
      <c r="S13" s="121">
        <f>SUM(F13:Q13)</f>
        <v>69608.5</v>
      </c>
      <c r="T13" s="121"/>
      <c r="U13" s="121"/>
      <c r="V13" s="121"/>
      <c r="W13" s="121"/>
    </row>
    <row r="14" spans="1:25" s="106" customFormat="1" ht="13.8" x14ac:dyDescent="0.25">
      <c r="A14" s="117" t="s">
        <v>56</v>
      </c>
      <c r="B14" s="117" t="s">
        <v>177</v>
      </c>
      <c r="C14" s="118" t="s">
        <v>178</v>
      </c>
      <c r="D14" s="118">
        <v>99315802</v>
      </c>
      <c r="E14" s="98" t="s">
        <v>176</v>
      </c>
      <c r="F14" s="119"/>
      <c r="G14" s="119"/>
      <c r="H14" s="119"/>
      <c r="I14" s="119"/>
      <c r="J14" s="119">
        <v>4372.9800000000005</v>
      </c>
      <c r="K14" s="120"/>
      <c r="L14" s="120"/>
      <c r="M14" s="119"/>
      <c r="N14" s="119"/>
      <c r="O14" s="119"/>
      <c r="P14" s="119"/>
      <c r="Q14" s="119"/>
      <c r="R14" s="121"/>
      <c r="S14" s="121">
        <f>SUM(F14:Q14)</f>
        <v>4372.9800000000005</v>
      </c>
      <c r="T14" s="121"/>
      <c r="U14" s="121"/>
      <c r="V14" s="121"/>
      <c r="W14" s="121"/>
    </row>
    <row r="15" spans="1:25" s="127" customFormat="1" ht="13.8" x14ac:dyDescent="0.25">
      <c r="A15" s="122" t="s">
        <v>56</v>
      </c>
      <c r="B15" s="122" t="s">
        <v>179</v>
      </c>
      <c r="C15" s="123" t="s">
        <v>180</v>
      </c>
      <c r="D15" s="123">
        <v>99290662</v>
      </c>
      <c r="E15" s="124" t="s">
        <v>176</v>
      </c>
      <c r="F15" s="125"/>
      <c r="G15" s="125"/>
      <c r="H15" s="125"/>
      <c r="I15" s="125"/>
      <c r="J15" s="125">
        <v>306.41000000000003</v>
      </c>
      <c r="K15" s="125"/>
      <c r="L15" s="125"/>
      <c r="M15" s="125"/>
      <c r="N15" s="125"/>
      <c r="O15" s="125"/>
      <c r="P15" s="125"/>
      <c r="Q15" s="125"/>
      <c r="R15" s="126"/>
      <c r="S15" s="126">
        <f t="shared" ref="S15:S79" si="0">SUM(F15:Q15)</f>
        <v>306.41000000000003</v>
      </c>
      <c r="T15" s="126"/>
      <c r="U15" s="126"/>
      <c r="V15" s="126"/>
      <c r="W15" s="126"/>
    </row>
    <row r="16" spans="1:25" s="106" customFormat="1" ht="13.8" x14ac:dyDescent="0.25">
      <c r="A16" s="117" t="s">
        <v>56</v>
      </c>
      <c r="B16" s="117" t="s">
        <v>181</v>
      </c>
      <c r="C16" s="118" t="s">
        <v>182</v>
      </c>
      <c r="D16" s="118">
        <v>99345225</v>
      </c>
      <c r="E16" s="98" t="s">
        <v>128</v>
      </c>
      <c r="F16" s="119"/>
      <c r="G16" s="119"/>
      <c r="H16" s="119"/>
      <c r="I16" s="119"/>
      <c r="J16" s="119">
        <v>199.23000000000002</v>
      </c>
      <c r="K16" s="120"/>
      <c r="L16" s="120"/>
      <c r="M16" s="119"/>
      <c r="N16" s="119"/>
      <c r="O16" s="119"/>
      <c r="P16" s="119"/>
      <c r="Q16" s="119"/>
      <c r="R16" s="121"/>
      <c r="S16" s="121">
        <f t="shared" si="0"/>
        <v>199.23000000000002</v>
      </c>
      <c r="T16" s="121"/>
      <c r="U16" s="121"/>
      <c r="V16" s="121"/>
      <c r="W16" s="121"/>
    </row>
    <row r="17" spans="1:23" s="106" customFormat="1" ht="13.8" x14ac:dyDescent="0.25">
      <c r="A17" s="117" t="s">
        <v>56</v>
      </c>
      <c r="B17" s="117" t="s">
        <v>183</v>
      </c>
      <c r="C17" s="118" t="s">
        <v>182</v>
      </c>
      <c r="D17" s="118">
        <v>99345207</v>
      </c>
      <c r="E17" s="98" t="s">
        <v>128</v>
      </c>
      <c r="F17" s="119"/>
      <c r="G17" s="119"/>
      <c r="H17" s="119"/>
      <c r="I17" s="119"/>
      <c r="J17" s="119">
        <v>2755.66</v>
      </c>
      <c r="K17" s="120"/>
      <c r="L17" s="120"/>
      <c r="M17" s="119"/>
      <c r="N17" s="119"/>
      <c r="O17" s="119"/>
      <c r="P17" s="119"/>
      <c r="Q17" s="119"/>
      <c r="R17" s="121"/>
      <c r="S17" s="121">
        <f t="shared" si="0"/>
        <v>2755.66</v>
      </c>
      <c r="T17" s="121"/>
      <c r="U17" s="121"/>
      <c r="V17" s="121"/>
      <c r="W17" s="121"/>
    </row>
    <row r="18" spans="1:23" s="106" customFormat="1" ht="13.8" x14ac:dyDescent="0.25">
      <c r="A18" s="117" t="s">
        <v>56</v>
      </c>
      <c r="B18" s="117" t="s">
        <v>184</v>
      </c>
      <c r="C18" s="118" t="s">
        <v>182</v>
      </c>
      <c r="D18" s="118">
        <v>99345219</v>
      </c>
      <c r="E18" s="98" t="s">
        <v>128</v>
      </c>
      <c r="F18" s="119"/>
      <c r="G18" s="119"/>
      <c r="H18" s="119"/>
      <c r="I18" s="119"/>
      <c r="J18" s="119">
        <v>2660.57</v>
      </c>
      <c r="K18" s="120"/>
      <c r="L18" s="120"/>
      <c r="M18" s="119"/>
      <c r="N18" s="119"/>
      <c r="O18" s="119"/>
      <c r="P18" s="119"/>
      <c r="Q18" s="119"/>
      <c r="R18" s="121"/>
      <c r="S18" s="121">
        <f t="shared" si="0"/>
        <v>2660.57</v>
      </c>
      <c r="T18" s="121"/>
      <c r="U18" s="121"/>
      <c r="V18" s="121"/>
      <c r="W18" s="121"/>
    </row>
    <row r="19" spans="1:23" s="106" customFormat="1" ht="13.8" x14ac:dyDescent="0.25">
      <c r="A19" s="117" t="s">
        <v>56</v>
      </c>
      <c r="B19" s="117" t="s">
        <v>185</v>
      </c>
      <c r="C19" s="118" t="s">
        <v>182</v>
      </c>
      <c r="D19" s="118">
        <v>99345210</v>
      </c>
      <c r="E19" s="98" t="s">
        <v>128</v>
      </c>
      <c r="F19" s="119"/>
      <c r="G19" s="119"/>
      <c r="H19" s="119"/>
      <c r="I19" s="119"/>
      <c r="J19" s="119">
        <v>3596.37</v>
      </c>
      <c r="K19" s="120"/>
      <c r="L19" s="120"/>
      <c r="M19" s="119"/>
      <c r="N19" s="119"/>
      <c r="O19" s="119"/>
      <c r="P19" s="119"/>
      <c r="Q19" s="119"/>
      <c r="R19" s="121"/>
      <c r="S19" s="121">
        <f t="shared" si="0"/>
        <v>3596.37</v>
      </c>
      <c r="T19" s="121"/>
      <c r="U19" s="121"/>
      <c r="V19" s="121"/>
      <c r="W19" s="121"/>
    </row>
    <row r="20" spans="1:23" s="106" customFormat="1" ht="13.8" x14ac:dyDescent="0.25">
      <c r="A20" s="117" t="s">
        <v>56</v>
      </c>
      <c r="B20" s="117" t="s">
        <v>186</v>
      </c>
      <c r="C20" s="118" t="s">
        <v>182</v>
      </c>
      <c r="D20" s="118">
        <v>99345204</v>
      </c>
      <c r="E20" s="98" t="s">
        <v>128</v>
      </c>
      <c r="F20" s="119"/>
      <c r="G20" s="119"/>
      <c r="H20" s="119"/>
      <c r="I20" s="119"/>
      <c r="J20" s="119">
        <v>191.68</v>
      </c>
      <c r="K20" s="120"/>
      <c r="L20" s="120"/>
      <c r="M20" s="119"/>
      <c r="N20" s="119"/>
      <c r="O20" s="119"/>
      <c r="P20" s="119"/>
      <c r="Q20" s="119"/>
      <c r="R20" s="121"/>
      <c r="S20" s="121">
        <f t="shared" si="0"/>
        <v>191.68</v>
      </c>
      <c r="T20" s="121"/>
      <c r="U20" s="121"/>
      <c r="V20" s="121"/>
      <c r="W20" s="121"/>
    </row>
    <row r="21" spans="1:23" s="106" customFormat="1" ht="13.8" x14ac:dyDescent="0.25">
      <c r="A21" s="117" t="s">
        <v>56</v>
      </c>
      <c r="B21" s="117" t="s">
        <v>187</v>
      </c>
      <c r="C21" s="118" t="s">
        <v>182</v>
      </c>
      <c r="D21" s="118">
        <v>99345216</v>
      </c>
      <c r="E21" s="98" t="s">
        <v>128</v>
      </c>
      <c r="F21" s="119"/>
      <c r="G21" s="119"/>
      <c r="H21" s="119"/>
      <c r="I21" s="119"/>
      <c r="J21" s="119">
        <v>2655.41</v>
      </c>
      <c r="K21" s="120"/>
      <c r="L21" s="120"/>
      <c r="M21" s="119"/>
      <c r="N21" s="119"/>
      <c r="O21" s="119"/>
      <c r="P21" s="119"/>
      <c r="Q21" s="119"/>
      <c r="R21" s="121"/>
      <c r="S21" s="121">
        <f t="shared" si="0"/>
        <v>2655.41</v>
      </c>
      <c r="T21" s="121"/>
      <c r="U21" s="121"/>
      <c r="V21" s="121"/>
      <c r="W21" s="121"/>
    </row>
    <row r="22" spans="1:23" s="106" customFormat="1" ht="13.8" x14ac:dyDescent="0.25">
      <c r="A22" s="117" t="s">
        <v>56</v>
      </c>
      <c r="B22" s="117" t="s">
        <v>188</v>
      </c>
      <c r="C22" s="118" t="s">
        <v>182</v>
      </c>
      <c r="D22" s="118">
        <v>99345199</v>
      </c>
      <c r="E22" s="98" t="s">
        <v>128</v>
      </c>
      <c r="F22" s="119"/>
      <c r="G22" s="119"/>
      <c r="H22" s="119"/>
      <c r="I22" s="119"/>
      <c r="J22" s="119">
        <v>405.51</v>
      </c>
      <c r="K22" s="120"/>
      <c r="L22" s="120"/>
      <c r="M22" s="119"/>
      <c r="N22" s="119"/>
      <c r="O22" s="119"/>
      <c r="P22" s="119"/>
      <c r="Q22" s="119"/>
      <c r="R22" s="121"/>
      <c r="S22" s="121">
        <f t="shared" si="0"/>
        <v>405.51</v>
      </c>
      <c r="T22" s="121"/>
      <c r="U22" s="121"/>
      <c r="V22" s="121"/>
      <c r="W22" s="121"/>
    </row>
    <row r="23" spans="1:23" s="106" customFormat="1" ht="13.8" x14ac:dyDescent="0.25">
      <c r="A23" s="117" t="s">
        <v>56</v>
      </c>
      <c r="B23" s="117" t="s">
        <v>189</v>
      </c>
      <c r="C23" s="118" t="s">
        <v>182</v>
      </c>
      <c r="D23" s="118">
        <v>99345222</v>
      </c>
      <c r="E23" s="98" t="s">
        <v>128</v>
      </c>
      <c r="F23" s="119"/>
      <c r="G23" s="119"/>
      <c r="H23" s="119"/>
      <c r="I23" s="119"/>
      <c r="J23" s="119">
        <v>1351.31</v>
      </c>
      <c r="K23" s="120"/>
      <c r="L23" s="120"/>
      <c r="M23" s="119"/>
      <c r="N23" s="119"/>
      <c r="O23" s="119"/>
      <c r="P23" s="119"/>
      <c r="Q23" s="119"/>
      <c r="R23" s="121"/>
      <c r="S23" s="121">
        <f t="shared" si="0"/>
        <v>1351.31</v>
      </c>
      <c r="T23" s="121"/>
      <c r="U23" s="121"/>
      <c r="V23" s="121"/>
      <c r="W23" s="121"/>
    </row>
    <row r="24" spans="1:23" s="127" customFormat="1" ht="13.8" x14ac:dyDescent="0.25">
      <c r="A24" s="122" t="s">
        <v>56</v>
      </c>
      <c r="B24" s="122" t="s">
        <v>190</v>
      </c>
      <c r="C24" s="123" t="s">
        <v>182</v>
      </c>
      <c r="D24" s="123">
        <v>99345213</v>
      </c>
      <c r="E24" s="124" t="s">
        <v>128</v>
      </c>
      <c r="F24" s="125"/>
      <c r="G24" s="125"/>
      <c r="H24" s="125"/>
      <c r="I24" s="125"/>
      <c r="J24" s="125">
        <v>7086.31</v>
      </c>
      <c r="K24" s="125"/>
      <c r="L24" s="125"/>
      <c r="M24" s="125"/>
      <c r="N24" s="125"/>
      <c r="O24" s="125"/>
      <c r="P24" s="125"/>
      <c r="Q24" s="125"/>
      <c r="R24" s="126"/>
      <c r="S24" s="121">
        <f t="shared" si="0"/>
        <v>7086.31</v>
      </c>
      <c r="T24" s="126"/>
      <c r="U24" s="126"/>
      <c r="V24" s="126"/>
      <c r="W24" s="126"/>
    </row>
    <row r="25" spans="1:23" s="133" customFormat="1" ht="13.8" x14ac:dyDescent="0.25">
      <c r="A25" s="128" t="s">
        <v>56</v>
      </c>
      <c r="B25" s="128" t="s">
        <v>191</v>
      </c>
      <c r="C25" s="129" t="s">
        <v>192</v>
      </c>
      <c r="D25" s="129">
        <v>99358172</v>
      </c>
      <c r="E25" s="130" t="s">
        <v>128</v>
      </c>
      <c r="F25" s="131"/>
      <c r="G25" s="131"/>
      <c r="H25" s="131"/>
      <c r="I25" s="131"/>
      <c r="J25" s="131">
        <v>4438.54</v>
      </c>
      <c r="K25" s="131"/>
      <c r="L25" s="131"/>
      <c r="M25" s="131"/>
      <c r="N25" s="131"/>
      <c r="O25" s="131"/>
      <c r="P25" s="131"/>
      <c r="Q25" s="131"/>
      <c r="R25" s="132"/>
      <c r="S25" s="132">
        <f t="shared" si="0"/>
        <v>4438.54</v>
      </c>
      <c r="T25" s="132"/>
      <c r="U25" s="132"/>
      <c r="V25" s="132"/>
      <c r="W25" s="132"/>
    </row>
    <row r="26" spans="1:23" s="133" customFormat="1" ht="13.8" x14ac:dyDescent="0.25">
      <c r="A26" s="128" t="s">
        <v>56</v>
      </c>
      <c r="B26" s="128" t="s">
        <v>193</v>
      </c>
      <c r="C26" s="129" t="s">
        <v>194</v>
      </c>
      <c r="D26" s="129">
        <v>99270623</v>
      </c>
      <c r="E26" s="130" t="s">
        <v>128</v>
      </c>
      <c r="F26" s="131"/>
      <c r="G26" s="131"/>
      <c r="H26" s="131"/>
      <c r="I26" s="131"/>
      <c r="J26" s="131">
        <v>831.34</v>
      </c>
      <c r="K26" s="131"/>
      <c r="L26" s="131"/>
      <c r="M26" s="131"/>
      <c r="N26" s="131"/>
      <c r="O26" s="131"/>
      <c r="P26" s="131"/>
      <c r="Q26" s="131"/>
      <c r="R26" s="132"/>
      <c r="S26" s="132">
        <f t="shared" si="0"/>
        <v>831.34</v>
      </c>
      <c r="T26" s="132"/>
      <c r="U26" s="132"/>
      <c r="V26" s="132"/>
      <c r="W26" s="132"/>
    </row>
    <row r="27" spans="1:23" s="133" customFormat="1" ht="13.8" x14ac:dyDescent="0.25">
      <c r="A27" s="128" t="s">
        <v>56</v>
      </c>
      <c r="B27" s="128" t="s">
        <v>195</v>
      </c>
      <c r="C27" s="129" t="s">
        <v>196</v>
      </c>
      <c r="D27" s="129">
        <v>99286524</v>
      </c>
      <c r="E27" s="130" t="s">
        <v>128</v>
      </c>
      <c r="F27" s="131"/>
      <c r="G27" s="131"/>
      <c r="H27" s="131"/>
      <c r="I27" s="131"/>
      <c r="J27" s="131">
        <v>570.94000000000005</v>
      </c>
      <c r="K27" s="131"/>
      <c r="L27" s="131"/>
      <c r="M27" s="131"/>
      <c r="N27" s="131"/>
      <c r="O27" s="131"/>
      <c r="P27" s="131"/>
      <c r="Q27" s="131"/>
      <c r="R27" s="132"/>
      <c r="S27" s="132">
        <f t="shared" si="0"/>
        <v>570.94000000000005</v>
      </c>
      <c r="T27" s="132"/>
      <c r="U27" s="132"/>
      <c r="V27" s="132"/>
      <c r="W27" s="132"/>
    </row>
    <row r="28" spans="1:23" s="133" customFormat="1" ht="13.8" x14ac:dyDescent="0.25">
      <c r="A28" s="128" t="s">
        <v>56</v>
      </c>
      <c r="B28" s="128" t="s">
        <v>197</v>
      </c>
      <c r="C28" s="129" t="s">
        <v>198</v>
      </c>
      <c r="D28" s="129">
        <v>99359627</v>
      </c>
      <c r="E28" s="130" t="s">
        <v>128</v>
      </c>
      <c r="F28" s="131"/>
      <c r="G28" s="131"/>
      <c r="H28" s="131"/>
      <c r="I28" s="131"/>
      <c r="J28" s="131">
        <v>100.54</v>
      </c>
      <c r="K28" s="131"/>
      <c r="L28" s="131"/>
      <c r="M28" s="131"/>
      <c r="N28" s="131"/>
      <c r="O28" s="131"/>
      <c r="P28" s="131"/>
      <c r="Q28" s="131"/>
      <c r="R28" s="132"/>
      <c r="S28" s="132">
        <f t="shared" si="0"/>
        <v>100.54</v>
      </c>
      <c r="T28" s="132"/>
      <c r="U28" s="132"/>
      <c r="V28" s="132"/>
      <c r="W28" s="132"/>
    </row>
    <row r="29" spans="1:23" s="133" customFormat="1" ht="13.8" x14ac:dyDescent="0.25">
      <c r="A29" s="128" t="s">
        <v>56</v>
      </c>
      <c r="B29" s="128" t="s">
        <v>197</v>
      </c>
      <c r="C29" s="129" t="s">
        <v>199</v>
      </c>
      <c r="D29" s="129">
        <v>99359630</v>
      </c>
      <c r="E29" s="130" t="s">
        <v>128</v>
      </c>
      <c r="F29" s="131"/>
      <c r="G29" s="131"/>
      <c r="H29" s="131"/>
      <c r="I29" s="131"/>
      <c r="J29" s="131">
        <v>48.230000000000004</v>
      </c>
      <c r="K29" s="131"/>
      <c r="L29" s="131"/>
      <c r="M29" s="131"/>
      <c r="N29" s="131"/>
      <c r="O29" s="131"/>
      <c r="P29" s="131"/>
      <c r="Q29" s="131"/>
      <c r="R29" s="132"/>
      <c r="S29" s="132">
        <f t="shared" si="0"/>
        <v>48.230000000000004</v>
      </c>
      <c r="T29" s="132"/>
      <c r="U29" s="132"/>
      <c r="V29" s="132"/>
      <c r="W29" s="132"/>
    </row>
    <row r="30" spans="1:23" s="127" customFormat="1" ht="13.8" x14ac:dyDescent="0.25">
      <c r="A30" s="122" t="s">
        <v>56</v>
      </c>
      <c r="B30" s="122" t="s">
        <v>200</v>
      </c>
      <c r="C30" s="123" t="s">
        <v>201</v>
      </c>
      <c r="D30" s="123">
        <v>99337171</v>
      </c>
      <c r="E30" s="130" t="s">
        <v>128</v>
      </c>
      <c r="F30" s="125"/>
      <c r="G30" s="125"/>
      <c r="H30" s="125"/>
      <c r="I30" s="125"/>
      <c r="J30" s="125">
        <v>2260.67</v>
      </c>
      <c r="K30" s="125"/>
      <c r="L30" s="125"/>
      <c r="M30" s="125"/>
      <c r="N30" s="125"/>
      <c r="O30" s="125"/>
      <c r="P30" s="125"/>
      <c r="Q30" s="125"/>
      <c r="R30" s="126"/>
      <c r="S30" s="126">
        <f t="shared" si="0"/>
        <v>2260.67</v>
      </c>
      <c r="T30" s="126"/>
      <c r="U30" s="126"/>
      <c r="V30" s="126"/>
      <c r="W30" s="126"/>
    </row>
    <row r="31" spans="1:23" s="106" customFormat="1" ht="13.8" x14ac:dyDescent="0.25">
      <c r="A31" s="117" t="s">
        <v>56</v>
      </c>
      <c r="B31" s="117" t="s">
        <v>202</v>
      </c>
      <c r="C31" s="118" t="s">
        <v>203</v>
      </c>
      <c r="D31" s="118">
        <v>99431311</v>
      </c>
      <c r="E31" s="98" t="s">
        <v>129</v>
      </c>
      <c r="F31" s="119"/>
      <c r="G31" s="119"/>
      <c r="H31" s="119"/>
      <c r="I31" s="119"/>
      <c r="J31" s="119"/>
      <c r="K31" s="120">
        <v>105750.12</v>
      </c>
      <c r="L31" s="120">
        <v>115.25</v>
      </c>
      <c r="M31" s="119"/>
      <c r="N31" s="119">
        <v>228.76</v>
      </c>
      <c r="O31" s="119">
        <v>125.65</v>
      </c>
      <c r="P31" s="119"/>
      <c r="Q31" s="119">
        <v>248.12</v>
      </c>
      <c r="R31" s="121"/>
      <c r="S31" s="121">
        <f t="shared" si="0"/>
        <v>106467.89999999998</v>
      </c>
      <c r="T31" s="121"/>
      <c r="U31" s="121"/>
      <c r="V31" s="121"/>
      <c r="W31" s="121"/>
    </row>
    <row r="32" spans="1:23" s="106" customFormat="1" ht="13.8" x14ac:dyDescent="0.25">
      <c r="A32" s="117" t="s">
        <v>56</v>
      </c>
      <c r="B32" s="117" t="s">
        <v>204</v>
      </c>
      <c r="C32" s="118" t="s">
        <v>203</v>
      </c>
      <c r="D32" s="118">
        <v>99431314</v>
      </c>
      <c r="E32" s="98" t="s">
        <v>129</v>
      </c>
      <c r="F32" s="119"/>
      <c r="G32" s="119"/>
      <c r="H32" s="119"/>
      <c r="I32" s="119"/>
      <c r="J32" s="119"/>
      <c r="K32" s="120">
        <v>105750.12</v>
      </c>
      <c r="L32" s="120">
        <v>115.25</v>
      </c>
      <c r="M32" s="119"/>
      <c r="N32" s="119">
        <v>228.76</v>
      </c>
      <c r="O32" s="119">
        <v>125.65</v>
      </c>
      <c r="P32" s="119"/>
      <c r="Q32" s="119">
        <v>248.12</v>
      </c>
      <c r="R32" s="121"/>
      <c r="S32" s="121">
        <f t="shared" si="0"/>
        <v>106467.89999999998</v>
      </c>
      <c r="T32" s="121"/>
      <c r="U32" s="121"/>
      <c r="V32" s="121"/>
      <c r="W32" s="121"/>
    </row>
    <row r="33" spans="1:23" s="106" customFormat="1" ht="13.8" x14ac:dyDescent="0.25">
      <c r="A33" s="117" t="s">
        <v>56</v>
      </c>
      <c r="B33" s="117" t="s">
        <v>205</v>
      </c>
      <c r="C33" s="118" t="s">
        <v>203</v>
      </c>
      <c r="D33" s="118">
        <v>99431317</v>
      </c>
      <c r="E33" s="98" t="s">
        <v>129</v>
      </c>
      <c r="F33" s="119"/>
      <c r="G33" s="119"/>
      <c r="H33" s="119"/>
      <c r="I33" s="119"/>
      <c r="J33" s="119"/>
      <c r="K33" s="120">
        <v>105750.12</v>
      </c>
      <c r="L33" s="120">
        <v>115.25</v>
      </c>
      <c r="M33" s="119"/>
      <c r="N33" s="119">
        <v>228.76</v>
      </c>
      <c r="O33" s="119">
        <v>125.65</v>
      </c>
      <c r="P33" s="119"/>
      <c r="Q33" s="119">
        <v>248.12</v>
      </c>
      <c r="R33" s="121"/>
      <c r="S33" s="121">
        <f t="shared" si="0"/>
        <v>106467.89999999998</v>
      </c>
      <c r="T33" s="121"/>
      <c r="U33" s="121"/>
      <c r="V33" s="121"/>
      <c r="W33" s="121"/>
    </row>
    <row r="34" spans="1:23" s="106" customFormat="1" ht="13.8" x14ac:dyDescent="0.25">
      <c r="A34" s="117" t="s">
        <v>56</v>
      </c>
      <c r="B34" s="117" t="s">
        <v>206</v>
      </c>
      <c r="C34" s="118" t="s">
        <v>203</v>
      </c>
      <c r="D34" s="118">
        <v>99431320</v>
      </c>
      <c r="E34" s="98" t="s">
        <v>129</v>
      </c>
      <c r="F34" s="119"/>
      <c r="G34" s="119"/>
      <c r="H34" s="119"/>
      <c r="I34" s="119"/>
      <c r="J34" s="119"/>
      <c r="K34" s="120">
        <v>105750.12</v>
      </c>
      <c r="L34" s="120">
        <v>115.25</v>
      </c>
      <c r="M34" s="119"/>
      <c r="N34" s="119">
        <v>228.76</v>
      </c>
      <c r="O34" s="119">
        <v>125.65</v>
      </c>
      <c r="P34" s="119"/>
      <c r="Q34" s="119">
        <v>248.12</v>
      </c>
      <c r="R34" s="121"/>
      <c r="S34" s="121">
        <f t="shared" si="0"/>
        <v>106467.89999999998</v>
      </c>
      <c r="T34" s="121"/>
      <c r="U34" s="121"/>
      <c r="V34" s="121"/>
      <c r="W34" s="121"/>
    </row>
    <row r="35" spans="1:23" s="106" customFormat="1" ht="13.8" x14ac:dyDescent="0.25">
      <c r="A35" s="117" t="s">
        <v>56</v>
      </c>
      <c r="B35" s="117" t="s">
        <v>207</v>
      </c>
      <c r="C35" s="118" t="s">
        <v>203</v>
      </c>
      <c r="D35" s="118">
        <v>99431323</v>
      </c>
      <c r="E35" s="98" t="s">
        <v>129</v>
      </c>
      <c r="F35" s="119"/>
      <c r="G35" s="119"/>
      <c r="H35" s="119"/>
      <c r="I35" s="119"/>
      <c r="J35" s="119"/>
      <c r="K35" s="120">
        <v>105750.12</v>
      </c>
      <c r="L35" s="120">
        <v>115.25</v>
      </c>
      <c r="M35" s="119"/>
      <c r="N35" s="119">
        <v>228.76</v>
      </c>
      <c r="O35" s="119">
        <v>125.65</v>
      </c>
      <c r="P35" s="119"/>
      <c r="Q35" s="119">
        <v>248.12</v>
      </c>
      <c r="R35" s="121"/>
      <c r="S35" s="121">
        <f t="shared" si="0"/>
        <v>106467.89999999998</v>
      </c>
      <c r="T35" s="121"/>
      <c r="U35" s="121"/>
      <c r="V35" s="121"/>
      <c r="W35" s="121"/>
    </row>
    <row r="36" spans="1:23" s="106" customFormat="1" ht="13.8" x14ac:dyDescent="0.25">
      <c r="A36" s="117" t="s">
        <v>56</v>
      </c>
      <c r="B36" s="117" t="s">
        <v>208</v>
      </c>
      <c r="C36" s="118" t="s">
        <v>203</v>
      </c>
      <c r="D36" s="118">
        <v>99431326</v>
      </c>
      <c r="E36" s="98" t="s">
        <v>129</v>
      </c>
      <c r="F36" s="119"/>
      <c r="G36" s="119"/>
      <c r="H36" s="119"/>
      <c r="I36" s="119"/>
      <c r="J36" s="119"/>
      <c r="K36" s="120">
        <v>105750.12</v>
      </c>
      <c r="L36" s="120">
        <v>115.25</v>
      </c>
      <c r="M36" s="119"/>
      <c r="N36" s="119">
        <v>228.76</v>
      </c>
      <c r="O36" s="119">
        <v>125.65</v>
      </c>
      <c r="P36" s="119"/>
      <c r="Q36" s="119">
        <v>248.12</v>
      </c>
      <c r="R36" s="121"/>
      <c r="S36" s="121">
        <f t="shared" si="0"/>
        <v>106467.89999999998</v>
      </c>
      <c r="T36" s="121"/>
      <c r="U36" s="121"/>
      <c r="V36" s="121"/>
      <c r="W36" s="121"/>
    </row>
    <row r="37" spans="1:23" s="106" customFormat="1" ht="13.8" x14ac:dyDescent="0.25">
      <c r="A37" s="117" t="s">
        <v>56</v>
      </c>
      <c r="B37" s="117" t="s">
        <v>209</v>
      </c>
      <c r="C37" s="118" t="s">
        <v>203</v>
      </c>
      <c r="D37" s="118">
        <v>99431329</v>
      </c>
      <c r="E37" s="98" t="s">
        <v>129</v>
      </c>
      <c r="F37" s="119"/>
      <c r="G37" s="119"/>
      <c r="H37" s="119"/>
      <c r="I37" s="119"/>
      <c r="J37" s="119"/>
      <c r="K37" s="120">
        <v>105750.12</v>
      </c>
      <c r="L37" s="120">
        <v>115.29</v>
      </c>
      <c r="M37" s="119"/>
      <c r="N37" s="119">
        <v>228.76</v>
      </c>
      <c r="O37" s="119">
        <v>125.65</v>
      </c>
      <c r="P37" s="119"/>
      <c r="Q37" s="119">
        <v>248.12</v>
      </c>
      <c r="R37" s="121"/>
      <c r="S37" s="121">
        <f t="shared" si="0"/>
        <v>106467.93999999997</v>
      </c>
      <c r="T37" s="121"/>
      <c r="U37" s="121"/>
      <c r="V37" s="121"/>
      <c r="W37" s="121"/>
    </row>
    <row r="38" spans="1:23" s="106" customFormat="1" ht="13.8" x14ac:dyDescent="0.25">
      <c r="A38" s="117" t="s">
        <v>56</v>
      </c>
      <c r="B38" s="117" t="s">
        <v>210</v>
      </c>
      <c r="C38" s="118" t="s">
        <v>203</v>
      </c>
      <c r="D38" s="118">
        <v>99431332</v>
      </c>
      <c r="E38" s="98" t="s">
        <v>129</v>
      </c>
      <c r="F38" s="119"/>
      <c r="G38" s="119"/>
      <c r="H38" s="119"/>
      <c r="I38" s="119"/>
      <c r="J38" s="119"/>
      <c r="K38" s="120">
        <v>105750.12</v>
      </c>
      <c r="L38" s="120">
        <v>115.25</v>
      </c>
      <c r="M38" s="119"/>
      <c r="N38" s="119">
        <v>228.76</v>
      </c>
      <c r="O38" s="119">
        <v>125.65</v>
      </c>
      <c r="P38" s="119"/>
      <c r="Q38" s="119">
        <v>248.12</v>
      </c>
      <c r="R38" s="121"/>
      <c r="S38" s="121">
        <f t="shared" si="0"/>
        <v>106467.89999999998</v>
      </c>
      <c r="T38" s="121"/>
      <c r="U38" s="121"/>
      <c r="V38" s="121"/>
      <c r="W38" s="121"/>
    </row>
    <row r="39" spans="1:23" s="106" customFormat="1" ht="13.8" x14ac:dyDescent="0.25">
      <c r="A39" s="117" t="s">
        <v>56</v>
      </c>
      <c r="B39" s="117" t="s">
        <v>211</v>
      </c>
      <c r="C39" s="118" t="s">
        <v>203</v>
      </c>
      <c r="D39" s="118">
        <v>99431335</v>
      </c>
      <c r="E39" s="98" t="s">
        <v>129</v>
      </c>
      <c r="F39" s="119"/>
      <c r="G39" s="119"/>
      <c r="H39" s="119"/>
      <c r="I39" s="119"/>
      <c r="J39" s="119"/>
      <c r="K39" s="120">
        <v>105750.12</v>
      </c>
      <c r="L39" s="120">
        <v>115.25</v>
      </c>
      <c r="M39" s="119"/>
      <c r="N39" s="119">
        <v>228.76</v>
      </c>
      <c r="O39" s="119">
        <v>125.65</v>
      </c>
      <c r="P39" s="119"/>
      <c r="Q39" s="119">
        <v>248.12</v>
      </c>
      <c r="R39" s="121"/>
      <c r="S39" s="121">
        <f t="shared" si="0"/>
        <v>106467.89999999998</v>
      </c>
      <c r="T39" s="121"/>
      <c r="U39" s="121"/>
      <c r="V39" s="121"/>
      <c r="W39" s="121"/>
    </row>
    <row r="40" spans="1:23" s="106" customFormat="1" ht="13.8" x14ac:dyDescent="0.25">
      <c r="A40" s="134" t="s">
        <v>56</v>
      </c>
      <c r="B40" s="134" t="s">
        <v>212</v>
      </c>
      <c r="C40" s="118" t="s">
        <v>203</v>
      </c>
      <c r="D40" s="118">
        <v>99431338</v>
      </c>
      <c r="E40" s="98" t="s">
        <v>129</v>
      </c>
      <c r="F40" s="120"/>
      <c r="G40" s="120"/>
      <c r="H40" s="120"/>
      <c r="I40" s="120"/>
      <c r="J40" s="120"/>
      <c r="K40" s="120">
        <v>105750.12</v>
      </c>
      <c r="L40" s="120">
        <v>115.25</v>
      </c>
      <c r="M40" s="119"/>
      <c r="N40" s="119">
        <v>228.76</v>
      </c>
      <c r="O40" s="119">
        <v>125.65</v>
      </c>
      <c r="P40" s="120"/>
      <c r="Q40" s="119">
        <v>248.12</v>
      </c>
      <c r="R40" s="135"/>
      <c r="S40" s="135">
        <f t="shared" si="0"/>
        <v>106467.89999999998</v>
      </c>
      <c r="T40" s="135"/>
      <c r="U40" s="135"/>
      <c r="V40" s="135"/>
      <c r="W40" s="135"/>
    </row>
    <row r="41" spans="1:23" s="106" customFormat="1" ht="13.8" x14ac:dyDescent="0.25">
      <c r="A41" s="134" t="s">
        <v>56</v>
      </c>
      <c r="B41" s="134" t="s">
        <v>213</v>
      </c>
      <c r="C41" s="118" t="s">
        <v>203</v>
      </c>
      <c r="D41" s="118">
        <v>99431341</v>
      </c>
      <c r="E41" s="98" t="s">
        <v>129</v>
      </c>
      <c r="F41" s="120"/>
      <c r="G41" s="120"/>
      <c r="H41" s="120"/>
      <c r="I41" s="120"/>
      <c r="J41" s="120"/>
      <c r="K41" s="120">
        <v>105750.12</v>
      </c>
      <c r="L41" s="120">
        <v>115.25</v>
      </c>
      <c r="M41" s="119"/>
      <c r="N41" s="119">
        <v>228.76</v>
      </c>
      <c r="O41" s="119">
        <v>125.65</v>
      </c>
      <c r="P41" s="120"/>
      <c r="Q41" s="119">
        <v>248.12</v>
      </c>
      <c r="R41" s="135"/>
      <c r="S41" s="135">
        <f t="shared" si="0"/>
        <v>106467.89999999998</v>
      </c>
      <c r="T41" s="135"/>
      <c r="U41" s="135"/>
      <c r="V41" s="135"/>
      <c r="W41" s="135"/>
    </row>
    <row r="42" spans="1:23" s="106" customFormat="1" ht="13.8" x14ac:dyDescent="0.25">
      <c r="A42" s="134" t="s">
        <v>56</v>
      </c>
      <c r="B42" s="134" t="s">
        <v>214</v>
      </c>
      <c r="C42" s="118" t="s">
        <v>203</v>
      </c>
      <c r="D42" s="118">
        <v>99431344</v>
      </c>
      <c r="E42" s="98" t="s">
        <v>129</v>
      </c>
      <c r="F42" s="120"/>
      <c r="G42" s="120"/>
      <c r="H42" s="120"/>
      <c r="I42" s="120"/>
      <c r="J42" s="120"/>
      <c r="K42" s="120">
        <v>105750.12</v>
      </c>
      <c r="L42" s="120">
        <v>115.25</v>
      </c>
      <c r="M42" s="119"/>
      <c r="N42" s="119">
        <v>228.76</v>
      </c>
      <c r="O42" s="119">
        <v>125.65</v>
      </c>
      <c r="P42" s="120"/>
      <c r="Q42" s="119">
        <v>248.12</v>
      </c>
      <c r="R42" s="135"/>
      <c r="S42" s="135">
        <f t="shared" si="0"/>
        <v>106467.89999999998</v>
      </c>
      <c r="T42" s="135"/>
      <c r="U42" s="135"/>
      <c r="V42" s="135"/>
      <c r="W42" s="135"/>
    </row>
    <row r="43" spans="1:23" s="106" customFormat="1" ht="13.8" x14ac:dyDescent="0.25">
      <c r="A43" s="134" t="s">
        <v>56</v>
      </c>
      <c r="B43" s="134" t="s">
        <v>215</v>
      </c>
      <c r="C43" s="118" t="s">
        <v>203</v>
      </c>
      <c r="D43" s="118">
        <v>99431347</v>
      </c>
      <c r="E43" s="98" t="s">
        <v>129</v>
      </c>
      <c r="F43" s="120"/>
      <c r="G43" s="120"/>
      <c r="H43" s="120"/>
      <c r="I43" s="120"/>
      <c r="J43" s="120"/>
      <c r="K43" s="120">
        <v>105750.12</v>
      </c>
      <c r="L43" s="120">
        <v>115.25</v>
      </c>
      <c r="M43" s="119"/>
      <c r="N43" s="119">
        <v>228.76</v>
      </c>
      <c r="O43" s="119">
        <v>125.65</v>
      </c>
      <c r="P43" s="120"/>
      <c r="Q43" s="119">
        <v>248.12</v>
      </c>
      <c r="R43" s="135"/>
      <c r="S43" s="135">
        <f t="shared" si="0"/>
        <v>106467.89999999998</v>
      </c>
      <c r="T43" s="135"/>
      <c r="U43" s="135"/>
      <c r="V43" s="135"/>
      <c r="W43" s="135"/>
    </row>
    <row r="44" spans="1:23" s="106" customFormat="1" ht="13.8" x14ac:dyDescent="0.25">
      <c r="A44" s="134" t="s">
        <v>56</v>
      </c>
      <c r="B44" s="134" t="s">
        <v>216</v>
      </c>
      <c r="C44" s="118" t="s">
        <v>203</v>
      </c>
      <c r="D44" s="118">
        <v>99431350</v>
      </c>
      <c r="E44" s="98" t="s">
        <v>129</v>
      </c>
      <c r="F44" s="120"/>
      <c r="G44" s="120"/>
      <c r="H44" s="120"/>
      <c r="I44" s="120"/>
      <c r="J44" s="120"/>
      <c r="K44" s="120">
        <v>105750.12</v>
      </c>
      <c r="L44" s="120">
        <v>115.25</v>
      </c>
      <c r="M44" s="119"/>
      <c r="N44" s="119">
        <v>228.76</v>
      </c>
      <c r="O44" s="119">
        <v>125.65</v>
      </c>
      <c r="P44" s="120"/>
      <c r="Q44" s="119">
        <v>248.12</v>
      </c>
      <c r="R44" s="135"/>
      <c r="S44" s="135">
        <f t="shared" si="0"/>
        <v>106467.89999999998</v>
      </c>
      <c r="T44" s="135"/>
      <c r="U44" s="135"/>
      <c r="V44" s="135"/>
      <c r="W44" s="135"/>
    </row>
    <row r="45" spans="1:23" s="106" customFormat="1" ht="13.8" x14ac:dyDescent="0.25">
      <c r="A45" s="134" t="s">
        <v>56</v>
      </c>
      <c r="B45" s="134" t="s">
        <v>217</v>
      </c>
      <c r="C45" s="118" t="s">
        <v>203</v>
      </c>
      <c r="D45" s="118">
        <v>99431353</v>
      </c>
      <c r="E45" s="98" t="s">
        <v>129</v>
      </c>
      <c r="F45" s="120"/>
      <c r="G45" s="120"/>
      <c r="H45" s="120"/>
      <c r="I45" s="120"/>
      <c r="J45" s="120"/>
      <c r="K45" s="120">
        <v>105750.12</v>
      </c>
      <c r="L45" s="120">
        <v>115.25</v>
      </c>
      <c r="M45" s="119"/>
      <c r="N45" s="119">
        <v>228.76</v>
      </c>
      <c r="O45" s="120">
        <v>125.64</v>
      </c>
      <c r="P45" s="120"/>
      <c r="Q45" s="119">
        <v>248.12</v>
      </c>
      <c r="R45" s="135"/>
      <c r="S45" s="135">
        <f t="shared" si="0"/>
        <v>106467.88999999998</v>
      </c>
      <c r="T45" s="135"/>
      <c r="U45" s="135"/>
      <c r="V45" s="135"/>
      <c r="W45" s="135"/>
    </row>
    <row r="46" spans="1:23" s="106" customFormat="1" ht="13.8" x14ac:dyDescent="0.25">
      <c r="A46" s="134" t="s">
        <v>56</v>
      </c>
      <c r="B46" s="134" t="s">
        <v>218</v>
      </c>
      <c r="C46" s="118" t="s">
        <v>203</v>
      </c>
      <c r="D46" s="118">
        <v>99431356</v>
      </c>
      <c r="E46" s="98" t="s">
        <v>129</v>
      </c>
      <c r="F46" s="120"/>
      <c r="G46" s="120"/>
      <c r="H46" s="120"/>
      <c r="I46" s="120"/>
      <c r="J46" s="120"/>
      <c r="K46" s="120">
        <v>105750.12</v>
      </c>
      <c r="L46" s="120">
        <v>115.25</v>
      </c>
      <c r="M46" s="119"/>
      <c r="N46" s="119">
        <v>228.76</v>
      </c>
      <c r="O46" s="119">
        <v>125.65</v>
      </c>
      <c r="P46" s="120"/>
      <c r="Q46" s="119">
        <v>248.12</v>
      </c>
      <c r="R46" s="135"/>
      <c r="S46" s="135">
        <f t="shared" si="0"/>
        <v>106467.89999999998</v>
      </c>
      <c r="T46" s="135"/>
      <c r="U46" s="135"/>
      <c r="V46" s="135"/>
      <c r="W46" s="135"/>
    </row>
    <row r="47" spans="1:23" s="106" customFormat="1" ht="13.8" x14ac:dyDescent="0.25">
      <c r="A47" s="134" t="s">
        <v>56</v>
      </c>
      <c r="B47" s="134" t="s">
        <v>219</v>
      </c>
      <c r="C47" s="118" t="s">
        <v>203</v>
      </c>
      <c r="D47" s="118">
        <v>99431359</v>
      </c>
      <c r="E47" s="98" t="s">
        <v>129</v>
      </c>
      <c r="F47" s="120"/>
      <c r="G47" s="120"/>
      <c r="H47" s="120"/>
      <c r="I47" s="120"/>
      <c r="J47" s="120"/>
      <c r="K47" s="120">
        <v>105750.12</v>
      </c>
      <c r="L47" s="120">
        <v>115.2</v>
      </c>
      <c r="M47" s="119"/>
      <c r="N47" s="119">
        <v>228.76</v>
      </c>
      <c r="O47" s="119">
        <v>125.65</v>
      </c>
      <c r="P47" s="120"/>
      <c r="Q47" s="119">
        <v>248.12</v>
      </c>
      <c r="R47" s="135"/>
      <c r="S47" s="135">
        <f t="shared" si="0"/>
        <v>106467.84999999998</v>
      </c>
      <c r="T47" s="135"/>
      <c r="U47" s="135"/>
      <c r="V47" s="135"/>
      <c r="W47" s="135"/>
    </row>
    <row r="48" spans="1:23" s="127" customFormat="1" ht="13.8" x14ac:dyDescent="0.25">
      <c r="A48" s="122" t="s">
        <v>56</v>
      </c>
      <c r="B48" s="122" t="s">
        <v>220</v>
      </c>
      <c r="C48" s="123" t="s">
        <v>203</v>
      </c>
      <c r="D48" s="123">
        <v>99431362</v>
      </c>
      <c r="E48" s="124" t="s">
        <v>129</v>
      </c>
      <c r="F48" s="125"/>
      <c r="G48" s="125"/>
      <c r="H48" s="125"/>
      <c r="I48" s="125"/>
      <c r="J48" s="125"/>
      <c r="K48" s="125">
        <v>105750.12</v>
      </c>
      <c r="L48" s="125">
        <v>115.25</v>
      </c>
      <c r="M48" s="125"/>
      <c r="N48" s="125">
        <v>228.76</v>
      </c>
      <c r="O48" s="125">
        <v>125.65</v>
      </c>
      <c r="P48" s="125"/>
      <c r="Q48" s="125">
        <v>248.12</v>
      </c>
      <c r="R48" s="126"/>
      <c r="S48" s="126">
        <f t="shared" si="0"/>
        <v>106467.89999999998</v>
      </c>
      <c r="T48" s="126"/>
      <c r="U48" s="126"/>
      <c r="V48" s="126"/>
      <c r="W48" s="126"/>
    </row>
    <row r="49" spans="1:23" s="106" customFormat="1" ht="13.8" x14ac:dyDescent="0.25">
      <c r="A49" s="134" t="s">
        <v>56</v>
      </c>
      <c r="B49" s="134" t="s">
        <v>221</v>
      </c>
      <c r="C49" s="118" t="s">
        <v>222</v>
      </c>
      <c r="D49" s="118">
        <v>99315823</v>
      </c>
      <c r="E49" s="98" t="s">
        <v>129</v>
      </c>
      <c r="F49" s="120"/>
      <c r="G49" s="120"/>
      <c r="H49" s="120"/>
      <c r="I49" s="120"/>
      <c r="J49" s="120">
        <v>5209.04</v>
      </c>
      <c r="K49" s="120"/>
      <c r="L49" s="120"/>
      <c r="M49" s="120"/>
      <c r="N49" s="120"/>
      <c r="O49" s="120"/>
      <c r="P49" s="120"/>
      <c r="Q49" s="120"/>
      <c r="R49" s="135"/>
      <c r="S49" s="135">
        <f t="shared" si="0"/>
        <v>5209.04</v>
      </c>
      <c r="T49" s="135"/>
      <c r="U49" s="135"/>
      <c r="V49" s="135"/>
      <c r="W49" s="135"/>
    </row>
    <row r="50" spans="1:23" s="106" customFormat="1" ht="13.8" x14ac:dyDescent="0.25">
      <c r="A50" s="117" t="s">
        <v>56</v>
      </c>
      <c r="B50" s="117" t="s">
        <v>223</v>
      </c>
      <c r="C50" s="118" t="s">
        <v>222</v>
      </c>
      <c r="D50" s="118">
        <v>99315856</v>
      </c>
      <c r="E50" s="98" t="s">
        <v>129</v>
      </c>
      <c r="F50" s="119"/>
      <c r="G50" s="119"/>
      <c r="H50" s="119"/>
      <c r="I50" s="119"/>
      <c r="J50" s="119">
        <v>5209.04</v>
      </c>
      <c r="K50" s="120"/>
      <c r="L50" s="120"/>
      <c r="M50" s="119"/>
      <c r="N50" s="119"/>
      <c r="O50" s="119"/>
      <c r="P50" s="119"/>
      <c r="Q50" s="119"/>
      <c r="R50" s="121"/>
      <c r="S50" s="121">
        <f t="shared" si="0"/>
        <v>5209.04</v>
      </c>
      <c r="T50" s="121"/>
      <c r="U50" s="121"/>
      <c r="V50" s="121"/>
      <c r="W50" s="121"/>
    </row>
    <row r="51" spans="1:23" s="106" customFormat="1" ht="13.8" x14ac:dyDescent="0.25">
      <c r="A51" s="117" t="s">
        <v>56</v>
      </c>
      <c r="B51" s="117" t="s">
        <v>224</v>
      </c>
      <c r="C51" s="118" t="s">
        <v>222</v>
      </c>
      <c r="D51" s="118">
        <v>99315853</v>
      </c>
      <c r="E51" s="98" t="s">
        <v>129</v>
      </c>
      <c r="F51" s="119"/>
      <c r="G51" s="119"/>
      <c r="H51" s="119"/>
      <c r="I51" s="119"/>
      <c r="J51" s="119">
        <v>5209.04</v>
      </c>
      <c r="K51" s="120"/>
      <c r="L51" s="120"/>
      <c r="M51" s="119"/>
      <c r="N51" s="119"/>
      <c r="O51" s="119"/>
      <c r="P51" s="119"/>
      <c r="Q51" s="119"/>
      <c r="R51" s="121"/>
      <c r="S51" s="121">
        <f t="shared" si="0"/>
        <v>5209.04</v>
      </c>
      <c r="T51" s="121"/>
      <c r="U51" s="121"/>
      <c r="V51" s="121"/>
      <c r="W51" s="121"/>
    </row>
    <row r="52" spans="1:23" s="106" customFormat="1" ht="13.8" x14ac:dyDescent="0.25">
      <c r="A52" s="117" t="s">
        <v>56</v>
      </c>
      <c r="B52" s="117" t="s">
        <v>225</v>
      </c>
      <c r="C52" s="118" t="s">
        <v>222</v>
      </c>
      <c r="D52" s="118">
        <v>99315841</v>
      </c>
      <c r="E52" s="98" t="s">
        <v>129</v>
      </c>
      <c r="F52" s="119"/>
      <c r="G52" s="119"/>
      <c r="H52" s="119"/>
      <c r="I52" s="119"/>
      <c r="J52" s="119">
        <v>5209.01</v>
      </c>
      <c r="K52" s="120"/>
      <c r="L52" s="120"/>
      <c r="M52" s="119"/>
      <c r="N52" s="119"/>
      <c r="O52" s="119"/>
      <c r="P52" s="119"/>
      <c r="Q52" s="119"/>
      <c r="R52" s="121"/>
      <c r="S52" s="121">
        <f t="shared" si="0"/>
        <v>5209.01</v>
      </c>
      <c r="T52" s="121"/>
      <c r="U52" s="121"/>
      <c r="V52" s="121"/>
      <c r="W52" s="121"/>
    </row>
    <row r="53" spans="1:23" s="106" customFormat="1" ht="13.8" x14ac:dyDescent="0.25">
      <c r="A53" s="117" t="s">
        <v>56</v>
      </c>
      <c r="B53" s="117" t="s">
        <v>226</v>
      </c>
      <c r="C53" s="118" t="s">
        <v>222</v>
      </c>
      <c r="D53" s="118">
        <v>99315835</v>
      </c>
      <c r="E53" s="98" t="s">
        <v>129</v>
      </c>
      <c r="F53" s="119"/>
      <c r="G53" s="119"/>
      <c r="H53" s="119"/>
      <c r="I53" s="119"/>
      <c r="J53" s="119">
        <v>3472.7000000000003</v>
      </c>
      <c r="K53" s="120"/>
      <c r="L53" s="120"/>
      <c r="M53" s="119"/>
      <c r="N53" s="119"/>
      <c r="O53" s="119"/>
      <c r="P53" s="119"/>
      <c r="Q53" s="119"/>
      <c r="R53" s="121"/>
      <c r="S53" s="121">
        <f t="shared" si="0"/>
        <v>3472.7000000000003</v>
      </c>
      <c r="T53" s="121"/>
      <c r="U53" s="121"/>
      <c r="V53" s="121"/>
      <c r="W53" s="121"/>
    </row>
    <row r="54" spans="1:23" s="106" customFormat="1" ht="13.8" x14ac:dyDescent="0.25">
      <c r="A54" s="117" t="s">
        <v>56</v>
      </c>
      <c r="B54" s="117" t="s">
        <v>227</v>
      </c>
      <c r="C54" s="118" t="s">
        <v>222</v>
      </c>
      <c r="D54" s="118">
        <v>99315838</v>
      </c>
      <c r="E54" s="98" t="s">
        <v>129</v>
      </c>
      <c r="F54" s="119"/>
      <c r="G54" s="119"/>
      <c r="H54" s="119"/>
      <c r="I54" s="119"/>
      <c r="J54" s="119">
        <v>3472.7000000000003</v>
      </c>
      <c r="K54" s="120"/>
      <c r="L54" s="120"/>
      <c r="M54" s="119"/>
      <c r="N54" s="119"/>
      <c r="O54" s="119"/>
      <c r="P54" s="119"/>
      <c r="Q54" s="119"/>
      <c r="R54" s="121"/>
      <c r="S54" s="121">
        <f t="shared" si="0"/>
        <v>3472.7000000000003</v>
      </c>
      <c r="T54" s="121"/>
      <c r="U54" s="121"/>
      <c r="V54" s="121"/>
      <c r="W54" s="121"/>
    </row>
    <row r="55" spans="1:23" s="106" customFormat="1" ht="13.8" x14ac:dyDescent="0.25">
      <c r="A55" s="117" t="s">
        <v>56</v>
      </c>
      <c r="B55" s="117" t="s">
        <v>228</v>
      </c>
      <c r="C55" s="118" t="s">
        <v>222</v>
      </c>
      <c r="D55" s="118">
        <v>99315832</v>
      </c>
      <c r="E55" s="98" t="s">
        <v>129</v>
      </c>
      <c r="F55" s="119"/>
      <c r="G55" s="119"/>
      <c r="H55" s="119"/>
      <c r="I55" s="119"/>
      <c r="J55" s="119">
        <v>3472.7000000000003</v>
      </c>
      <c r="K55" s="120"/>
      <c r="L55" s="120"/>
      <c r="M55" s="119"/>
      <c r="N55" s="119"/>
      <c r="O55" s="119"/>
      <c r="P55" s="119"/>
      <c r="Q55" s="119"/>
      <c r="R55" s="121"/>
      <c r="S55" s="121">
        <f t="shared" si="0"/>
        <v>3472.7000000000003</v>
      </c>
      <c r="T55" s="121"/>
      <c r="U55" s="121"/>
      <c r="V55" s="121"/>
      <c r="W55" s="121"/>
    </row>
    <row r="56" spans="1:23" s="106" customFormat="1" ht="13.8" x14ac:dyDescent="0.25">
      <c r="A56" s="117" t="s">
        <v>56</v>
      </c>
      <c r="B56" s="117" t="s">
        <v>229</v>
      </c>
      <c r="C56" s="118" t="s">
        <v>222</v>
      </c>
      <c r="D56" s="118">
        <v>99315844</v>
      </c>
      <c r="E56" s="98" t="s">
        <v>129</v>
      </c>
      <c r="F56" s="119"/>
      <c r="G56" s="119"/>
      <c r="H56" s="119"/>
      <c r="I56" s="119"/>
      <c r="J56" s="119">
        <v>3472.7000000000003</v>
      </c>
      <c r="K56" s="120"/>
      <c r="L56" s="120"/>
      <c r="M56" s="119"/>
      <c r="N56" s="119"/>
      <c r="O56" s="119"/>
      <c r="P56" s="119"/>
      <c r="Q56" s="119"/>
      <c r="R56" s="121"/>
      <c r="S56" s="121">
        <f t="shared" si="0"/>
        <v>3472.7000000000003</v>
      </c>
      <c r="T56" s="121"/>
      <c r="U56" s="121"/>
      <c r="V56" s="121"/>
      <c r="W56" s="121"/>
    </row>
    <row r="57" spans="1:23" s="106" customFormat="1" ht="13.8" x14ac:dyDescent="0.25">
      <c r="A57" s="117" t="s">
        <v>56</v>
      </c>
      <c r="B57" s="117" t="s">
        <v>230</v>
      </c>
      <c r="C57" s="118" t="s">
        <v>222</v>
      </c>
      <c r="D57" s="118">
        <v>99315847</v>
      </c>
      <c r="E57" s="98" t="s">
        <v>129</v>
      </c>
      <c r="F57" s="119"/>
      <c r="G57" s="119"/>
      <c r="H57" s="119"/>
      <c r="I57" s="119"/>
      <c r="J57" s="119">
        <v>3472.7000000000003</v>
      </c>
      <c r="K57" s="120"/>
      <c r="L57" s="120"/>
      <c r="M57" s="119"/>
      <c r="N57" s="119"/>
      <c r="O57" s="119"/>
      <c r="P57" s="119"/>
      <c r="Q57" s="119"/>
      <c r="R57" s="121"/>
      <c r="S57" s="121">
        <f t="shared" si="0"/>
        <v>3472.7000000000003</v>
      </c>
      <c r="T57" s="121"/>
      <c r="U57" s="121"/>
      <c r="V57" s="121"/>
      <c r="W57" s="121"/>
    </row>
    <row r="58" spans="1:23" s="106" customFormat="1" ht="13.8" x14ac:dyDescent="0.25">
      <c r="A58" s="117" t="s">
        <v>56</v>
      </c>
      <c r="B58" s="117" t="s">
        <v>231</v>
      </c>
      <c r="C58" s="118" t="s">
        <v>222</v>
      </c>
      <c r="D58" s="118">
        <v>99315829</v>
      </c>
      <c r="E58" s="98" t="s">
        <v>129</v>
      </c>
      <c r="F58" s="119"/>
      <c r="G58" s="119"/>
      <c r="H58" s="119"/>
      <c r="I58" s="119"/>
      <c r="J58" s="119">
        <v>3472.7000000000003</v>
      </c>
      <c r="K58" s="120"/>
      <c r="L58" s="120"/>
      <c r="M58" s="119"/>
      <c r="N58" s="119"/>
      <c r="O58" s="119"/>
      <c r="P58" s="119"/>
      <c r="Q58" s="119"/>
      <c r="R58" s="121"/>
      <c r="S58" s="121">
        <f t="shared" si="0"/>
        <v>3472.7000000000003</v>
      </c>
      <c r="T58" s="121"/>
      <c r="U58" s="121"/>
      <c r="V58" s="121"/>
      <c r="W58" s="121"/>
    </row>
    <row r="59" spans="1:23" s="106" customFormat="1" ht="13.8" x14ac:dyDescent="0.25">
      <c r="A59" s="117" t="s">
        <v>56</v>
      </c>
      <c r="B59" s="117" t="s">
        <v>232</v>
      </c>
      <c r="C59" s="118" t="s">
        <v>222</v>
      </c>
      <c r="D59" s="118">
        <v>99315818</v>
      </c>
      <c r="E59" s="98" t="s">
        <v>129</v>
      </c>
      <c r="F59" s="119"/>
      <c r="G59" s="119"/>
      <c r="H59" s="119"/>
      <c r="I59" s="119"/>
      <c r="J59" s="119">
        <v>3472.7000000000003</v>
      </c>
      <c r="K59" s="120"/>
      <c r="L59" s="120"/>
      <c r="M59" s="119"/>
      <c r="N59" s="119"/>
      <c r="O59" s="119"/>
      <c r="P59" s="119"/>
      <c r="Q59" s="119"/>
      <c r="R59" s="121"/>
      <c r="S59" s="121">
        <f t="shared" si="0"/>
        <v>3472.7000000000003</v>
      </c>
      <c r="T59" s="121"/>
      <c r="U59" s="121"/>
      <c r="V59" s="121"/>
      <c r="W59" s="121"/>
    </row>
    <row r="60" spans="1:23" s="106" customFormat="1" ht="13.8" x14ac:dyDescent="0.25">
      <c r="A60" s="117" t="s">
        <v>56</v>
      </c>
      <c r="B60" s="117" t="s">
        <v>233</v>
      </c>
      <c r="C60" s="118" t="s">
        <v>222</v>
      </c>
      <c r="D60" s="118">
        <v>99315826</v>
      </c>
      <c r="E60" s="98" t="s">
        <v>129</v>
      </c>
      <c r="F60" s="119"/>
      <c r="G60" s="119"/>
      <c r="H60" s="119"/>
      <c r="I60" s="119"/>
      <c r="J60" s="119">
        <v>3472.7000000000003</v>
      </c>
      <c r="K60" s="120"/>
      <c r="L60" s="120"/>
      <c r="M60" s="119"/>
      <c r="N60" s="119"/>
      <c r="O60" s="119"/>
      <c r="P60" s="119"/>
      <c r="Q60" s="119"/>
      <c r="R60" s="121"/>
      <c r="S60" s="121">
        <f t="shared" si="0"/>
        <v>3472.7000000000003</v>
      </c>
      <c r="T60" s="121"/>
      <c r="U60" s="121"/>
      <c r="V60" s="121"/>
      <c r="W60" s="121"/>
    </row>
    <row r="61" spans="1:23" s="106" customFormat="1" ht="13.8" x14ac:dyDescent="0.25">
      <c r="A61" s="117" t="s">
        <v>56</v>
      </c>
      <c r="B61" s="117" t="s">
        <v>234</v>
      </c>
      <c r="C61" s="118" t="s">
        <v>222</v>
      </c>
      <c r="D61" s="118">
        <v>99315850</v>
      </c>
      <c r="E61" s="98" t="s">
        <v>129</v>
      </c>
      <c r="F61" s="119"/>
      <c r="G61" s="119"/>
      <c r="H61" s="119"/>
      <c r="I61" s="119"/>
      <c r="J61" s="119">
        <v>3472.7000000000003</v>
      </c>
      <c r="K61" s="120"/>
      <c r="L61" s="120"/>
      <c r="M61" s="119"/>
      <c r="N61" s="119"/>
      <c r="O61" s="119"/>
      <c r="P61" s="119"/>
      <c r="Q61" s="119"/>
      <c r="R61" s="121"/>
      <c r="S61" s="121">
        <f t="shared" si="0"/>
        <v>3472.7000000000003</v>
      </c>
      <c r="T61" s="121"/>
      <c r="U61" s="121"/>
      <c r="V61" s="121"/>
      <c r="W61" s="121"/>
    </row>
    <row r="62" spans="1:23" s="127" customFormat="1" ht="13.8" x14ac:dyDescent="0.25">
      <c r="A62" s="122" t="s">
        <v>56</v>
      </c>
      <c r="B62" s="122" t="s">
        <v>235</v>
      </c>
      <c r="C62" s="123" t="s">
        <v>222</v>
      </c>
      <c r="D62" s="123">
        <v>99315859</v>
      </c>
      <c r="E62" s="124" t="s">
        <v>129</v>
      </c>
      <c r="F62" s="125"/>
      <c r="G62" s="125"/>
      <c r="H62" s="125"/>
      <c r="I62" s="125"/>
      <c r="J62" s="125">
        <v>3472.7000000000003</v>
      </c>
      <c r="K62" s="125"/>
      <c r="L62" s="125"/>
      <c r="M62" s="125"/>
      <c r="N62" s="125"/>
      <c r="O62" s="125"/>
      <c r="P62" s="125"/>
      <c r="Q62" s="125"/>
      <c r="R62" s="126"/>
      <c r="S62" s="126">
        <f t="shared" si="0"/>
        <v>3472.7000000000003</v>
      </c>
      <c r="T62" s="126"/>
      <c r="U62" s="126"/>
      <c r="V62" s="126"/>
      <c r="W62" s="126"/>
    </row>
    <row r="63" spans="1:23" s="106" customFormat="1" ht="13.8" x14ac:dyDescent="0.25">
      <c r="A63" s="117" t="s">
        <v>56</v>
      </c>
      <c r="B63" s="117" t="s">
        <v>236</v>
      </c>
      <c r="C63" s="118" t="s">
        <v>237</v>
      </c>
      <c r="D63" s="118">
        <v>99315812</v>
      </c>
      <c r="E63" s="98" t="s">
        <v>129</v>
      </c>
      <c r="F63" s="119"/>
      <c r="G63" s="119"/>
      <c r="H63" s="119"/>
      <c r="I63" s="119"/>
      <c r="J63" s="119">
        <v>2585.0300000000002</v>
      </c>
      <c r="K63" s="120"/>
      <c r="L63" s="120"/>
      <c r="M63" s="119"/>
      <c r="N63" s="119"/>
      <c r="O63" s="119"/>
      <c r="P63" s="119"/>
      <c r="Q63" s="119"/>
      <c r="R63" s="121"/>
      <c r="S63" s="121">
        <f t="shared" si="0"/>
        <v>2585.0300000000002</v>
      </c>
      <c r="T63" s="121"/>
      <c r="U63" s="121"/>
      <c r="V63" s="121"/>
      <c r="W63" s="121"/>
    </row>
    <row r="64" spans="1:23" s="106" customFormat="1" ht="13.8" x14ac:dyDescent="0.25">
      <c r="A64" s="117" t="s">
        <v>56</v>
      </c>
      <c r="B64" s="117" t="s">
        <v>238</v>
      </c>
      <c r="C64" s="118" t="s">
        <v>237</v>
      </c>
      <c r="D64" s="118">
        <v>99315807</v>
      </c>
      <c r="E64" s="98" t="s">
        <v>129</v>
      </c>
      <c r="F64" s="119"/>
      <c r="G64" s="119"/>
      <c r="H64" s="119"/>
      <c r="I64" s="119"/>
      <c r="J64" s="119">
        <v>2585.02</v>
      </c>
      <c r="K64" s="120"/>
      <c r="L64" s="120"/>
      <c r="M64" s="119"/>
      <c r="N64" s="119"/>
      <c r="O64" s="119"/>
      <c r="P64" s="119"/>
      <c r="Q64" s="119"/>
      <c r="R64" s="121"/>
      <c r="S64" s="121">
        <f t="shared" si="0"/>
        <v>2585.02</v>
      </c>
      <c r="T64" s="121"/>
      <c r="U64" s="121"/>
      <c r="V64" s="121"/>
      <c r="W64" s="121"/>
    </row>
    <row r="65" spans="1:23" s="127" customFormat="1" ht="13.8" x14ac:dyDescent="0.25">
      <c r="A65" s="122" t="s">
        <v>56</v>
      </c>
      <c r="B65" s="122" t="s">
        <v>239</v>
      </c>
      <c r="C65" s="123" t="s">
        <v>237</v>
      </c>
      <c r="D65" s="123">
        <v>99315815</v>
      </c>
      <c r="E65" s="124" t="s">
        <v>129</v>
      </c>
      <c r="F65" s="125"/>
      <c r="G65" s="125"/>
      <c r="H65" s="125"/>
      <c r="I65" s="125"/>
      <c r="J65" s="125">
        <v>2585.02</v>
      </c>
      <c r="K65" s="125"/>
      <c r="L65" s="125"/>
      <c r="M65" s="125"/>
      <c r="N65" s="125"/>
      <c r="O65" s="125"/>
      <c r="P65" s="125"/>
      <c r="Q65" s="125"/>
      <c r="R65" s="126"/>
      <c r="S65" s="126">
        <f t="shared" si="0"/>
        <v>2585.02</v>
      </c>
      <c r="T65" s="126"/>
      <c r="U65" s="126"/>
      <c r="V65" s="126"/>
      <c r="W65" s="126"/>
    </row>
    <row r="66" spans="1:23" s="127" customFormat="1" ht="13.8" x14ac:dyDescent="0.25">
      <c r="A66" s="122" t="s">
        <v>56</v>
      </c>
      <c r="B66" s="122" t="s">
        <v>240</v>
      </c>
      <c r="C66" s="123" t="s">
        <v>241</v>
      </c>
      <c r="D66" s="123">
        <v>99337688</v>
      </c>
      <c r="E66" s="124" t="s">
        <v>129</v>
      </c>
      <c r="F66" s="125"/>
      <c r="G66" s="125"/>
      <c r="H66" s="125"/>
      <c r="I66" s="125"/>
      <c r="J66" s="125">
        <v>2481.29</v>
      </c>
      <c r="K66" s="125"/>
      <c r="L66" s="125"/>
      <c r="M66" s="125"/>
      <c r="N66" s="125"/>
      <c r="O66" s="125"/>
      <c r="P66" s="125"/>
      <c r="Q66" s="125"/>
      <c r="R66" s="126"/>
      <c r="S66" s="126">
        <f t="shared" si="0"/>
        <v>2481.29</v>
      </c>
      <c r="T66" s="126"/>
      <c r="U66" s="126"/>
      <c r="V66" s="126"/>
      <c r="W66" s="126"/>
    </row>
    <row r="67" spans="1:23" s="106" customFormat="1" ht="13.8" x14ac:dyDescent="0.25">
      <c r="A67" s="117" t="s">
        <v>56</v>
      </c>
      <c r="B67" s="117" t="s">
        <v>242</v>
      </c>
      <c r="C67" s="118" t="s">
        <v>139</v>
      </c>
      <c r="D67" s="118">
        <v>99415713</v>
      </c>
      <c r="E67" s="98" t="s">
        <v>129</v>
      </c>
      <c r="F67" s="119">
        <v>70</v>
      </c>
      <c r="G67" s="119">
        <v>122.5</v>
      </c>
      <c r="H67" s="119">
        <v>35</v>
      </c>
      <c r="I67" s="119">
        <v>4302.8</v>
      </c>
      <c r="J67" s="119">
        <v>8.120000000000001</v>
      </c>
      <c r="K67" s="120"/>
      <c r="L67" s="120">
        <v>17.5</v>
      </c>
      <c r="M67" s="119"/>
      <c r="N67" s="119">
        <v>-4582.21</v>
      </c>
      <c r="O67" s="119"/>
      <c r="P67" s="119"/>
      <c r="Q67" s="119"/>
      <c r="R67" s="121"/>
      <c r="S67" s="121">
        <f t="shared" si="0"/>
        <v>-26.289999999999964</v>
      </c>
      <c r="T67" s="121"/>
      <c r="U67" s="121"/>
      <c r="V67" s="121"/>
      <c r="W67" s="121"/>
    </row>
    <row r="68" spans="1:23" s="106" customFormat="1" ht="13.8" x14ac:dyDescent="0.25">
      <c r="A68" s="117" t="s">
        <v>56</v>
      </c>
      <c r="B68" s="117" t="s">
        <v>243</v>
      </c>
      <c r="C68" s="118" t="s">
        <v>139</v>
      </c>
      <c r="D68" s="118">
        <v>99415737</v>
      </c>
      <c r="E68" s="98" t="s">
        <v>129</v>
      </c>
      <c r="F68" s="119">
        <v>70</v>
      </c>
      <c r="G68" s="119">
        <v>122.5</v>
      </c>
      <c r="H68" s="119">
        <v>35</v>
      </c>
      <c r="I68" s="119">
        <v>4302.8</v>
      </c>
      <c r="J68" s="119">
        <v>8.18</v>
      </c>
      <c r="K68" s="120"/>
      <c r="L68" s="120">
        <v>17.5</v>
      </c>
      <c r="M68" s="119"/>
      <c r="N68" s="119">
        <v>-4582.21</v>
      </c>
      <c r="O68" s="119"/>
      <c r="P68" s="119"/>
      <c r="Q68" s="119"/>
      <c r="R68" s="121"/>
      <c r="S68" s="121">
        <f t="shared" si="0"/>
        <v>-26.229999999999563</v>
      </c>
      <c r="T68" s="121"/>
      <c r="U68" s="121"/>
      <c r="V68" s="121"/>
      <c r="W68" s="121"/>
    </row>
    <row r="69" spans="1:23" s="106" customFormat="1" ht="13.8" x14ac:dyDescent="0.25">
      <c r="A69" s="117" t="s">
        <v>56</v>
      </c>
      <c r="B69" s="117" t="s">
        <v>244</v>
      </c>
      <c r="C69" s="118" t="s">
        <v>139</v>
      </c>
      <c r="D69" s="118">
        <v>99415704</v>
      </c>
      <c r="E69" s="98" t="s">
        <v>129</v>
      </c>
      <c r="F69" s="119">
        <v>70</v>
      </c>
      <c r="G69" s="119">
        <v>122.5</v>
      </c>
      <c r="H69" s="119">
        <v>35</v>
      </c>
      <c r="I69" s="119">
        <v>4302.8</v>
      </c>
      <c r="J69" s="119">
        <v>8.120000000000001</v>
      </c>
      <c r="K69" s="120"/>
      <c r="L69" s="120">
        <v>17.5</v>
      </c>
      <c r="M69" s="119"/>
      <c r="N69" s="119">
        <v>-4582.21</v>
      </c>
      <c r="O69" s="119"/>
      <c r="P69" s="119"/>
      <c r="Q69" s="119"/>
      <c r="R69" s="121"/>
      <c r="S69" s="121">
        <f t="shared" si="0"/>
        <v>-26.289999999999964</v>
      </c>
      <c r="T69" s="121"/>
      <c r="U69" s="121"/>
      <c r="V69" s="121"/>
      <c r="W69" s="121"/>
    </row>
    <row r="70" spans="1:23" s="106" customFormat="1" ht="13.8" x14ac:dyDescent="0.25">
      <c r="A70" s="117" t="s">
        <v>56</v>
      </c>
      <c r="B70" s="117" t="s">
        <v>245</v>
      </c>
      <c r="C70" s="118" t="s">
        <v>139</v>
      </c>
      <c r="D70" s="118">
        <v>99415728</v>
      </c>
      <c r="E70" s="98" t="s">
        <v>129</v>
      </c>
      <c r="F70" s="119">
        <v>70</v>
      </c>
      <c r="G70" s="119">
        <v>122.5</v>
      </c>
      <c r="H70" s="119">
        <v>35</v>
      </c>
      <c r="I70" s="119">
        <v>4302.8999999999996</v>
      </c>
      <c r="J70" s="119">
        <v>8.120000000000001</v>
      </c>
      <c r="K70" s="120"/>
      <c r="L70" s="120">
        <v>17.5</v>
      </c>
      <c r="M70" s="119"/>
      <c r="N70" s="119">
        <v>-4582.21</v>
      </c>
      <c r="O70" s="119"/>
      <c r="P70" s="119"/>
      <c r="Q70" s="119"/>
      <c r="R70" s="121"/>
      <c r="S70" s="121">
        <f t="shared" si="0"/>
        <v>-26.190000000000509</v>
      </c>
      <c r="T70" s="121"/>
      <c r="U70" s="121"/>
      <c r="V70" s="121"/>
      <c r="W70" s="121"/>
    </row>
    <row r="71" spans="1:23" s="106" customFormat="1" ht="13.8" x14ac:dyDescent="0.25">
      <c r="A71" s="117" t="s">
        <v>56</v>
      </c>
      <c r="B71" s="117" t="s">
        <v>246</v>
      </c>
      <c r="C71" s="118" t="s">
        <v>139</v>
      </c>
      <c r="D71" s="118">
        <v>99415710</v>
      </c>
      <c r="E71" s="98" t="s">
        <v>129</v>
      </c>
      <c r="F71" s="119">
        <v>70</v>
      </c>
      <c r="G71" s="119">
        <v>122.5</v>
      </c>
      <c r="H71" s="119">
        <v>35</v>
      </c>
      <c r="I71" s="119">
        <v>4302.8999999999996</v>
      </c>
      <c r="J71" s="119">
        <v>8.120000000000001</v>
      </c>
      <c r="K71" s="120"/>
      <c r="L71" s="120">
        <v>17.5</v>
      </c>
      <c r="M71" s="119"/>
      <c r="N71" s="119">
        <v>-4582.21</v>
      </c>
      <c r="O71" s="119"/>
      <c r="P71" s="119"/>
      <c r="Q71" s="119"/>
      <c r="R71" s="121"/>
      <c r="S71" s="121">
        <f t="shared" si="0"/>
        <v>-26.190000000000509</v>
      </c>
      <c r="T71" s="121"/>
      <c r="U71" s="121"/>
      <c r="V71" s="121"/>
      <c r="W71" s="121"/>
    </row>
    <row r="72" spans="1:23" s="106" customFormat="1" ht="13.8" x14ac:dyDescent="0.25">
      <c r="A72" s="117" t="s">
        <v>56</v>
      </c>
      <c r="B72" s="117" t="s">
        <v>247</v>
      </c>
      <c r="C72" s="118" t="s">
        <v>139</v>
      </c>
      <c r="D72" s="118">
        <v>99415725</v>
      </c>
      <c r="E72" s="98" t="s">
        <v>129</v>
      </c>
      <c r="F72" s="119">
        <v>70</v>
      </c>
      <c r="G72" s="119">
        <v>122.5</v>
      </c>
      <c r="H72" s="119">
        <v>35</v>
      </c>
      <c r="I72" s="119">
        <v>4302.8999999999996</v>
      </c>
      <c r="J72" s="119">
        <v>8.120000000000001</v>
      </c>
      <c r="K72" s="120"/>
      <c r="L72" s="120">
        <v>17.5</v>
      </c>
      <c r="M72" s="119"/>
      <c r="N72" s="119">
        <v>-4582.21</v>
      </c>
      <c r="O72" s="119"/>
      <c r="P72" s="119"/>
      <c r="Q72" s="119"/>
      <c r="R72" s="121"/>
      <c r="S72" s="121">
        <f t="shared" si="0"/>
        <v>-26.190000000000509</v>
      </c>
      <c r="T72" s="121"/>
      <c r="U72" s="121"/>
      <c r="V72" s="121"/>
      <c r="W72" s="121"/>
    </row>
    <row r="73" spans="1:23" s="106" customFormat="1" ht="13.8" x14ac:dyDescent="0.25">
      <c r="A73" s="117" t="s">
        <v>56</v>
      </c>
      <c r="B73" s="117" t="s">
        <v>248</v>
      </c>
      <c r="C73" s="118" t="s">
        <v>139</v>
      </c>
      <c r="D73" s="118">
        <v>99415734</v>
      </c>
      <c r="E73" s="98" t="s">
        <v>129</v>
      </c>
      <c r="F73" s="119">
        <v>70</v>
      </c>
      <c r="G73" s="119">
        <v>122.5</v>
      </c>
      <c r="H73" s="119">
        <v>35</v>
      </c>
      <c r="I73" s="119">
        <v>4302.8999999999996</v>
      </c>
      <c r="J73" s="119">
        <v>8.120000000000001</v>
      </c>
      <c r="K73" s="120"/>
      <c r="L73" s="120">
        <v>17.5</v>
      </c>
      <c r="M73" s="119"/>
      <c r="N73" s="119">
        <v>-4582.21</v>
      </c>
      <c r="O73" s="119"/>
      <c r="P73" s="119"/>
      <c r="Q73" s="119"/>
      <c r="R73" s="121"/>
      <c r="S73" s="121">
        <f t="shared" si="0"/>
        <v>-26.190000000000509</v>
      </c>
      <c r="T73" s="121"/>
      <c r="U73" s="121"/>
      <c r="V73" s="121"/>
      <c r="W73" s="121"/>
    </row>
    <row r="74" spans="1:23" s="106" customFormat="1" ht="13.8" x14ac:dyDescent="0.25">
      <c r="A74" s="117" t="s">
        <v>56</v>
      </c>
      <c r="B74" s="117" t="s">
        <v>249</v>
      </c>
      <c r="C74" s="118" t="s">
        <v>139</v>
      </c>
      <c r="D74" s="118">
        <v>99415716</v>
      </c>
      <c r="E74" s="98" t="s">
        <v>129</v>
      </c>
      <c r="F74" s="119">
        <v>70</v>
      </c>
      <c r="G74" s="119">
        <v>122.5</v>
      </c>
      <c r="H74" s="119">
        <v>35</v>
      </c>
      <c r="I74" s="119">
        <v>4302.8999999999996</v>
      </c>
      <c r="J74" s="119">
        <v>8.120000000000001</v>
      </c>
      <c r="K74" s="120"/>
      <c r="L74" s="120">
        <v>17.5</v>
      </c>
      <c r="M74" s="119"/>
      <c r="N74" s="119">
        <v>-4582.21</v>
      </c>
      <c r="O74" s="119"/>
      <c r="P74" s="119"/>
      <c r="Q74" s="119"/>
      <c r="R74" s="121"/>
      <c r="S74" s="121">
        <f t="shared" si="0"/>
        <v>-26.190000000000509</v>
      </c>
      <c r="T74" s="121"/>
      <c r="U74" s="121"/>
      <c r="V74" s="121"/>
      <c r="W74" s="121"/>
    </row>
    <row r="75" spans="1:23" s="106" customFormat="1" ht="13.8" x14ac:dyDescent="0.25">
      <c r="A75" s="117" t="s">
        <v>56</v>
      </c>
      <c r="B75" s="117" t="s">
        <v>250</v>
      </c>
      <c r="C75" s="118" t="s">
        <v>139</v>
      </c>
      <c r="D75" s="118">
        <v>99415731</v>
      </c>
      <c r="E75" s="98" t="s">
        <v>129</v>
      </c>
      <c r="F75" s="119">
        <v>70</v>
      </c>
      <c r="G75" s="119">
        <v>122.5</v>
      </c>
      <c r="H75" s="119">
        <v>35</v>
      </c>
      <c r="I75" s="119">
        <v>4302.8999999999996</v>
      </c>
      <c r="J75" s="119">
        <v>8.120000000000001</v>
      </c>
      <c r="K75" s="120"/>
      <c r="L75" s="120">
        <v>17.5</v>
      </c>
      <c r="M75" s="119"/>
      <c r="N75" s="119">
        <v>-4582.21</v>
      </c>
      <c r="O75" s="119"/>
      <c r="P75" s="119"/>
      <c r="Q75" s="119"/>
      <c r="R75" s="121"/>
      <c r="S75" s="121">
        <f t="shared" si="0"/>
        <v>-26.190000000000509</v>
      </c>
      <c r="T75" s="121"/>
      <c r="U75" s="121"/>
      <c r="V75" s="121"/>
      <c r="W75" s="121"/>
    </row>
    <row r="76" spans="1:23" s="106" customFormat="1" ht="13.8" x14ac:dyDescent="0.25">
      <c r="A76" s="117" t="s">
        <v>56</v>
      </c>
      <c r="B76" s="117" t="s">
        <v>251</v>
      </c>
      <c r="C76" s="118" t="s">
        <v>139</v>
      </c>
      <c r="D76" s="118">
        <v>99415707</v>
      </c>
      <c r="E76" s="98" t="s">
        <v>129</v>
      </c>
      <c r="F76" s="119">
        <v>70</v>
      </c>
      <c r="G76" s="119">
        <v>122.5</v>
      </c>
      <c r="H76" s="119">
        <v>35</v>
      </c>
      <c r="I76" s="119">
        <v>4302.8</v>
      </c>
      <c r="J76" s="119">
        <v>8.120000000000001</v>
      </c>
      <c r="K76" s="120"/>
      <c r="L76" s="120">
        <v>17.5</v>
      </c>
      <c r="M76" s="119"/>
      <c r="N76" s="119">
        <v>-4582.21</v>
      </c>
      <c r="O76" s="119"/>
      <c r="P76" s="119"/>
      <c r="Q76" s="119"/>
      <c r="R76" s="121"/>
      <c r="S76" s="121">
        <f t="shared" si="0"/>
        <v>-26.289999999999964</v>
      </c>
      <c r="T76" s="121"/>
      <c r="U76" s="121"/>
      <c r="V76" s="121"/>
      <c r="W76" s="121"/>
    </row>
    <row r="77" spans="1:23" s="106" customFormat="1" ht="13.8" x14ac:dyDescent="0.25">
      <c r="A77" s="117" t="s">
        <v>56</v>
      </c>
      <c r="B77" s="117" t="s">
        <v>252</v>
      </c>
      <c r="C77" s="118" t="s">
        <v>139</v>
      </c>
      <c r="D77" s="118">
        <v>99415719</v>
      </c>
      <c r="E77" s="98" t="s">
        <v>129</v>
      </c>
      <c r="F77" s="119">
        <v>70</v>
      </c>
      <c r="G77" s="119">
        <v>122.5</v>
      </c>
      <c r="H77" s="119">
        <v>35</v>
      </c>
      <c r="I77" s="119">
        <v>4302.8999999999996</v>
      </c>
      <c r="J77" s="119">
        <v>8.120000000000001</v>
      </c>
      <c r="K77" s="120"/>
      <c r="L77" s="120">
        <v>17.5</v>
      </c>
      <c r="M77" s="119"/>
      <c r="N77" s="119">
        <v>-4582.21</v>
      </c>
      <c r="O77" s="119"/>
      <c r="P77" s="119"/>
      <c r="Q77" s="119"/>
      <c r="R77" s="121"/>
      <c r="S77" s="121">
        <f t="shared" si="0"/>
        <v>-26.190000000000509</v>
      </c>
      <c r="T77" s="121"/>
      <c r="U77" s="121"/>
      <c r="V77" s="121"/>
      <c r="W77" s="121"/>
    </row>
    <row r="78" spans="1:23" s="127" customFormat="1" ht="13.8" x14ac:dyDescent="0.25">
      <c r="A78" s="122" t="s">
        <v>56</v>
      </c>
      <c r="B78" s="122" t="s">
        <v>253</v>
      </c>
      <c r="C78" s="123" t="s">
        <v>139</v>
      </c>
      <c r="D78" s="123">
        <v>99415722</v>
      </c>
      <c r="E78" s="124" t="s">
        <v>129</v>
      </c>
      <c r="F78" s="125">
        <v>70</v>
      </c>
      <c r="G78" s="125">
        <v>122.5</v>
      </c>
      <c r="H78" s="125">
        <v>35</v>
      </c>
      <c r="I78" s="125">
        <v>4302.8</v>
      </c>
      <c r="J78" s="125">
        <v>8.120000000000001</v>
      </c>
      <c r="K78" s="125"/>
      <c r="L78" s="125">
        <v>17.5</v>
      </c>
      <c r="M78" s="125"/>
      <c r="N78" s="125">
        <v>-4582.21</v>
      </c>
      <c r="O78" s="125"/>
      <c r="P78" s="125"/>
      <c r="Q78" s="125"/>
      <c r="R78" s="126"/>
      <c r="S78" s="126">
        <f t="shared" si="0"/>
        <v>-26.289999999999964</v>
      </c>
      <c r="T78" s="126"/>
      <c r="U78" s="126"/>
      <c r="V78" s="126"/>
      <c r="W78" s="126"/>
    </row>
    <row r="79" spans="1:23" s="106" customFormat="1" ht="13.8" x14ac:dyDescent="0.25">
      <c r="A79" s="117" t="s">
        <v>56</v>
      </c>
      <c r="B79" t="s">
        <v>243</v>
      </c>
      <c r="C79" s="7" t="s">
        <v>254</v>
      </c>
      <c r="D79" s="7">
        <v>99404406</v>
      </c>
      <c r="E79" s="98" t="s">
        <v>129</v>
      </c>
      <c r="F79" s="120"/>
      <c r="G79" s="120"/>
      <c r="H79" s="120"/>
      <c r="I79" s="120"/>
      <c r="J79" s="120"/>
      <c r="K79" s="120"/>
      <c r="L79" s="120"/>
      <c r="M79" s="120">
        <v>7.78</v>
      </c>
      <c r="N79" s="120">
        <v>-7.78</v>
      </c>
      <c r="O79" s="120"/>
      <c r="P79" s="120"/>
      <c r="Q79" s="120"/>
      <c r="R79" s="135"/>
      <c r="S79" s="121">
        <f t="shared" si="0"/>
        <v>0</v>
      </c>
      <c r="T79" s="135"/>
      <c r="U79" s="135"/>
      <c r="V79" s="135"/>
      <c r="W79" s="135"/>
    </row>
    <row r="80" spans="1:23" s="106" customFormat="1" ht="13.8" x14ac:dyDescent="0.25">
      <c r="A80" s="117" t="s">
        <v>56</v>
      </c>
      <c r="B80" t="s">
        <v>255</v>
      </c>
      <c r="C80" s="7" t="s">
        <v>254</v>
      </c>
      <c r="D80" s="7">
        <v>99404376</v>
      </c>
      <c r="E80" s="98" t="s">
        <v>129</v>
      </c>
      <c r="F80" s="120"/>
      <c r="G80" s="120"/>
      <c r="H80" s="120"/>
      <c r="I80" s="120"/>
      <c r="J80" s="120"/>
      <c r="K80" s="120"/>
      <c r="L80" s="120"/>
      <c r="M80" s="120">
        <v>7.78</v>
      </c>
      <c r="N80" s="120">
        <v>-7.78</v>
      </c>
      <c r="O80" s="120"/>
      <c r="P80" s="120"/>
      <c r="Q80" s="120"/>
      <c r="R80" s="135"/>
      <c r="S80" s="121">
        <f t="shared" ref="S80:S104" si="1">SUM(F80:Q80)</f>
        <v>0</v>
      </c>
      <c r="T80" s="135"/>
      <c r="U80" s="135"/>
      <c r="V80" s="135"/>
      <c r="W80" s="135"/>
    </row>
    <row r="81" spans="1:23" s="106" customFormat="1" ht="13.8" x14ac:dyDescent="0.25">
      <c r="A81" s="117" t="s">
        <v>56</v>
      </c>
      <c r="B81" t="s">
        <v>256</v>
      </c>
      <c r="C81" s="7" t="s">
        <v>254</v>
      </c>
      <c r="D81" s="7">
        <v>99404400</v>
      </c>
      <c r="E81" s="98" t="s">
        <v>129</v>
      </c>
      <c r="F81" s="120"/>
      <c r="G81" s="120"/>
      <c r="H81" s="120"/>
      <c r="I81" s="120"/>
      <c r="J81" s="120"/>
      <c r="K81" s="120"/>
      <c r="L81" s="120"/>
      <c r="M81" s="120">
        <v>7.78</v>
      </c>
      <c r="N81" s="120">
        <v>-7.78</v>
      </c>
      <c r="O81" s="120"/>
      <c r="P81" s="120"/>
      <c r="Q81" s="120"/>
      <c r="R81" s="135"/>
      <c r="S81" s="121">
        <f t="shared" si="1"/>
        <v>0</v>
      </c>
      <c r="T81" s="135"/>
      <c r="U81" s="135"/>
      <c r="V81" s="135"/>
      <c r="W81" s="135"/>
    </row>
    <row r="82" spans="1:23" s="106" customFormat="1" ht="13.8" x14ac:dyDescent="0.25">
      <c r="A82" s="117" t="s">
        <v>56</v>
      </c>
      <c r="B82" t="s">
        <v>257</v>
      </c>
      <c r="C82" s="7" t="s">
        <v>254</v>
      </c>
      <c r="D82" s="7">
        <v>99404385</v>
      </c>
      <c r="E82" s="98" t="s">
        <v>129</v>
      </c>
      <c r="F82" s="120"/>
      <c r="G82" s="120"/>
      <c r="H82" s="120"/>
      <c r="I82" s="120"/>
      <c r="J82" s="120"/>
      <c r="K82" s="120"/>
      <c r="L82" s="120"/>
      <c r="M82" s="120">
        <v>7.78</v>
      </c>
      <c r="N82" s="120">
        <v>-7.78</v>
      </c>
      <c r="O82" s="120"/>
      <c r="P82" s="120"/>
      <c r="Q82" s="120"/>
      <c r="R82" s="135"/>
      <c r="S82" s="121">
        <f t="shared" si="1"/>
        <v>0</v>
      </c>
      <c r="T82" s="135"/>
      <c r="U82" s="135"/>
      <c r="V82" s="135"/>
      <c r="W82" s="135"/>
    </row>
    <row r="83" spans="1:23" s="106" customFormat="1" ht="13.8" x14ac:dyDescent="0.25">
      <c r="A83" s="117" t="s">
        <v>56</v>
      </c>
      <c r="B83" t="s">
        <v>258</v>
      </c>
      <c r="C83" s="7" t="s">
        <v>254</v>
      </c>
      <c r="D83" s="7">
        <v>99404397</v>
      </c>
      <c r="E83" s="98" t="s">
        <v>129</v>
      </c>
      <c r="F83" s="120"/>
      <c r="G83" s="120"/>
      <c r="H83" s="120"/>
      <c r="I83" s="120"/>
      <c r="J83" s="120"/>
      <c r="K83" s="120"/>
      <c r="L83" s="120"/>
      <c r="M83" s="120">
        <v>7.78</v>
      </c>
      <c r="N83" s="120">
        <v>-7.78</v>
      </c>
      <c r="O83" s="120"/>
      <c r="P83" s="120"/>
      <c r="Q83" s="120"/>
      <c r="R83" s="135"/>
      <c r="S83" s="121">
        <f t="shared" si="1"/>
        <v>0</v>
      </c>
      <c r="T83" s="135"/>
      <c r="U83" s="135"/>
      <c r="V83" s="135"/>
      <c r="W83" s="135"/>
    </row>
    <row r="84" spans="1:23" s="106" customFormat="1" ht="13.8" x14ac:dyDescent="0.25">
      <c r="A84" s="117" t="s">
        <v>56</v>
      </c>
      <c r="B84" t="s">
        <v>259</v>
      </c>
      <c r="C84" s="7" t="s">
        <v>254</v>
      </c>
      <c r="D84" s="7">
        <v>99404433</v>
      </c>
      <c r="E84" s="98" t="s">
        <v>129</v>
      </c>
      <c r="F84" s="120"/>
      <c r="G84" s="120"/>
      <c r="H84" s="120"/>
      <c r="I84" s="120"/>
      <c r="J84" s="120"/>
      <c r="K84" s="120"/>
      <c r="L84" s="120"/>
      <c r="M84" s="120">
        <v>7.78</v>
      </c>
      <c r="N84" s="120">
        <v>-7.78</v>
      </c>
      <c r="O84" s="120"/>
      <c r="P84" s="120"/>
      <c r="Q84" s="120"/>
      <c r="R84" s="135"/>
      <c r="S84" s="121">
        <f t="shared" si="1"/>
        <v>0</v>
      </c>
      <c r="T84" s="135"/>
      <c r="U84" s="135"/>
      <c r="V84" s="135"/>
      <c r="W84" s="135"/>
    </row>
    <row r="85" spans="1:23" s="106" customFormat="1" ht="13.8" x14ac:dyDescent="0.25">
      <c r="A85" s="117" t="s">
        <v>56</v>
      </c>
      <c r="B85" t="s">
        <v>260</v>
      </c>
      <c r="C85" s="7" t="s">
        <v>254</v>
      </c>
      <c r="D85" s="7">
        <v>99404409</v>
      </c>
      <c r="E85" s="98" t="s">
        <v>129</v>
      </c>
      <c r="F85" s="120"/>
      <c r="G85" s="120"/>
      <c r="H85" s="120"/>
      <c r="I85" s="120"/>
      <c r="J85" s="120"/>
      <c r="K85" s="120"/>
      <c r="L85" s="120"/>
      <c r="M85" s="120">
        <v>7.78</v>
      </c>
      <c r="N85" s="120">
        <v>-7.78</v>
      </c>
      <c r="O85" s="120"/>
      <c r="P85" s="120"/>
      <c r="Q85" s="120"/>
      <c r="R85" s="135"/>
      <c r="S85" s="121">
        <f t="shared" si="1"/>
        <v>0</v>
      </c>
      <c r="T85" s="135"/>
      <c r="U85" s="135"/>
      <c r="V85" s="135"/>
      <c r="W85" s="135"/>
    </row>
    <row r="86" spans="1:23" s="106" customFormat="1" ht="13.8" x14ac:dyDescent="0.25">
      <c r="A86" s="117" t="s">
        <v>56</v>
      </c>
      <c r="B86" t="s">
        <v>244</v>
      </c>
      <c r="C86" s="7" t="s">
        <v>254</v>
      </c>
      <c r="D86" s="7">
        <v>99404448</v>
      </c>
      <c r="E86" s="98" t="s">
        <v>129</v>
      </c>
      <c r="F86" s="120"/>
      <c r="G86" s="120"/>
      <c r="H86" s="120"/>
      <c r="I86" s="120"/>
      <c r="J86" s="120"/>
      <c r="K86" s="120"/>
      <c r="L86" s="120"/>
      <c r="M86" s="120">
        <v>7.78</v>
      </c>
      <c r="N86" s="120">
        <v>-7.78</v>
      </c>
      <c r="O86" s="120"/>
      <c r="P86" s="120"/>
      <c r="Q86" s="120"/>
      <c r="R86" s="135"/>
      <c r="S86" s="121">
        <f t="shared" si="1"/>
        <v>0</v>
      </c>
      <c r="T86" s="135"/>
      <c r="U86" s="135"/>
      <c r="V86" s="135"/>
      <c r="W86" s="135"/>
    </row>
    <row r="87" spans="1:23" s="106" customFormat="1" ht="13.8" x14ac:dyDescent="0.25">
      <c r="A87" s="117" t="s">
        <v>56</v>
      </c>
      <c r="B87" t="s">
        <v>261</v>
      </c>
      <c r="C87" s="7" t="s">
        <v>254</v>
      </c>
      <c r="D87" s="7">
        <v>99404427</v>
      </c>
      <c r="E87" s="98" t="s">
        <v>129</v>
      </c>
      <c r="F87" s="120"/>
      <c r="G87" s="120"/>
      <c r="H87" s="120"/>
      <c r="I87" s="120"/>
      <c r="J87" s="120"/>
      <c r="K87" s="120"/>
      <c r="L87" s="120"/>
      <c r="M87" s="120">
        <v>7.78</v>
      </c>
      <c r="N87" s="120">
        <v>-7.78</v>
      </c>
      <c r="O87" s="120"/>
      <c r="P87" s="120"/>
      <c r="Q87" s="120"/>
      <c r="R87" s="135"/>
      <c r="S87" s="121">
        <f t="shared" si="1"/>
        <v>0</v>
      </c>
      <c r="T87" s="135"/>
      <c r="U87" s="135"/>
      <c r="V87" s="135"/>
      <c r="W87" s="135"/>
    </row>
    <row r="88" spans="1:23" s="106" customFormat="1" ht="13.8" x14ac:dyDescent="0.25">
      <c r="A88" s="117" t="s">
        <v>56</v>
      </c>
      <c r="B88" t="s">
        <v>245</v>
      </c>
      <c r="C88" s="7" t="s">
        <v>254</v>
      </c>
      <c r="D88" s="7">
        <v>99404373</v>
      </c>
      <c r="E88" s="98" t="s">
        <v>129</v>
      </c>
      <c r="F88" s="120"/>
      <c r="G88" s="120"/>
      <c r="H88" s="120"/>
      <c r="I88" s="120"/>
      <c r="J88" s="120"/>
      <c r="K88" s="120"/>
      <c r="L88" s="120"/>
      <c r="M88" s="120">
        <v>7.78</v>
      </c>
      <c r="N88" s="120">
        <v>-7.78</v>
      </c>
      <c r="O88" s="120"/>
      <c r="P88" s="120"/>
      <c r="Q88" s="120"/>
      <c r="R88" s="135"/>
      <c r="S88" s="121">
        <f t="shared" si="1"/>
        <v>0</v>
      </c>
      <c r="T88" s="135"/>
      <c r="U88" s="135"/>
      <c r="V88" s="135"/>
      <c r="W88" s="135"/>
    </row>
    <row r="89" spans="1:23" s="106" customFormat="1" ht="13.8" x14ac:dyDescent="0.25">
      <c r="A89" s="117" t="s">
        <v>56</v>
      </c>
      <c r="B89" t="s">
        <v>262</v>
      </c>
      <c r="C89" s="7" t="s">
        <v>254</v>
      </c>
      <c r="D89" s="7">
        <v>99404394</v>
      </c>
      <c r="E89" s="98" t="s">
        <v>129</v>
      </c>
      <c r="F89" s="120"/>
      <c r="G89" s="120"/>
      <c r="H89" s="120"/>
      <c r="I89" s="120"/>
      <c r="J89" s="120"/>
      <c r="K89" s="120"/>
      <c r="L89" s="120"/>
      <c r="M89" s="120">
        <v>7.78</v>
      </c>
      <c r="N89" s="120">
        <v>-7.78</v>
      </c>
      <c r="O89" s="120"/>
      <c r="P89" s="120"/>
      <c r="Q89" s="120"/>
      <c r="R89" s="135"/>
      <c r="S89" s="121">
        <f t="shared" si="1"/>
        <v>0</v>
      </c>
      <c r="T89" s="135"/>
      <c r="U89" s="135"/>
      <c r="V89" s="135"/>
      <c r="W89" s="135"/>
    </row>
    <row r="90" spans="1:23" s="106" customFormat="1" ht="13.8" x14ac:dyDescent="0.25">
      <c r="A90" s="117" t="s">
        <v>56</v>
      </c>
      <c r="B90" t="s">
        <v>263</v>
      </c>
      <c r="C90" s="7" t="s">
        <v>254</v>
      </c>
      <c r="D90" s="7">
        <v>99404388</v>
      </c>
      <c r="E90" s="98" t="s">
        <v>129</v>
      </c>
      <c r="F90" s="120"/>
      <c r="G90" s="120"/>
      <c r="H90" s="120"/>
      <c r="I90" s="120"/>
      <c r="J90" s="120"/>
      <c r="K90" s="120"/>
      <c r="L90" s="120"/>
      <c r="M90" s="120">
        <v>7.78</v>
      </c>
      <c r="N90" s="120">
        <v>-7.78</v>
      </c>
      <c r="O90" s="120"/>
      <c r="P90" s="120"/>
      <c r="Q90" s="120"/>
      <c r="R90" s="135"/>
      <c r="S90" s="121">
        <f t="shared" si="1"/>
        <v>0</v>
      </c>
      <c r="T90" s="135"/>
      <c r="U90" s="135"/>
      <c r="V90" s="135"/>
      <c r="W90" s="135"/>
    </row>
    <row r="91" spans="1:23" s="106" customFormat="1" ht="13.8" x14ac:dyDescent="0.25">
      <c r="A91" s="117" t="s">
        <v>56</v>
      </c>
      <c r="B91" t="s">
        <v>264</v>
      </c>
      <c r="C91" s="7" t="s">
        <v>254</v>
      </c>
      <c r="D91" s="7">
        <v>99404421</v>
      </c>
      <c r="E91" s="98" t="s">
        <v>129</v>
      </c>
      <c r="F91" s="120"/>
      <c r="G91" s="120"/>
      <c r="H91" s="120"/>
      <c r="I91" s="120"/>
      <c r="J91" s="120"/>
      <c r="K91" s="120"/>
      <c r="L91" s="120"/>
      <c r="M91" s="120">
        <v>7.78</v>
      </c>
      <c r="N91" s="120">
        <v>-7.78</v>
      </c>
      <c r="O91" s="120"/>
      <c r="P91" s="120"/>
      <c r="Q91" s="120"/>
      <c r="R91" s="135"/>
      <c r="S91" s="121">
        <f t="shared" si="1"/>
        <v>0</v>
      </c>
      <c r="T91" s="135"/>
      <c r="U91" s="135"/>
      <c r="V91" s="135"/>
      <c r="W91" s="135"/>
    </row>
    <row r="92" spans="1:23" s="106" customFormat="1" ht="13.8" x14ac:dyDescent="0.25">
      <c r="A92" s="117" t="s">
        <v>56</v>
      </c>
      <c r="B92" t="s">
        <v>265</v>
      </c>
      <c r="C92" s="7" t="s">
        <v>254</v>
      </c>
      <c r="D92" s="7">
        <v>99404403</v>
      </c>
      <c r="E92" s="98" t="s">
        <v>129</v>
      </c>
      <c r="F92" s="120"/>
      <c r="G92" s="120"/>
      <c r="H92" s="120"/>
      <c r="I92" s="120"/>
      <c r="J92" s="120"/>
      <c r="K92" s="120"/>
      <c r="L92" s="120"/>
      <c r="M92" s="120">
        <v>7.78</v>
      </c>
      <c r="N92" s="120">
        <v>-7.78</v>
      </c>
      <c r="O92" s="120"/>
      <c r="P92" s="120"/>
      <c r="Q92" s="120"/>
      <c r="R92" s="135"/>
      <c r="S92" s="121">
        <f t="shared" si="1"/>
        <v>0</v>
      </c>
      <c r="T92" s="135"/>
      <c r="U92" s="135"/>
      <c r="V92" s="135"/>
      <c r="W92" s="135"/>
    </row>
    <row r="93" spans="1:23" s="106" customFormat="1" ht="13.8" x14ac:dyDescent="0.25">
      <c r="A93" s="117" t="s">
        <v>56</v>
      </c>
      <c r="B93" t="s">
        <v>266</v>
      </c>
      <c r="C93" s="7" t="s">
        <v>254</v>
      </c>
      <c r="D93" s="7">
        <v>99404424</v>
      </c>
      <c r="E93" s="98" t="s">
        <v>129</v>
      </c>
      <c r="F93" s="120"/>
      <c r="G93" s="120"/>
      <c r="H93" s="120"/>
      <c r="I93" s="120"/>
      <c r="J93" s="120"/>
      <c r="K93" s="120"/>
      <c r="L93" s="120"/>
      <c r="M93" s="120">
        <v>7.78</v>
      </c>
      <c r="N93" s="120">
        <v>-7.78</v>
      </c>
      <c r="O93" s="120"/>
      <c r="P93" s="120"/>
      <c r="Q93" s="120"/>
      <c r="R93" s="135"/>
      <c r="S93" s="121">
        <f t="shared" si="1"/>
        <v>0</v>
      </c>
      <c r="T93" s="135"/>
      <c r="U93" s="135"/>
      <c r="V93" s="135"/>
      <c r="W93" s="135"/>
    </row>
    <row r="94" spans="1:23" s="106" customFormat="1" ht="13.8" x14ac:dyDescent="0.25">
      <c r="A94" s="117" t="s">
        <v>56</v>
      </c>
      <c r="B94" t="s">
        <v>267</v>
      </c>
      <c r="C94" s="7" t="s">
        <v>254</v>
      </c>
      <c r="D94" s="7">
        <v>99404412</v>
      </c>
      <c r="E94" s="98" t="s">
        <v>129</v>
      </c>
      <c r="F94" s="120"/>
      <c r="G94" s="120"/>
      <c r="H94" s="120"/>
      <c r="I94" s="120"/>
      <c r="J94" s="120"/>
      <c r="K94" s="120"/>
      <c r="L94" s="120"/>
      <c r="M94" s="120">
        <v>7.78</v>
      </c>
      <c r="N94" s="120">
        <v>-7.78</v>
      </c>
      <c r="O94" s="120"/>
      <c r="P94" s="120"/>
      <c r="Q94" s="120"/>
      <c r="R94" s="135"/>
      <c r="S94" s="121">
        <f t="shared" si="1"/>
        <v>0</v>
      </c>
      <c r="T94" s="135"/>
      <c r="U94" s="135"/>
      <c r="V94" s="135"/>
      <c r="W94" s="135"/>
    </row>
    <row r="95" spans="1:23" s="106" customFormat="1" ht="13.8" x14ac:dyDescent="0.25">
      <c r="A95" s="117" t="s">
        <v>56</v>
      </c>
      <c r="B95" t="s">
        <v>268</v>
      </c>
      <c r="C95" s="7" t="s">
        <v>254</v>
      </c>
      <c r="D95" s="7">
        <v>99404391</v>
      </c>
      <c r="E95" s="98" t="s">
        <v>129</v>
      </c>
      <c r="F95" s="120"/>
      <c r="G95" s="120"/>
      <c r="H95" s="120"/>
      <c r="I95" s="120"/>
      <c r="J95" s="120"/>
      <c r="K95" s="120"/>
      <c r="L95" s="120"/>
      <c r="M95" s="120">
        <v>7.78</v>
      </c>
      <c r="N95" s="120">
        <v>-7.78</v>
      </c>
      <c r="O95" s="120"/>
      <c r="P95" s="120"/>
      <c r="Q95" s="120"/>
      <c r="R95" s="135"/>
      <c r="S95" s="121">
        <f t="shared" si="1"/>
        <v>0</v>
      </c>
      <c r="T95" s="135"/>
      <c r="U95" s="135"/>
      <c r="V95" s="135"/>
      <c r="W95" s="135"/>
    </row>
    <row r="96" spans="1:23" s="106" customFormat="1" ht="13.8" x14ac:dyDescent="0.25">
      <c r="A96" s="117" t="s">
        <v>56</v>
      </c>
      <c r="B96" t="s">
        <v>246</v>
      </c>
      <c r="C96" s="7" t="s">
        <v>254</v>
      </c>
      <c r="D96" s="7">
        <v>99404436</v>
      </c>
      <c r="E96" s="98" t="s">
        <v>129</v>
      </c>
      <c r="F96" s="120"/>
      <c r="G96" s="120"/>
      <c r="H96" s="120"/>
      <c r="I96" s="120"/>
      <c r="J96" s="120"/>
      <c r="K96" s="120"/>
      <c r="L96" s="120"/>
      <c r="M96" s="120">
        <v>7.78</v>
      </c>
      <c r="N96" s="120">
        <v>-7.78</v>
      </c>
      <c r="O96" s="120"/>
      <c r="P96" s="120"/>
      <c r="Q96" s="120"/>
      <c r="R96" s="135"/>
      <c r="S96" s="121">
        <f t="shared" si="1"/>
        <v>0</v>
      </c>
      <c r="T96" s="135"/>
      <c r="U96" s="135"/>
      <c r="V96" s="135"/>
      <c r="W96" s="135"/>
    </row>
    <row r="97" spans="1:26" s="106" customFormat="1" ht="13.8" x14ac:dyDescent="0.25">
      <c r="A97" s="117" t="s">
        <v>56</v>
      </c>
      <c r="B97" t="s">
        <v>269</v>
      </c>
      <c r="C97" s="7" t="s">
        <v>254</v>
      </c>
      <c r="D97" s="7">
        <v>99404418</v>
      </c>
      <c r="E97" s="98" t="s">
        <v>129</v>
      </c>
      <c r="F97" s="120"/>
      <c r="G97" s="120"/>
      <c r="H97" s="120"/>
      <c r="I97" s="120"/>
      <c r="J97" s="120"/>
      <c r="K97" s="120"/>
      <c r="L97" s="120"/>
      <c r="M97" s="120">
        <v>11.61</v>
      </c>
      <c r="N97" s="120">
        <v>-11.61</v>
      </c>
      <c r="O97" s="120"/>
      <c r="P97" s="120"/>
      <c r="Q97" s="120"/>
      <c r="R97" s="135"/>
      <c r="S97" s="121">
        <f t="shared" si="1"/>
        <v>0</v>
      </c>
      <c r="T97" s="135"/>
      <c r="U97" s="135"/>
      <c r="V97" s="135"/>
      <c r="W97" s="135"/>
    </row>
    <row r="98" spans="1:26" s="106" customFormat="1" ht="13.8" x14ac:dyDescent="0.25">
      <c r="A98" s="117" t="s">
        <v>56</v>
      </c>
      <c r="B98" t="s">
        <v>270</v>
      </c>
      <c r="C98" s="7" t="s">
        <v>254</v>
      </c>
      <c r="D98" s="7">
        <v>99404379</v>
      </c>
      <c r="E98" s="98" t="s">
        <v>129</v>
      </c>
      <c r="F98" s="120"/>
      <c r="G98" s="120"/>
      <c r="H98" s="120"/>
      <c r="I98" s="120"/>
      <c r="J98" s="120"/>
      <c r="K98" s="120"/>
      <c r="L98" s="120"/>
      <c r="M98" s="120">
        <v>7.78</v>
      </c>
      <c r="N98" s="120">
        <v>-7.78</v>
      </c>
      <c r="O98" s="120"/>
      <c r="P98" s="120"/>
      <c r="Q98" s="120"/>
      <c r="R98" s="135"/>
      <c r="S98" s="121">
        <f t="shared" si="1"/>
        <v>0</v>
      </c>
      <c r="T98" s="135"/>
      <c r="U98" s="135"/>
      <c r="V98" s="135"/>
      <c r="W98" s="135"/>
    </row>
    <row r="99" spans="1:26" s="106" customFormat="1" ht="13.8" x14ac:dyDescent="0.25">
      <c r="A99" s="117" t="s">
        <v>56</v>
      </c>
      <c r="B99" t="s">
        <v>271</v>
      </c>
      <c r="C99" s="7" t="s">
        <v>254</v>
      </c>
      <c r="D99" s="7">
        <v>99404382</v>
      </c>
      <c r="E99" s="98" t="s">
        <v>129</v>
      </c>
      <c r="F99" s="120"/>
      <c r="G99" s="120"/>
      <c r="H99" s="120"/>
      <c r="I99" s="120"/>
      <c r="J99" s="120"/>
      <c r="K99" s="120"/>
      <c r="L99" s="120"/>
      <c r="M99" s="120">
        <v>7.78</v>
      </c>
      <c r="N99" s="120">
        <v>-7.78</v>
      </c>
      <c r="O99" s="120"/>
      <c r="P99" s="120"/>
      <c r="Q99" s="120"/>
      <c r="R99" s="135"/>
      <c r="S99" s="121">
        <f t="shared" si="1"/>
        <v>0</v>
      </c>
      <c r="T99" s="135"/>
      <c r="U99" s="135"/>
      <c r="V99" s="135"/>
      <c r="W99" s="135"/>
    </row>
    <row r="100" spans="1:26" s="106" customFormat="1" ht="13.8" x14ac:dyDescent="0.25">
      <c r="A100" s="117" t="s">
        <v>56</v>
      </c>
      <c r="B100" t="s">
        <v>272</v>
      </c>
      <c r="C100" s="7" t="s">
        <v>254</v>
      </c>
      <c r="D100" s="7">
        <v>99404439</v>
      </c>
      <c r="E100" s="98" t="s">
        <v>129</v>
      </c>
      <c r="F100" s="120"/>
      <c r="G100" s="120"/>
      <c r="H100" s="120"/>
      <c r="I100" s="120"/>
      <c r="J100" s="120"/>
      <c r="K100" s="120"/>
      <c r="L100" s="120"/>
      <c r="M100" s="120">
        <v>7.78</v>
      </c>
      <c r="N100" s="120">
        <v>-7.78</v>
      </c>
      <c r="O100" s="120"/>
      <c r="P100" s="120"/>
      <c r="Q100" s="120"/>
      <c r="R100" s="135"/>
      <c r="S100" s="121">
        <f t="shared" si="1"/>
        <v>0</v>
      </c>
      <c r="T100" s="135"/>
      <c r="U100" s="135"/>
      <c r="V100" s="135"/>
      <c r="W100" s="135"/>
    </row>
    <row r="101" spans="1:26" s="106" customFormat="1" ht="13.8" x14ac:dyDescent="0.25">
      <c r="A101" s="117" t="s">
        <v>56</v>
      </c>
      <c r="B101" t="s">
        <v>273</v>
      </c>
      <c r="C101" s="7" t="s">
        <v>254</v>
      </c>
      <c r="D101" s="7">
        <v>99404442</v>
      </c>
      <c r="E101" s="98" t="s">
        <v>129</v>
      </c>
      <c r="F101" s="120"/>
      <c r="G101" s="120"/>
      <c r="H101" s="120"/>
      <c r="I101" s="120"/>
      <c r="J101" s="120"/>
      <c r="K101" s="120"/>
      <c r="L101" s="120"/>
      <c r="M101" s="120">
        <v>7.78</v>
      </c>
      <c r="N101" s="120">
        <v>-7.78</v>
      </c>
      <c r="O101" s="120"/>
      <c r="P101" s="120"/>
      <c r="Q101" s="120"/>
      <c r="R101" s="135"/>
      <c r="S101" s="121">
        <f t="shared" si="1"/>
        <v>0</v>
      </c>
      <c r="T101" s="135"/>
      <c r="U101" s="135"/>
      <c r="V101" s="135"/>
      <c r="W101" s="135"/>
    </row>
    <row r="102" spans="1:26" s="106" customFormat="1" ht="13.8" x14ac:dyDescent="0.25">
      <c r="A102" s="117" t="s">
        <v>56</v>
      </c>
      <c r="B102" t="s">
        <v>274</v>
      </c>
      <c r="C102" s="7" t="s">
        <v>254</v>
      </c>
      <c r="D102" s="7">
        <v>99404430</v>
      </c>
      <c r="E102" s="98" t="s">
        <v>129</v>
      </c>
      <c r="F102" s="120"/>
      <c r="G102" s="120"/>
      <c r="H102" s="120"/>
      <c r="I102" s="120"/>
      <c r="J102" s="120"/>
      <c r="K102" s="120"/>
      <c r="L102" s="120"/>
      <c r="M102" s="120">
        <v>11.67</v>
      </c>
      <c r="N102" s="120">
        <v>-11.67</v>
      </c>
      <c r="O102" s="120"/>
      <c r="P102" s="120"/>
      <c r="Q102" s="120"/>
      <c r="R102" s="135"/>
      <c r="S102" s="121">
        <f t="shared" si="1"/>
        <v>0</v>
      </c>
      <c r="T102" s="135"/>
      <c r="U102" s="135"/>
      <c r="V102" s="135"/>
      <c r="W102" s="135"/>
    </row>
    <row r="103" spans="1:26" s="106" customFormat="1" ht="13.8" x14ac:dyDescent="0.25">
      <c r="A103" s="117" t="s">
        <v>56</v>
      </c>
      <c r="B103" t="s">
        <v>275</v>
      </c>
      <c r="C103" s="7" t="s">
        <v>254</v>
      </c>
      <c r="D103" s="7">
        <v>99404445</v>
      </c>
      <c r="E103" s="98" t="s">
        <v>129</v>
      </c>
      <c r="F103" s="120"/>
      <c r="G103" s="120"/>
      <c r="H103" s="120"/>
      <c r="I103" s="120"/>
      <c r="J103" s="120"/>
      <c r="K103" s="120"/>
      <c r="L103" s="120"/>
      <c r="M103" s="120">
        <v>7.78</v>
      </c>
      <c r="N103" s="120">
        <v>-7.78</v>
      </c>
      <c r="O103" s="120"/>
      <c r="P103" s="120"/>
      <c r="Q103" s="120"/>
      <c r="R103" s="135"/>
      <c r="S103" s="121">
        <f t="shared" si="1"/>
        <v>0</v>
      </c>
      <c r="T103" s="135"/>
      <c r="U103" s="135"/>
      <c r="V103" s="135"/>
      <c r="W103" s="135"/>
      <c r="X103" s="106" t="s">
        <v>176</v>
      </c>
      <c r="Y103" s="121">
        <f>SUMIF($E$12:$E$105,$X103,$S$12:$S$105)</f>
        <v>74287.89</v>
      </c>
      <c r="Z103" s="136">
        <f>Y103</f>
        <v>74287.89</v>
      </c>
    </row>
    <row r="104" spans="1:26" s="106" customFormat="1" ht="13.8" x14ac:dyDescent="0.25">
      <c r="A104" s="117" t="s">
        <v>56</v>
      </c>
      <c r="B104" t="s">
        <v>247</v>
      </c>
      <c r="C104" s="7" t="s">
        <v>254</v>
      </c>
      <c r="D104" s="7">
        <v>99404415</v>
      </c>
      <c r="E104" s="98" t="s">
        <v>129</v>
      </c>
      <c r="F104" s="120"/>
      <c r="G104" s="120"/>
      <c r="H104" s="120"/>
      <c r="I104" s="120"/>
      <c r="J104" s="120"/>
      <c r="K104" s="120"/>
      <c r="L104" s="120"/>
      <c r="M104" s="120">
        <v>7.78</v>
      </c>
      <c r="N104" s="120">
        <v>-7.78</v>
      </c>
      <c r="O104" s="120"/>
      <c r="P104" s="120"/>
      <c r="Q104" s="120"/>
      <c r="R104" s="135"/>
      <c r="S104" s="121">
        <f t="shared" si="1"/>
        <v>0</v>
      </c>
      <c r="T104" s="135"/>
      <c r="U104" s="135"/>
      <c r="V104" s="135"/>
      <c r="W104" s="135"/>
      <c r="X104" s="106" t="s">
        <v>128</v>
      </c>
      <c r="Y104" s="121">
        <f t="shared" ref="Y104:Y105" si="2">SUMIF($E$12:$E$105,$X104,$S$12:$S$105)</f>
        <v>29152.309999999998</v>
      </c>
      <c r="Z104" s="136">
        <f>Y104+S116</f>
        <v>379200.36</v>
      </c>
    </row>
    <row r="105" spans="1:26" s="106" customFormat="1" ht="13.8" x14ac:dyDescent="0.25">
      <c r="C105" s="110"/>
      <c r="D105" s="110"/>
      <c r="E105" s="98"/>
      <c r="G105" s="137"/>
      <c r="X105" s="98" t="s">
        <v>129</v>
      </c>
      <c r="Y105" s="121">
        <f t="shared" si="2"/>
        <v>1981906.9499999993</v>
      </c>
      <c r="Z105" s="136">
        <f>Y105</f>
        <v>1981906.9499999993</v>
      </c>
    </row>
    <row r="106" spans="1:26" s="106" customFormat="1" ht="13.8" x14ac:dyDescent="0.25">
      <c r="A106" s="138" t="s">
        <v>60</v>
      </c>
      <c r="B106" s="138"/>
      <c r="C106" s="139"/>
      <c r="D106" s="139"/>
      <c r="E106" s="98"/>
      <c r="F106" s="140">
        <f t="shared" ref="F106:Q106" si="3">SUM(F13:F105)</f>
        <v>840</v>
      </c>
      <c r="G106" s="140">
        <f t="shared" si="3"/>
        <v>1470</v>
      </c>
      <c r="H106" s="140">
        <f t="shared" si="3"/>
        <v>420</v>
      </c>
      <c r="I106" s="140">
        <f t="shared" si="3"/>
        <v>51634.300000000017</v>
      </c>
      <c r="J106" s="140">
        <f t="shared" si="3"/>
        <v>99728.68999999993</v>
      </c>
      <c r="K106" s="140">
        <f t="shared" si="3"/>
        <v>1903502.1600000006</v>
      </c>
      <c r="L106" s="140">
        <f t="shared" si="3"/>
        <v>2284.4899999999998</v>
      </c>
      <c r="M106" s="140">
        <f t="shared" si="3"/>
        <v>209.99999999999997</v>
      </c>
      <c r="N106" s="140">
        <f t="shared" si="3"/>
        <v>-51078.83999999996</v>
      </c>
      <c r="O106" s="140">
        <f t="shared" si="3"/>
        <v>2261.6900000000005</v>
      </c>
      <c r="P106" s="140">
        <f t="shared" si="3"/>
        <v>0</v>
      </c>
      <c r="Q106" s="140">
        <f t="shared" si="3"/>
        <v>74074.659999999916</v>
      </c>
      <c r="R106" s="140"/>
      <c r="S106" s="140">
        <f>SUM(S13:S105)</f>
        <v>2085347.149999999</v>
      </c>
      <c r="T106" s="141"/>
      <c r="U106" s="141"/>
      <c r="V106" s="141"/>
      <c r="W106" s="141"/>
      <c r="X106" s="106" t="s">
        <v>276</v>
      </c>
      <c r="Y106" s="140">
        <f>SUM(Y103:Y105)</f>
        <v>2085347.1499999992</v>
      </c>
      <c r="Z106" s="140">
        <f t="shared" ref="Z106" si="4">SUM(Z103:Z105)</f>
        <v>2435395.1999999993</v>
      </c>
    </row>
    <row r="107" spans="1:26" s="106" customFormat="1" ht="13.8" x14ac:dyDescent="0.25">
      <c r="A107" s="138"/>
      <c r="B107" s="138"/>
      <c r="C107" s="139"/>
      <c r="D107" s="139"/>
      <c r="E107" s="98"/>
      <c r="F107" s="141"/>
      <c r="G107" s="141"/>
      <c r="H107" s="141"/>
      <c r="I107" s="141"/>
      <c r="J107" s="141"/>
      <c r="K107" s="141"/>
      <c r="L107" s="141"/>
      <c r="M107" s="141"/>
      <c r="N107" s="141"/>
      <c r="O107" s="141"/>
      <c r="P107" s="141"/>
      <c r="Q107" s="141"/>
      <c r="R107" s="141"/>
      <c r="S107" s="141"/>
      <c r="T107" s="141"/>
      <c r="U107" s="141"/>
      <c r="V107" s="141"/>
      <c r="W107" s="141"/>
    </row>
    <row r="108" spans="1:26" s="106" customFormat="1" ht="13.8" x14ac:dyDescent="0.25">
      <c r="A108" s="117"/>
      <c r="B108" s="117"/>
      <c r="C108" s="139"/>
      <c r="D108" s="139"/>
      <c r="E108" s="98"/>
      <c r="F108" s="141"/>
      <c r="G108" s="141"/>
      <c r="H108" s="141"/>
      <c r="I108" s="141"/>
      <c r="J108" s="141"/>
      <c r="K108" s="141"/>
      <c r="L108" s="141"/>
      <c r="M108" s="141"/>
      <c r="N108" s="141"/>
      <c r="O108" s="141"/>
      <c r="P108" s="141"/>
      <c r="Q108" s="141"/>
      <c r="R108" s="141"/>
      <c r="S108" s="141"/>
      <c r="T108" s="141"/>
      <c r="U108" s="141"/>
      <c r="V108" s="141"/>
      <c r="W108" s="141"/>
    </row>
    <row r="109" spans="1:26" s="106" customFormat="1" ht="13.8" x14ac:dyDescent="0.25">
      <c r="A109" s="138"/>
      <c r="B109" s="138"/>
      <c r="C109" s="139"/>
      <c r="D109" s="139"/>
      <c r="E109" s="98"/>
      <c r="F109" s="141"/>
      <c r="G109" s="141"/>
      <c r="H109" s="141"/>
      <c r="I109" s="141"/>
      <c r="J109" s="141"/>
      <c r="K109" s="141"/>
      <c r="L109" s="141"/>
      <c r="M109" s="141"/>
      <c r="N109" s="141"/>
      <c r="O109" s="141"/>
      <c r="P109" s="141"/>
      <c r="Q109" s="141"/>
      <c r="R109" s="141"/>
      <c r="S109" s="141"/>
      <c r="T109" s="141"/>
      <c r="U109" s="141"/>
      <c r="V109" s="141"/>
      <c r="W109" s="141"/>
    </row>
    <row r="110" spans="1:26" s="106" customFormat="1" ht="13.8" x14ac:dyDescent="0.25">
      <c r="A110" s="115" t="s">
        <v>63</v>
      </c>
      <c r="B110" s="115"/>
      <c r="C110" s="116"/>
      <c r="D110" s="116"/>
      <c r="E110" s="98"/>
      <c r="F110" s="141"/>
      <c r="G110" s="141"/>
      <c r="H110" s="141"/>
      <c r="I110" s="141"/>
      <c r="J110" s="141"/>
      <c r="K110" s="141"/>
      <c r="L110" s="141"/>
      <c r="M110" s="141"/>
      <c r="N110" s="141"/>
      <c r="O110" s="141"/>
      <c r="P110" s="141"/>
      <c r="Q110" s="141"/>
      <c r="R110" s="141"/>
      <c r="S110" s="141"/>
      <c r="T110" s="141"/>
      <c r="U110" s="141"/>
      <c r="V110" s="141"/>
      <c r="W110" s="141"/>
    </row>
    <row r="111" spans="1:26" s="106" customFormat="1" ht="13.8" x14ac:dyDescent="0.25">
      <c r="A111" s="117" t="s">
        <v>277</v>
      </c>
      <c r="B111" s="117" t="s">
        <v>278</v>
      </c>
      <c r="C111" s="118" t="s">
        <v>279</v>
      </c>
      <c r="D111" s="118">
        <v>99315678</v>
      </c>
      <c r="E111" s="98" t="s">
        <v>128</v>
      </c>
      <c r="F111" s="119"/>
      <c r="G111" s="119"/>
      <c r="H111" s="119"/>
      <c r="I111" s="119"/>
      <c r="J111" s="119">
        <v>1060</v>
      </c>
      <c r="K111" s="120"/>
      <c r="L111" s="120"/>
      <c r="M111" s="119"/>
      <c r="N111" s="119"/>
      <c r="O111" s="119"/>
      <c r="P111" s="119"/>
      <c r="Q111" s="119"/>
      <c r="R111" s="121"/>
      <c r="S111" s="121">
        <f t="shared" ref="S111:S113" si="5">SUM(F111:Q111)</f>
        <v>1060</v>
      </c>
      <c r="T111" s="121"/>
      <c r="U111" s="121"/>
      <c r="V111" s="121"/>
      <c r="W111" s="121"/>
    </row>
    <row r="112" spans="1:26" s="106" customFormat="1" ht="13.8" x14ac:dyDescent="0.25">
      <c r="A112" s="117" t="s">
        <v>277</v>
      </c>
      <c r="B112" s="117" t="s">
        <v>280</v>
      </c>
      <c r="C112" s="118" t="s">
        <v>279</v>
      </c>
      <c r="D112" s="118">
        <v>99315681</v>
      </c>
      <c r="E112" s="98" t="s">
        <v>128</v>
      </c>
      <c r="F112" s="119"/>
      <c r="G112" s="119"/>
      <c r="H112" s="119"/>
      <c r="I112" s="119"/>
      <c r="J112" s="119">
        <v>4240</v>
      </c>
      <c r="K112" s="120"/>
      <c r="L112" s="120"/>
      <c r="M112" s="119"/>
      <c r="N112" s="119"/>
      <c r="O112" s="119"/>
      <c r="P112" s="119"/>
      <c r="Q112" s="119"/>
      <c r="R112" s="121"/>
      <c r="S112" s="121">
        <f t="shared" si="5"/>
        <v>4240</v>
      </c>
      <c r="T112" s="121"/>
      <c r="U112" s="121"/>
      <c r="V112" s="121"/>
      <c r="W112" s="121"/>
    </row>
    <row r="113" spans="1:25" s="106" customFormat="1" ht="13.8" x14ac:dyDescent="0.25">
      <c r="A113" s="117" t="s">
        <v>16</v>
      </c>
      <c r="B113" s="117" t="s">
        <v>281</v>
      </c>
      <c r="C113" s="118" t="s">
        <v>282</v>
      </c>
      <c r="D113" s="118">
        <v>99437625</v>
      </c>
      <c r="E113" s="98" t="s">
        <v>128</v>
      </c>
      <c r="F113" s="119"/>
      <c r="G113" s="119"/>
      <c r="H113" s="119"/>
      <c r="I113" s="119"/>
      <c r="J113" s="119"/>
      <c r="K113" s="120"/>
      <c r="L113" s="120"/>
      <c r="M113" s="119"/>
      <c r="N113" s="119"/>
      <c r="O113" s="119"/>
      <c r="P113" s="119">
        <v>343689.14</v>
      </c>
      <c r="Q113" s="119">
        <v>1058.9100000000001</v>
      </c>
      <c r="R113" s="121"/>
      <c r="S113" s="121">
        <f t="shared" si="5"/>
        <v>344748.05</v>
      </c>
      <c r="T113" s="121"/>
      <c r="U113" s="121"/>
      <c r="V113" s="121"/>
      <c r="W113" s="121"/>
    </row>
    <row r="114" spans="1:25" s="142" customFormat="1" ht="13.8" x14ac:dyDescent="0.25">
      <c r="A114" s="117"/>
      <c r="B114" s="117"/>
      <c r="C114" s="117"/>
      <c r="D114" s="117"/>
      <c r="E114" s="117"/>
      <c r="F114" s="106"/>
      <c r="G114" s="106"/>
      <c r="H114" s="106"/>
      <c r="I114" s="106"/>
      <c r="J114" s="106"/>
      <c r="K114" s="106"/>
      <c r="L114" s="106"/>
      <c r="M114" s="106"/>
      <c r="N114" s="106"/>
      <c r="O114" s="106"/>
      <c r="P114" s="106"/>
      <c r="Q114" s="106"/>
      <c r="R114" s="106"/>
      <c r="S114" s="106"/>
      <c r="T114" s="106"/>
      <c r="U114" s="106"/>
      <c r="V114" s="106"/>
      <c r="W114" s="106"/>
      <c r="X114" s="106"/>
      <c r="Y114" s="106"/>
    </row>
    <row r="115" spans="1:25" s="142" customFormat="1" ht="8.4" customHeight="1" x14ac:dyDescent="0.25">
      <c r="A115" s="117"/>
      <c r="B115" s="117"/>
      <c r="C115" s="117"/>
      <c r="D115" s="117"/>
      <c r="E115" s="117"/>
      <c r="F115" s="106"/>
      <c r="G115" s="106"/>
      <c r="H115" s="106"/>
      <c r="I115" s="106"/>
      <c r="J115" s="106"/>
      <c r="K115" s="106"/>
      <c r="L115" s="106"/>
      <c r="M115" s="106"/>
      <c r="N115" s="106"/>
      <c r="O115" s="106"/>
      <c r="P115" s="106"/>
      <c r="Q115" s="106"/>
      <c r="R115" s="106"/>
      <c r="S115" s="106"/>
      <c r="T115" s="106"/>
      <c r="U115" s="106"/>
      <c r="V115" s="106"/>
      <c r="W115" s="106"/>
      <c r="X115" s="106"/>
      <c r="Y115" s="106"/>
    </row>
    <row r="116" spans="1:25" s="142" customFormat="1" ht="13.8" x14ac:dyDescent="0.25">
      <c r="A116" s="138" t="s">
        <v>62</v>
      </c>
      <c r="B116" s="138"/>
      <c r="C116" s="139"/>
      <c r="D116" s="139"/>
      <c r="E116" s="138"/>
      <c r="F116" s="143">
        <f t="shared" ref="F116:Q116" si="6">SUM(F111:F115)</f>
        <v>0</v>
      </c>
      <c r="G116" s="143">
        <f t="shared" si="6"/>
        <v>0</v>
      </c>
      <c r="H116" s="143">
        <f t="shared" si="6"/>
        <v>0</v>
      </c>
      <c r="I116" s="143">
        <f t="shared" si="6"/>
        <v>0</v>
      </c>
      <c r="J116" s="143">
        <f t="shared" si="6"/>
        <v>5300</v>
      </c>
      <c r="K116" s="143">
        <f t="shared" si="6"/>
        <v>0</v>
      </c>
      <c r="L116" s="143">
        <f t="shared" si="6"/>
        <v>0</v>
      </c>
      <c r="M116" s="143">
        <f t="shared" si="6"/>
        <v>0</v>
      </c>
      <c r="N116" s="143">
        <f t="shared" si="6"/>
        <v>0</v>
      </c>
      <c r="O116" s="143">
        <f t="shared" si="6"/>
        <v>0</v>
      </c>
      <c r="P116" s="143">
        <f t="shared" si="6"/>
        <v>343689.14</v>
      </c>
      <c r="Q116" s="143">
        <f t="shared" si="6"/>
        <v>1058.9100000000001</v>
      </c>
      <c r="R116" s="144"/>
      <c r="S116" s="143">
        <f>SUM(S111:S115)</f>
        <v>350048.05</v>
      </c>
      <c r="T116" s="145"/>
      <c r="U116" s="145"/>
      <c r="V116" s="145"/>
      <c r="W116" s="145"/>
      <c r="X116" s="106"/>
      <c r="Y116" s="106"/>
    </row>
    <row r="117" spans="1:25" s="142" customFormat="1" ht="13.8" x14ac:dyDescent="0.25">
      <c r="A117" s="117"/>
      <c r="B117" s="117"/>
      <c r="C117" s="117"/>
      <c r="D117" s="117"/>
      <c r="E117" s="117"/>
      <c r="F117" s="106"/>
      <c r="G117" s="106"/>
      <c r="H117" s="106"/>
      <c r="I117" s="106"/>
      <c r="J117" s="106"/>
      <c r="K117" s="106"/>
      <c r="L117" s="106"/>
      <c r="M117" s="106"/>
      <c r="N117" s="106"/>
      <c r="O117" s="106"/>
      <c r="P117" s="106"/>
      <c r="Q117" s="106"/>
      <c r="R117" s="106"/>
      <c r="S117" s="106"/>
      <c r="T117" s="106"/>
      <c r="U117" s="106"/>
      <c r="V117" s="106"/>
      <c r="W117" s="106"/>
      <c r="X117" s="106"/>
      <c r="Y117" s="106"/>
    </row>
    <row r="118" spans="1:25" s="142" customFormat="1" thickBot="1" x14ac:dyDescent="0.3">
      <c r="A118" s="146" t="s">
        <v>61</v>
      </c>
      <c r="B118" s="146"/>
      <c r="C118" s="146"/>
      <c r="D118" s="146"/>
      <c r="E118" s="146"/>
      <c r="F118" s="147">
        <f t="shared" ref="F118:Q118" si="7">+F106+F116</f>
        <v>840</v>
      </c>
      <c r="G118" s="147">
        <f t="shared" si="7"/>
        <v>1470</v>
      </c>
      <c r="H118" s="147">
        <f t="shared" si="7"/>
        <v>420</v>
      </c>
      <c r="I118" s="147">
        <f t="shared" si="7"/>
        <v>51634.300000000017</v>
      </c>
      <c r="J118" s="147">
        <f t="shared" si="7"/>
        <v>105028.68999999993</v>
      </c>
      <c r="K118" s="147">
        <f t="shared" si="7"/>
        <v>1903502.1600000006</v>
      </c>
      <c r="L118" s="147">
        <f t="shared" si="7"/>
        <v>2284.4899999999998</v>
      </c>
      <c r="M118" s="147">
        <f t="shared" si="7"/>
        <v>209.99999999999997</v>
      </c>
      <c r="N118" s="147">
        <f t="shared" si="7"/>
        <v>-51078.83999999996</v>
      </c>
      <c r="O118" s="147">
        <f t="shared" si="7"/>
        <v>2261.6900000000005</v>
      </c>
      <c r="P118" s="147">
        <f t="shared" si="7"/>
        <v>343689.14</v>
      </c>
      <c r="Q118" s="147">
        <f t="shared" si="7"/>
        <v>75133.56999999992</v>
      </c>
      <c r="R118" s="106"/>
      <c r="S118" s="147">
        <f>+S106+S116</f>
        <v>2435395.1999999988</v>
      </c>
      <c r="T118" s="106"/>
      <c r="U118" s="106"/>
      <c r="V118" s="106"/>
      <c r="W118" s="106"/>
      <c r="X118" s="148">
        <v>2435395.5799999996</v>
      </c>
      <c r="Y118" s="147">
        <f>S118-X118</f>
        <v>-0.38000000081956387</v>
      </c>
    </row>
    <row r="119" spans="1:25" s="142" customFormat="1" thickTop="1" x14ac:dyDescent="0.25">
      <c r="A119" s="106"/>
      <c r="B119" s="106"/>
      <c r="C119" s="110"/>
      <c r="D119" s="110"/>
      <c r="E119" s="106"/>
      <c r="F119" s="106"/>
      <c r="G119" s="106"/>
      <c r="H119" s="106"/>
      <c r="I119" s="106"/>
      <c r="J119" s="106"/>
      <c r="K119" s="106"/>
      <c r="L119" s="106"/>
      <c r="M119" s="106"/>
      <c r="N119" s="106"/>
      <c r="O119" s="106"/>
      <c r="P119" s="106"/>
      <c r="Q119" s="106"/>
      <c r="R119" s="106"/>
      <c r="S119" s="106"/>
      <c r="T119" s="106"/>
      <c r="U119" s="106"/>
      <c r="V119" s="106"/>
      <c r="W119" s="106"/>
      <c r="X119" s="106"/>
      <c r="Y119" s="106"/>
    </row>
    <row r="120" spans="1:25" s="142" customFormat="1" ht="13.8" x14ac:dyDescent="0.25">
      <c r="A120" s="114" t="str">
        <f>$C$3&amp;" Actual Transfers"</f>
        <v>2022 Actual Transfers</v>
      </c>
      <c r="B120" s="114"/>
      <c r="C120" s="112"/>
      <c r="D120" s="112"/>
      <c r="E120" s="111"/>
      <c r="F120" s="149" t="str">
        <f t="shared" ref="F120:Q120" si="8">F8</f>
        <v>Jan-22</v>
      </c>
      <c r="G120" s="149" t="str">
        <f t="shared" si="8"/>
        <v>Feb-22</v>
      </c>
      <c r="H120" s="149" t="str">
        <f t="shared" si="8"/>
        <v>Mar-22</v>
      </c>
      <c r="I120" s="149" t="str">
        <f t="shared" si="8"/>
        <v>Apr-22</v>
      </c>
      <c r="J120" s="149" t="str">
        <f t="shared" si="8"/>
        <v>May-22</v>
      </c>
      <c r="K120" s="149" t="str">
        <f t="shared" si="8"/>
        <v>Jun-22</v>
      </c>
      <c r="L120" s="149" t="str">
        <f t="shared" si="8"/>
        <v>Jul-22</v>
      </c>
      <c r="M120" s="149" t="str">
        <f t="shared" si="8"/>
        <v>Aug-22</v>
      </c>
      <c r="N120" s="149" t="str">
        <f t="shared" si="8"/>
        <v>Sep-22</v>
      </c>
      <c r="O120" s="149" t="str">
        <f t="shared" si="8"/>
        <v>Oct-22</v>
      </c>
      <c r="P120" s="149" t="str">
        <f t="shared" si="8"/>
        <v>Nov-22</v>
      </c>
      <c r="Q120" s="149" t="str">
        <f t="shared" si="8"/>
        <v>Dec-22</v>
      </c>
      <c r="R120" s="149"/>
      <c r="S120" s="149" t="str">
        <f>S8</f>
        <v>Total 2022</v>
      </c>
      <c r="T120" s="111"/>
      <c r="U120" s="111"/>
      <c r="V120" s="111"/>
      <c r="W120" s="111"/>
      <c r="X120" s="106"/>
      <c r="Y120" s="106"/>
    </row>
    <row r="121" spans="1:25" s="106" customFormat="1" ht="13.8" x14ac:dyDescent="0.25">
      <c r="C121" s="110"/>
      <c r="D121" s="110"/>
    </row>
    <row r="122" spans="1:25" s="106" customFormat="1" ht="13.8" x14ac:dyDescent="0.25">
      <c r="A122" s="115" t="s">
        <v>59</v>
      </c>
      <c r="C122" s="110"/>
      <c r="D122" s="110"/>
    </row>
    <row r="123" spans="1:25" s="106" customFormat="1" ht="13.8" x14ac:dyDescent="0.25">
      <c r="A123" s="150" t="s">
        <v>56</v>
      </c>
      <c r="B123" s="150" t="s">
        <v>202</v>
      </c>
      <c r="C123" s="110" t="s">
        <v>203</v>
      </c>
      <c r="D123" s="110">
        <v>99431254</v>
      </c>
      <c r="E123" s="106" t="s">
        <v>283</v>
      </c>
      <c r="F123" s="119"/>
      <c r="G123" s="119"/>
      <c r="H123" s="119"/>
      <c r="I123" s="119"/>
      <c r="J123" s="119"/>
      <c r="K123" s="120">
        <v>-105879.83</v>
      </c>
      <c r="L123" s="119"/>
      <c r="M123" s="119"/>
      <c r="N123" s="119"/>
      <c r="O123" s="119"/>
      <c r="P123" s="119"/>
      <c r="Q123" s="119"/>
      <c r="S123" s="121">
        <f t="shared" ref="S123:S158" si="9">SUM(F123:Q123)</f>
        <v>-105879.83</v>
      </c>
      <c r="U123" s="151">
        <f t="shared" ref="U123:U158" si="10">IF(S123&gt;0,S123,0)</f>
        <v>0</v>
      </c>
      <c r="V123" s="151">
        <f t="shared" ref="V123:V158" si="11">IF(S123&lt;0,S123,0)</f>
        <v>-105879.83</v>
      </c>
    </row>
    <row r="124" spans="1:25" s="106" customFormat="1" ht="13.8" x14ac:dyDescent="0.25">
      <c r="A124" s="150" t="s">
        <v>56</v>
      </c>
      <c r="B124" s="150" t="s">
        <v>204</v>
      </c>
      <c r="C124" s="110" t="s">
        <v>203</v>
      </c>
      <c r="D124" s="110">
        <v>99431248</v>
      </c>
      <c r="E124" s="106" t="s">
        <v>283</v>
      </c>
      <c r="F124" s="119"/>
      <c r="G124" s="119"/>
      <c r="H124" s="119"/>
      <c r="I124" s="119"/>
      <c r="J124" s="119"/>
      <c r="K124" s="120">
        <v>-105879.89</v>
      </c>
      <c r="L124" s="119"/>
      <c r="M124" s="119"/>
      <c r="N124" s="119"/>
      <c r="O124" s="119"/>
      <c r="P124" s="119"/>
      <c r="Q124" s="119"/>
      <c r="S124" s="121">
        <f t="shared" si="9"/>
        <v>-105879.89</v>
      </c>
      <c r="U124" s="151">
        <f t="shared" si="10"/>
        <v>0</v>
      </c>
      <c r="V124" s="151">
        <f t="shared" si="11"/>
        <v>-105879.89</v>
      </c>
    </row>
    <row r="125" spans="1:25" s="106" customFormat="1" ht="13.8" x14ac:dyDescent="0.25">
      <c r="A125" s="150" t="s">
        <v>56</v>
      </c>
      <c r="B125" s="150" t="s">
        <v>205</v>
      </c>
      <c r="C125" s="110" t="s">
        <v>203</v>
      </c>
      <c r="D125" s="110">
        <v>99431224</v>
      </c>
      <c r="E125" s="106" t="s">
        <v>283</v>
      </c>
      <c r="F125" s="119"/>
      <c r="G125" s="119"/>
      <c r="H125" s="119"/>
      <c r="I125" s="119"/>
      <c r="J125" s="119"/>
      <c r="K125" s="120">
        <v>-105879.89</v>
      </c>
      <c r="L125" s="119"/>
      <c r="M125" s="119"/>
      <c r="N125" s="119"/>
      <c r="O125" s="119"/>
      <c r="P125" s="119"/>
      <c r="Q125" s="119"/>
      <c r="S125" s="121">
        <f t="shared" si="9"/>
        <v>-105879.89</v>
      </c>
      <c r="U125" s="151">
        <f t="shared" si="10"/>
        <v>0</v>
      </c>
      <c r="V125" s="151">
        <f t="shared" si="11"/>
        <v>-105879.89</v>
      </c>
    </row>
    <row r="126" spans="1:25" s="106" customFormat="1" ht="13.8" x14ac:dyDescent="0.25">
      <c r="A126" s="150" t="s">
        <v>56</v>
      </c>
      <c r="B126" s="150" t="s">
        <v>206</v>
      </c>
      <c r="C126" s="110" t="s">
        <v>203</v>
      </c>
      <c r="D126" s="110">
        <v>99431251</v>
      </c>
      <c r="E126" s="106" t="s">
        <v>283</v>
      </c>
      <c r="F126" s="119"/>
      <c r="G126" s="119"/>
      <c r="H126" s="119"/>
      <c r="I126" s="119"/>
      <c r="J126" s="119"/>
      <c r="K126" s="120">
        <v>-105879.89</v>
      </c>
      <c r="L126" s="119"/>
      <c r="M126" s="119"/>
      <c r="N126" s="119"/>
      <c r="O126" s="119"/>
      <c r="P126" s="119"/>
      <c r="Q126" s="119"/>
      <c r="S126" s="121">
        <f t="shared" si="9"/>
        <v>-105879.89</v>
      </c>
      <c r="U126" s="151">
        <f t="shared" si="10"/>
        <v>0</v>
      </c>
      <c r="V126" s="151">
        <f t="shared" si="11"/>
        <v>-105879.89</v>
      </c>
    </row>
    <row r="127" spans="1:25" s="106" customFormat="1" ht="13.8" x14ac:dyDescent="0.25">
      <c r="A127" s="150" t="s">
        <v>56</v>
      </c>
      <c r="B127" s="150" t="s">
        <v>207</v>
      </c>
      <c r="C127" s="110" t="s">
        <v>203</v>
      </c>
      <c r="D127" s="110">
        <v>99431227</v>
      </c>
      <c r="E127" s="106" t="s">
        <v>283</v>
      </c>
      <c r="F127" s="119"/>
      <c r="G127" s="119"/>
      <c r="H127" s="119"/>
      <c r="I127" s="119"/>
      <c r="J127" s="119"/>
      <c r="K127" s="120">
        <v>-105879.89</v>
      </c>
      <c r="L127" s="119"/>
      <c r="M127" s="119"/>
      <c r="N127" s="119"/>
      <c r="O127" s="119"/>
      <c r="P127" s="119"/>
      <c r="Q127" s="119"/>
      <c r="S127" s="121">
        <f t="shared" si="9"/>
        <v>-105879.89</v>
      </c>
      <c r="U127" s="151">
        <f t="shared" si="10"/>
        <v>0</v>
      </c>
      <c r="V127" s="151">
        <f t="shared" si="11"/>
        <v>-105879.89</v>
      </c>
    </row>
    <row r="128" spans="1:25" s="106" customFormat="1" ht="13.8" x14ac:dyDescent="0.25">
      <c r="A128" s="150" t="s">
        <v>56</v>
      </c>
      <c r="B128" s="150" t="s">
        <v>208</v>
      </c>
      <c r="C128" s="110" t="s">
        <v>203</v>
      </c>
      <c r="D128" s="110">
        <v>99431266</v>
      </c>
      <c r="E128" s="106" t="s">
        <v>283</v>
      </c>
      <c r="F128" s="119"/>
      <c r="G128" s="119"/>
      <c r="H128" s="119"/>
      <c r="I128" s="119"/>
      <c r="J128" s="119"/>
      <c r="K128" s="120">
        <v>-105879.89</v>
      </c>
      <c r="L128" s="119"/>
      <c r="M128" s="119"/>
      <c r="N128" s="119"/>
      <c r="O128" s="119"/>
      <c r="P128" s="119"/>
      <c r="Q128" s="119"/>
      <c r="S128" s="121">
        <f t="shared" si="9"/>
        <v>-105879.89</v>
      </c>
      <c r="U128" s="151">
        <f t="shared" si="10"/>
        <v>0</v>
      </c>
      <c r="V128" s="151">
        <f t="shared" si="11"/>
        <v>-105879.89</v>
      </c>
    </row>
    <row r="129" spans="1:22" s="106" customFormat="1" ht="13.8" x14ac:dyDescent="0.25">
      <c r="A129" s="150" t="s">
        <v>56</v>
      </c>
      <c r="B129" s="150" t="s">
        <v>209</v>
      </c>
      <c r="C129" s="110" t="s">
        <v>203</v>
      </c>
      <c r="D129" s="110">
        <v>99431221</v>
      </c>
      <c r="E129" s="106" t="s">
        <v>283</v>
      </c>
      <c r="F129" s="119"/>
      <c r="G129" s="119"/>
      <c r="H129" s="119"/>
      <c r="I129" s="119"/>
      <c r="J129" s="119"/>
      <c r="K129" s="120">
        <v>-105879.89</v>
      </c>
      <c r="L129" s="119"/>
      <c r="M129" s="119"/>
      <c r="N129" s="119"/>
      <c r="O129" s="119"/>
      <c r="P129" s="119"/>
      <c r="Q129" s="119"/>
      <c r="S129" s="121">
        <f t="shared" si="9"/>
        <v>-105879.89</v>
      </c>
      <c r="U129" s="151">
        <f t="shared" si="10"/>
        <v>0</v>
      </c>
      <c r="V129" s="151">
        <f t="shared" si="11"/>
        <v>-105879.89</v>
      </c>
    </row>
    <row r="130" spans="1:22" s="106" customFormat="1" ht="13.8" x14ac:dyDescent="0.25">
      <c r="A130" s="150" t="s">
        <v>56</v>
      </c>
      <c r="B130" s="150" t="s">
        <v>210</v>
      </c>
      <c r="C130" s="110" t="s">
        <v>203</v>
      </c>
      <c r="D130" s="110">
        <v>99431269</v>
      </c>
      <c r="E130" s="106" t="s">
        <v>283</v>
      </c>
      <c r="F130" s="119"/>
      <c r="G130" s="119"/>
      <c r="H130" s="119"/>
      <c r="I130" s="119"/>
      <c r="J130" s="119"/>
      <c r="K130" s="120">
        <v>-105879.89</v>
      </c>
      <c r="L130" s="119"/>
      <c r="M130" s="119"/>
      <c r="N130" s="119"/>
      <c r="O130" s="119"/>
      <c r="P130" s="119"/>
      <c r="Q130" s="119"/>
      <c r="S130" s="121">
        <f t="shared" si="9"/>
        <v>-105879.89</v>
      </c>
      <c r="U130" s="151">
        <f t="shared" si="10"/>
        <v>0</v>
      </c>
      <c r="V130" s="151">
        <f t="shared" si="11"/>
        <v>-105879.89</v>
      </c>
    </row>
    <row r="131" spans="1:22" s="106" customFormat="1" ht="13.8" x14ac:dyDescent="0.25">
      <c r="A131" s="150" t="s">
        <v>56</v>
      </c>
      <c r="B131" s="150" t="s">
        <v>211</v>
      </c>
      <c r="C131" s="110" t="s">
        <v>203</v>
      </c>
      <c r="D131" s="110">
        <v>99431245</v>
      </c>
      <c r="E131" s="106" t="s">
        <v>283</v>
      </c>
      <c r="F131" s="119"/>
      <c r="G131" s="119"/>
      <c r="H131" s="119"/>
      <c r="I131" s="119"/>
      <c r="J131" s="119"/>
      <c r="K131" s="120">
        <v>-105879.89</v>
      </c>
      <c r="L131" s="119"/>
      <c r="M131" s="119"/>
      <c r="N131" s="119"/>
      <c r="O131" s="119"/>
      <c r="P131" s="119"/>
      <c r="Q131" s="119"/>
      <c r="S131" s="121">
        <f t="shared" si="9"/>
        <v>-105879.89</v>
      </c>
      <c r="U131" s="151">
        <f t="shared" si="10"/>
        <v>0</v>
      </c>
      <c r="V131" s="151">
        <f t="shared" si="11"/>
        <v>-105879.89</v>
      </c>
    </row>
    <row r="132" spans="1:22" s="106" customFormat="1" ht="13.8" x14ac:dyDescent="0.25">
      <c r="A132" s="150" t="s">
        <v>56</v>
      </c>
      <c r="B132" s="150" t="s">
        <v>212</v>
      </c>
      <c r="C132" s="110" t="s">
        <v>203</v>
      </c>
      <c r="D132" s="110">
        <v>99431236</v>
      </c>
      <c r="E132" s="106" t="s">
        <v>283</v>
      </c>
      <c r="F132" s="119"/>
      <c r="G132" s="119"/>
      <c r="H132" s="119"/>
      <c r="I132" s="119"/>
      <c r="J132" s="119"/>
      <c r="K132" s="120">
        <v>-105879.89</v>
      </c>
      <c r="L132" s="119"/>
      <c r="M132" s="119"/>
      <c r="N132" s="119"/>
      <c r="O132" s="119"/>
      <c r="P132" s="119"/>
      <c r="Q132" s="119"/>
      <c r="S132" s="121">
        <f t="shared" si="9"/>
        <v>-105879.89</v>
      </c>
      <c r="U132" s="151">
        <f t="shared" si="10"/>
        <v>0</v>
      </c>
      <c r="V132" s="151">
        <f t="shared" si="11"/>
        <v>-105879.89</v>
      </c>
    </row>
    <row r="133" spans="1:22" s="106" customFormat="1" ht="13.8" x14ac:dyDescent="0.25">
      <c r="A133" s="150" t="s">
        <v>56</v>
      </c>
      <c r="B133" s="150" t="s">
        <v>213</v>
      </c>
      <c r="C133" s="110" t="s">
        <v>203</v>
      </c>
      <c r="D133" s="110">
        <v>99431257</v>
      </c>
      <c r="E133" s="106" t="s">
        <v>283</v>
      </c>
      <c r="F133" s="119"/>
      <c r="G133" s="119"/>
      <c r="H133" s="119"/>
      <c r="I133" s="119"/>
      <c r="J133" s="119"/>
      <c r="K133" s="120">
        <v>-105879.89</v>
      </c>
      <c r="L133" s="119"/>
      <c r="M133" s="119"/>
      <c r="N133" s="119"/>
      <c r="O133" s="119"/>
      <c r="P133" s="119"/>
      <c r="Q133" s="119"/>
      <c r="S133" s="121">
        <f t="shared" si="9"/>
        <v>-105879.89</v>
      </c>
      <c r="U133" s="151">
        <f t="shared" si="10"/>
        <v>0</v>
      </c>
      <c r="V133" s="151">
        <f t="shared" si="11"/>
        <v>-105879.89</v>
      </c>
    </row>
    <row r="134" spans="1:22" s="106" customFormat="1" ht="13.8" x14ac:dyDescent="0.25">
      <c r="A134" s="150" t="s">
        <v>56</v>
      </c>
      <c r="B134" s="150" t="s">
        <v>214</v>
      </c>
      <c r="C134" s="110" t="s">
        <v>203</v>
      </c>
      <c r="D134" s="110">
        <v>99431233</v>
      </c>
      <c r="E134" s="106" t="s">
        <v>283</v>
      </c>
      <c r="F134" s="119"/>
      <c r="G134" s="119"/>
      <c r="H134" s="119"/>
      <c r="I134" s="119"/>
      <c r="J134" s="119"/>
      <c r="K134" s="120">
        <v>-105879.89</v>
      </c>
      <c r="L134" s="119"/>
      <c r="M134" s="119"/>
      <c r="N134" s="119"/>
      <c r="O134" s="119"/>
      <c r="P134" s="119"/>
      <c r="Q134" s="119"/>
      <c r="S134" s="121">
        <f t="shared" si="9"/>
        <v>-105879.89</v>
      </c>
      <c r="U134" s="151">
        <f t="shared" si="10"/>
        <v>0</v>
      </c>
      <c r="V134" s="151">
        <f t="shared" si="11"/>
        <v>-105879.89</v>
      </c>
    </row>
    <row r="135" spans="1:22" s="106" customFormat="1" ht="13.8" x14ac:dyDescent="0.25">
      <c r="A135" s="150" t="s">
        <v>56</v>
      </c>
      <c r="B135" s="150" t="s">
        <v>215</v>
      </c>
      <c r="C135" s="110" t="s">
        <v>203</v>
      </c>
      <c r="D135" s="110">
        <v>99431263</v>
      </c>
      <c r="E135" s="106" t="s">
        <v>283</v>
      </c>
      <c r="F135" s="119"/>
      <c r="G135" s="119"/>
      <c r="H135" s="119"/>
      <c r="I135" s="119"/>
      <c r="J135" s="119"/>
      <c r="K135" s="120">
        <v>-105879.89</v>
      </c>
      <c r="L135" s="119"/>
      <c r="M135" s="119"/>
      <c r="N135" s="119"/>
      <c r="O135" s="119"/>
      <c r="P135" s="119"/>
      <c r="Q135" s="119"/>
      <c r="S135" s="121">
        <f t="shared" si="9"/>
        <v>-105879.89</v>
      </c>
      <c r="U135" s="151">
        <f t="shared" si="10"/>
        <v>0</v>
      </c>
      <c r="V135" s="151">
        <f t="shared" si="11"/>
        <v>-105879.89</v>
      </c>
    </row>
    <row r="136" spans="1:22" s="106" customFormat="1" ht="13.8" x14ac:dyDescent="0.25">
      <c r="A136" s="150" t="s">
        <v>56</v>
      </c>
      <c r="B136" s="150" t="s">
        <v>216</v>
      </c>
      <c r="C136" s="110" t="s">
        <v>203</v>
      </c>
      <c r="D136" s="110">
        <v>99431260</v>
      </c>
      <c r="E136" s="106" t="s">
        <v>283</v>
      </c>
      <c r="F136" s="119"/>
      <c r="G136" s="119"/>
      <c r="H136" s="119"/>
      <c r="I136" s="119"/>
      <c r="J136" s="119"/>
      <c r="K136" s="120">
        <v>-105879.89</v>
      </c>
      <c r="L136" s="119"/>
      <c r="M136" s="119"/>
      <c r="N136" s="119"/>
      <c r="O136" s="119"/>
      <c r="P136" s="119"/>
      <c r="Q136" s="119"/>
      <c r="S136" s="121">
        <f t="shared" si="9"/>
        <v>-105879.89</v>
      </c>
      <c r="U136" s="151">
        <f t="shared" si="10"/>
        <v>0</v>
      </c>
      <c r="V136" s="151">
        <f t="shared" si="11"/>
        <v>-105879.89</v>
      </c>
    </row>
    <row r="137" spans="1:22" s="106" customFormat="1" ht="13.8" x14ac:dyDescent="0.25">
      <c r="A137" s="150" t="s">
        <v>56</v>
      </c>
      <c r="B137" s="150" t="s">
        <v>217</v>
      </c>
      <c r="C137" s="110" t="s">
        <v>203</v>
      </c>
      <c r="D137" s="110">
        <v>99431230</v>
      </c>
      <c r="E137" s="106" t="s">
        <v>283</v>
      </c>
      <c r="F137" s="119"/>
      <c r="G137" s="119"/>
      <c r="H137" s="119"/>
      <c r="I137" s="119"/>
      <c r="J137" s="119"/>
      <c r="K137" s="120">
        <v>-105879.89</v>
      </c>
      <c r="L137" s="119"/>
      <c r="M137" s="119"/>
      <c r="N137" s="119"/>
      <c r="O137" s="119"/>
      <c r="P137" s="119"/>
      <c r="Q137" s="119"/>
      <c r="S137" s="121">
        <f t="shared" si="9"/>
        <v>-105879.89</v>
      </c>
      <c r="U137" s="151">
        <f t="shared" si="10"/>
        <v>0</v>
      </c>
      <c r="V137" s="151">
        <f t="shared" si="11"/>
        <v>-105879.89</v>
      </c>
    </row>
    <row r="138" spans="1:22" s="106" customFormat="1" ht="13.8" x14ac:dyDescent="0.25">
      <c r="A138" s="150" t="s">
        <v>56</v>
      </c>
      <c r="B138" s="150" t="s">
        <v>218</v>
      </c>
      <c r="C138" s="110" t="s">
        <v>203</v>
      </c>
      <c r="D138" s="110">
        <v>99431239</v>
      </c>
      <c r="E138" s="106" t="s">
        <v>283</v>
      </c>
      <c r="F138" s="119"/>
      <c r="G138" s="119"/>
      <c r="H138" s="119"/>
      <c r="I138" s="119"/>
      <c r="J138" s="119"/>
      <c r="K138" s="120">
        <v>-105879.89</v>
      </c>
      <c r="L138" s="119"/>
      <c r="M138" s="119"/>
      <c r="N138" s="119"/>
      <c r="O138" s="119"/>
      <c r="P138" s="119"/>
      <c r="Q138" s="119"/>
      <c r="S138" s="121">
        <f t="shared" si="9"/>
        <v>-105879.89</v>
      </c>
      <c r="U138" s="151">
        <f t="shared" si="10"/>
        <v>0</v>
      </c>
      <c r="V138" s="151">
        <f t="shared" si="11"/>
        <v>-105879.89</v>
      </c>
    </row>
    <row r="139" spans="1:22" s="106" customFormat="1" ht="13.8" x14ac:dyDescent="0.25">
      <c r="A139" s="150" t="s">
        <v>56</v>
      </c>
      <c r="B139" s="150" t="s">
        <v>219</v>
      </c>
      <c r="C139" s="110" t="s">
        <v>203</v>
      </c>
      <c r="D139" s="110">
        <v>99431242</v>
      </c>
      <c r="E139" s="106" t="s">
        <v>283</v>
      </c>
      <c r="F139" s="119"/>
      <c r="G139" s="119"/>
      <c r="H139" s="119"/>
      <c r="I139" s="119"/>
      <c r="J139" s="119"/>
      <c r="K139" s="120">
        <v>-105879.89</v>
      </c>
      <c r="L139" s="119"/>
      <c r="M139" s="119"/>
      <c r="N139" s="119"/>
      <c r="O139" s="119"/>
      <c r="P139" s="119"/>
      <c r="Q139" s="119"/>
      <c r="S139" s="121">
        <f t="shared" si="9"/>
        <v>-105879.89</v>
      </c>
      <c r="U139" s="151">
        <f t="shared" si="10"/>
        <v>0</v>
      </c>
      <c r="V139" s="151">
        <f t="shared" si="11"/>
        <v>-105879.89</v>
      </c>
    </row>
    <row r="140" spans="1:22" s="106" customFormat="1" ht="13.8" x14ac:dyDescent="0.25">
      <c r="A140" s="150" t="s">
        <v>56</v>
      </c>
      <c r="B140" s="150" t="s">
        <v>220</v>
      </c>
      <c r="C140" s="110" t="s">
        <v>203</v>
      </c>
      <c r="D140" s="110">
        <v>99431272</v>
      </c>
      <c r="E140" s="106" t="s">
        <v>283</v>
      </c>
      <c r="F140" s="119"/>
      <c r="G140" s="119"/>
      <c r="H140" s="119"/>
      <c r="I140" s="119"/>
      <c r="J140" s="119"/>
      <c r="K140" s="120">
        <v>-105879.89</v>
      </c>
      <c r="L140" s="119"/>
      <c r="M140" s="119"/>
      <c r="N140" s="119"/>
      <c r="O140" s="119"/>
      <c r="P140" s="119"/>
      <c r="Q140" s="119"/>
      <c r="S140" s="121">
        <f t="shared" si="9"/>
        <v>-105879.89</v>
      </c>
      <c r="U140" s="151">
        <f t="shared" si="10"/>
        <v>0</v>
      </c>
      <c r="V140" s="151">
        <f t="shared" si="11"/>
        <v>-105879.89</v>
      </c>
    </row>
    <row r="141" spans="1:22" s="106" customFormat="1" ht="13.8" x14ac:dyDescent="0.25">
      <c r="A141" s="150" t="s">
        <v>56</v>
      </c>
      <c r="B141" s="150" t="s">
        <v>202</v>
      </c>
      <c r="C141" s="110" t="s">
        <v>203</v>
      </c>
      <c r="D141" s="110">
        <v>99431311</v>
      </c>
      <c r="E141" s="106" t="s">
        <v>283</v>
      </c>
      <c r="F141" s="119"/>
      <c r="G141" s="119"/>
      <c r="H141" s="119"/>
      <c r="I141" s="119"/>
      <c r="J141" s="119"/>
      <c r="K141" s="120">
        <v>105879.83</v>
      </c>
      <c r="L141" s="119"/>
      <c r="M141" s="119"/>
      <c r="N141" s="119"/>
      <c r="O141" s="119"/>
      <c r="P141" s="119"/>
      <c r="Q141" s="119"/>
      <c r="S141" s="121">
        <f t="shared" si="9"/>
        <v>105879.83</v>
      </c>
      <c r="U141" s="151">
        <f t="shared" si="10"/>
        <v>105879.83</v>
      </c>
      <c r="V141" s="151">
        <f t="shared" si="11"/>
        <v>0</v>
      </c>
    </row>
    <row r="142" spans="1:22" s="106" customFormat="1" ht="13.8" x14ac:dyDescent="0.25">
      <c r="A142" s="150" t="s">
        <v>56</v>
      </c>
      <c r="B142" s="150" t="s">
        <v>204</v>
      </c>
      <c r="C142" s="110" t="s">
        <v>203</v>
      </c>
      <c r="D142" s="110">
        <v>99431314</v>
      </c>
      <c r="E142" s="106" t="s">
        <v>283</v>
      </c>
      <c r="F142" s="119"/>
      <c r="G142" s="119"/>
      <c r="H142" s="119"/>
      <c r="I142" s="119"/>
      <c r="J142" s="119"/>
      <c r="K142" s="120">
        <v>105879.89</v>
      </c>
      <c r="L142" s="119"/>
      <c r="M142" s="119"/>
      <c r="N142" s="119"/>
      <c r="O142" s="119"/>
      <c r="P142" s="119"/>
      <c r="Q142" s="119"/>
      <c r="S142" s="121">
        <f t="shared" si="9"/>
        <v>105879.89</v>
      </c>
      <c r="U142" s="151">
        <f t="shared" si="10"/>
        <v>105879.89</v>
      </c>
      <c r="V142" s="151">
        <f t="shared" si="11"/>
        <v>0</v>
      </c>
    </row>
    <row r="143" spans="1:22" s="106" customFormat="1" ht="13.8" x14ac:dyDescent="0.25">
      <c r="A143" s="150" t="s">
        <v>56</v>
      </c>
      <c r="B143" s="150" t="s">
        <v>205</v>
      </c>
      <c r="C143" s="110" t="s">
        <v>203</v>
      </c>
      <c r="D143" s="110">
        <v>99431317</v>
      </c>
      <c r="E143" s="106" t="s">
        <v>283</v>
      </c>
      <c r="F143" s="119"/>
      <c r="G143" s="119"/>
      <c r="H143" s="119"/>
      <c r="I143" s="119"/>
      <c r="J143" s="119"/>
      <c r="K143" s="120">
        <v>105879.89</v>
      </c>
      <c r="L143" s="119"/>
      <c r="M143" s="119"/>
      <c r="N143" s="119"/>
      <c r="O143" s="119"/>
      <c r="P143" s="119"/>
      <c r="Q143" s="119"/>
      <c r="S143" s="121">
        <f t="shared" si="9"/>
        <v>105879.89</v>
      </c>
      <c r="U143" s="151">
        <f t="shared" si="10"/>
        <v>105879.89</v>
      </c>
      <c r="V143" s="151">
        <f t="shared" si="11"/>
        <v>0</v>
      </c>
    </row>
    <row r="144" spans="1:22" s="106" customFormat="1" ht="13.8" x14ac:dyDescent="0.25">
      <c r="A144" s="150" t="s">
        <v>56</v>
      </c>
      <c r="B144" s="150" t="s">
        <v>206</v>
      </c>
      <c r="C144" s="110" t="s">
        <v>203</v>
      </c>
      <c r="D144" s="110">
        <v>99431320</v>
      </c>
      <c r="E144" s="106" t="s">
        <v>283</v>
      </c>
      <c r="F144" s="119"/>
      <c r="G144" s="119"/>
      <c r="H144" s="119"/>
      <c r="I144" s="119"/>
      <c r="J144" s="119"/>
      <c r="K144" s="120">
        <v>105879.89</v>
      </c>
      <c r="L144" s="119"/>
      <c r="M144" s="119"/>
      <c r="N144" s="119"/>
      <c r="O144" s="119"/>
      <c r="P144" s="119"/>
      <c r="Q144" s="119"/>
      <c r="S144" s="121">
        <f t="shared" si="9"/>
        <v>105879.89</v>
      </c>
      <c r="U144" s="151">
        <f t="shared" si="10"/>
        <v>105879.89</v>
      </c>
      <c r="V144" s="151">
        <f t="shared" si="11"/>
        <v>0</v>
      </c>
    </row>
    <row r="145" spans="1:22" s="106" customFormat="1" ht="13.8" x14ac:dyDescent="0.25">
      <c r="A145" s="150" t="s">
        <v>56</v>
      </c>
      <c r="B145" s="150" t="s">
        <v>207</v>
      </c>
      <c r="C145" s="110" t="s">
        <v>203</v>
      </c>
      <c r="D145" s="110">
        <v>99431323</v>
      </c>
      <c r="E145" s="106" t="s">
        <v>283</v>
      </c>
      <c r="F145" s="119"/>
      <c r="G145" s="119"/>
      <c r="H145" s="119"/>
      <c r="I145" s="119"/>
      <c r="J145" s="119"/>
      <c r="K145" s="120">
        <v>105879.89</v>
      </c>
      <c r="L145" s="119"/>
      <c r="M145" s="119"/>
      <c r="N145" s="119"/>
      <c r="O145" s="119"/>
      <c r="P145" s="119"/>
      <c r="Q145" s="119"/>
      <c r="S145" s="121">
        <f t="shared" si="9"/>
        <v>105879.89</v>
      </c>
      <c r="U145" s="151">
        <f t="shared" si="10"/>
        <v>105879.89</v>
      </c>
      <c r="V145" s="151">
        <f t="shared" si="11"/>
        <v>0</v>
      </c>
    </row>
    <row r="146" spans="1:22" s="106" customFormat="1" ht="13.8" x14ac:dyDescent="0.25">
      <c r="A146" s="150" t="s">
        <v>56</v>
      </c>
      <c r="B146" s="150" t="s">
        <v>208</v>
      </c>
      <c r="C146" s="110" t="s">
        <v>203</v>
      </c>
      <c r="D146" s="110">
        <v>99431326</v>
      </c>
      <c r="E146" s="106" t="s">
        <v>283</v>
      </c>
      <c r="F146" s="119"/>
      <c r="G146" s="119"/>
      <c r="H146" s="119"/>
      <c r="I146" s="119"/>
      <c r="J146" s="119"/>
      <c r="K146" s="120">
        <v>105879.89</v>
      </c>
      <c r="L146" s="119"/>
      <c r="M146" s="119"/>
      <c r="N146" s="119"/>
      <c r="O146" s="119"/>
      <c r="P146" s="119"/>
      <c r="Q146" s="119"/>
      <c r="S146" s="121">
        <f t="shared" si="9"/>
        <v>105879.89</v>
      </c>
      <c r="U146" s="151">
        <f t="shared" si="10"/>
        <v>105879.89</v>
      </c>
      <c r="V146" s="151">
        <f t="shared" si="11"/>
        <v>0</v>
      </c>
    </row>
    <row r="147" spans="1:22" s="106" customFormat="1" ht="13.8" x14ac:dyDescent="0.25">
      <c r="A147" s="150" t="s">
        <v>56</v>
      </c>
      <c r="B147" s="150" t="s">
        <v>209</v>
      </c>
      <c r="C147" s="110" t="s">
        <v>203</v>
      </c>
      <c r="D147" s="110">
        <v>99431329</v>
      </c>
      <c r="E147" s="106" t="s">
        <v>283</v>
      </c>
      <c r="F147" s="119"/>
      <c r="G147" s="119"/>
      <c r="H147" s="119"/>
      <c r="I147" s="119"/>
      <c r="J147" s="119"/>
      <c r="K147" s="120">
        <v>105879.89</v>
      </c>
      <c r="L147" s="119"/>
      <c r="M147" s="119"/>
      <c r="N147" s="119"/>
      <c r="O147" s="119"/>
      <c r="P147" s="119"/>
      <c r="Q147" s="119"/>
      <c r="S147" s="121">
        <f t="shared" si="9"/>
        <v>105879.89</v>
      </c>
      <c r="U147" s="151">
        <f t="shared" si="10"/>
        <v>105879.89</v>
      </c>
      <c r="V147" s="151">
        <f t="shared" si="11"/>
        <v>0</v>
      </c>
    </row>
    <row r="148" spans="1:22" s="106" customFormat="1" ht="13.8" x14ac:dyDescent="0.25">
      <c r="A148" s="150" t="s">
        <v>56</v>
      </c>
      <c r="B148" s="150" t="s">
        <v>210</v>
      </c>
      <c r="C148" s="110" t="s">
        <v>203</v>
      </c>
      <c r="D148" s="110">
        <v>99431332</v>
      </c>
      <c r="E148" s="106" t="s">
        <v>283</v>
      </c>
      <c r="F148" s="119"/>
      <c r="G148" s="119"/>
      <c r="H148" s="119"/>
      <c r="I148" s="119"/>
      <c r="J148" s="119"/>
      <c r="K148" s="120">
        <v>105879.89</v>
      </c>
      <c r="L148" s="119"/>
      <c r="M148" s="119"/>
      <c r="N148" s="119"/>
      <c r="O148" s="119"/>
      <c r="P148" s="119"/>
      <c r="Q148" s="119"/>
      <c r="S148" s="121">
        <f t="shared" si="9"/>
        <v>105879.89</v>
      </c>
      <c r="U148" s="151">
        <f t="shared" si="10"/>
        <v>105879.89</v>
      </c>
      <c r="V148" s="151">
        <f t="shared" si="11"/>
        <v>0</v>
      </c>
    </row>
    <row r="149" spans="1:22" s="106" customFormat="1" ht="13.8" x14ac:dyDescent="0.25">
      <c r="A149" s="150" t="s">
        <v>56</v>
      </c>
      <c r="B149" s="150" t="s">
        <v>211</v>
      </c>
      <c r="C149" s="110" t="s">
        <v>203</v>
      </c>
      <c r="D149" s="110">
        <v>99431335</v>
      </c>
      <c r="E149" s="106" t="s">
        <v>283</v>
      </c>
      <c r="F149" s="119"/>
      <c r="G149" s="119"/>
      <c r="H149" s="119"/>
      <c r="I149" s="119"/>
      <c r="J149" s="119"/>
      <c r="K149" s="120">
        <v>105879.89</v>
      </c>
      <c r="L149" s="119"/>
      <c r="M149" s="119"/>
      <c r="N149" s="119"/>
      <c r="O149" s="119"/>
      <c r="P149" s="119"/>
      <c r="Q149" s="119"/>
      <c r="S149" s="121">
        <f t="shared" si="9"/>
        <v>105879.89</v>
      </c>
      <c r="U149" s="151">
        <f t="shared" si="10"/>
        <v>105879.89</v>
      </c>
      <c r="V149" s="151">
        <f t="shared" si="11"/>
        <v>0</v>
      </c>
    </row>
    <row r="150" spans="1:22" s="106" customFormat="1" ht="13.8" x14ac:dyDescent="0.25">
      <c r="A150" s="150" t="s">
        <v>56</v>
      </c>
      <c r="B150" s="150" t="s">
        <v>212</v>
      </c>
      <c r="C150" s="110" t="s">
        <v>203</v>
      </c>
      <c r="D150" s="110">
        <v>99431338</v>
      </c>
      <c r="E150" s="106" t="s">
        <v>283</v>
      </c>
      <c r="F150" s="119"/>
      <c r="G150" s="119"/>
      <c r="H150" s="119"/>
      <c r="I150" s="119"/>
      <c r="J150" s="119"/>
      <c r="K150" s="120">
        <v>105879.89</v>
      </c>
      <c r="L150" s="119"/>
      <c r="M150" s="119"/>
      <c r="N150" s="119"/>
      <c r="O150" s="119"/>
      <c r="P150" s="119"/>
      <c r="Q150" s="119"/>
      <c r="S150" s="121">
        <f t="shared" si="9"/>
        <v>105879.89</v>
      </c>
      <c r="U150" s="151">
        <f t="shared" si="10"/>
        <v>105879.89</v>
      </c>
      <c r="V150" s="151">
        <f t="shared" si="11"/>
        <v>0</v>
      </c>
    </row>
    <row r="151" spans="1:22" s="106" customFormat="1" ht="13.8" x14ac:dyDescent="0.25">
      <c r="A151" s="150" t="s">
        <v>56</v>
      </c>
      <c r="B151" s="150" t="s">
        <v>213</v>
      </c>
      <c r="C151" s="110" t="s">
        <v>203</v>
      </c>
      <c r="D151" s="110">
        <v>99431341</v>
      </c>
      <c r="E151" s="106" t="s">
        <v>283</v>
      </c>
      <c r="F151" s="119"/>
      <c r="G151" s="119"/>
      <c r="H151" s="119"/>
      <c r="I151" s="119"/>
      <c r="J151" s="119"/>
      <c r="K151" s="120">
        <v>105879.89</v>
      </c>
      <c r="L151" s="119"/>
      <c r="M151" s="119"/>
      <c r="N151" s="119"/>
      <c r="O151" s="119"/>
      <c r="P151" s="119"/>
      <c r="Q151" s="119"/>
      <c r="S151" s="121">
        <f t="shared" si="9"/>
        <v>105879.89</v>
      </c>
      <c r="U151" s="151">
        <f t="shared" si="10"/>
        <v>105879.89</v>
      </c>
      <c r="V151" s="151">
        <f t="shared" si="11"/>
        <v>0</v>
      </c>
    </row>
    <row r="152" spans="1:22" s="106" customFormat="1" ht="13.8" x14ac:dyDescent="0.25">
      <c r="A152" s="150" t="s">
        <v>56</v>
      </c>
      <c r="B152" s="150" t="s">
        <v>214</v>
      </c>
      <c r="C152" s="110" t="s">
        <v>203</v>
      </c>
      <c r="D152" s="110">
        <v>99431344</v>
      </c>
      <c r="E152" s="106" t="s">
        <v>283</v>
      </c>
      <c r="F152" s="119"/>
      <c r="G152" s="119"/>
      <c r="H152" s="119"/>
      <c r="I152" s="119"/>
      <c r="J152" s="119"/>
      <c r="K152" s="120">
        <v>105879.89</v>
      </c>
      <c r="L152" s="119"/>
      <c r="M152" s="119"/>
      <c r="N152" s="119"/>
      <c r="O152" s="119"/>
      <c r="P152" s="119"/>
      <c r="Q152" s="119"/>
      <c r="S152" s="121">
        <f t="shared" si="9"/>
        <v>105879.89</v>
      </c>
      <c r="U152" s="151">
        <f t="shared" si="10"/>
        <v>105879.89</v>
      </c>
      <c r="V152" s="151">
        <f t="shared" si="11"/>
        <v>0</v>
      </c>
    </row>
    <row r="153" spans="1:22" s="106" customFormat="1" ht="13.8" x14ac:dyDescent="0.25">
      <c r="A153" s="150" t="s">
        <v>56</v>
      </c>
      <c r="B153" s="150" t="s">
        <v>215</v>
      </c>
      <c r="C153" s="110" t="s">
        <v>203</v>
      </c>
      <c r="D153" s="110">
        <v>99431347</v>
      </c>
      <c r="E153" s="106" t="s">
        <v>283</v>
      </c>
      <c r="F153" s="119"/>
      <c r="G153" s="119"/>
      <c r="H153" s="119"/>
      <c r="I153" s="119"/>
      <c r="J153" s="119"/>
      <c r="K153" s="120">
        <v>105879.89</v>
      </c>
      <c r="L153" s="119"/>
      <c r="M153" s="119"/>
      <c r="N153" s="119"/>
      <c r="O153" s="119"/>
      <c r="P153" s="119"/>
      <c r="Q153" s="119"/>
      <c r="S153" s="121">
        <f t="shared" si="9"/>
        <v>105879.89</v>
      </c>
      <c r="U153" s="151">
        <f t="shared" si="10"/>
        <v>105879.89</v>
      </c>
      <c r="V153" s="151">
        <f t="shared" si="11"/>
        <v>0</v>
      </c>
    </row>
    <row r="154" spans="1:22" s="106" customFormat="1" ht="13.8" x14ac:dyDescent="0.25">
      <c r="A154" s="150" t="s">
        <v>56</v>
      </c>
      <c r="B154" s="150" t="s">
        <v>216</v>
      </c>
      <c r="C154" s="110" t="s">
        <v>203</v>
      </c>
      <c r="D154" s="110">
        <v>99431350</v>
      </c>
      <c r="E154" s="106" t="s">
        <v>283</v>
      </c>
      <c r="F154" s="119"/>
      <c r="G154" s="119"/>
      <c r="H154" s="119"/>
      <c r="I154" s="119"/>
      <c r="J154" s="119"/>
      <c r="K154" s="120">
        <v>105879.89</v>
      </c>
      <c r="L154" s="119"/>
      <c r="M154" s="119"/>
      <c r="N154" s="119"/>
      <c r="O154" s="119"/>
      <c r="P154" s="119"/>
      <c r="Q154" s="119"/>
      <c r="S154" s="121">
        <f t="shared" si="9"/>
        <v>105879.89</v>
      </c>
      <c r="U154" s="151">
        <f t="shared" si="10"/>
        <v>105879.89</v>
      </c>
      <c r="V154" s="151">
        <f t="shared" si="11"/>
        <v>0</v>
      </c>
    </row>
    <row r="155" spans="1:22" s="106" customFormat="1" ht="13.8" x14ac:dyDescent="0.25">
      <c r="A155" s="150" t="s">
        <v>56</v>
      </c>
      <c r="B155" s="150" t="s">
        <v>217</v>
      </c>
      <c r="C155" s="110" t="s">
        <v>203</v>
      </c>
      <c r="D155" s="110">
        <v>99431353</v>
      </c>
      <c r="E155" s="106" t="s">
        <v>283</v>
      </c>
      <c r="F155" s="119"/>
      <c r="G155" s="119"/>
      <c r="H155" s="119"/>
      <c r="I155" s="119"/>
      <c r="J155" s="119"/>
      <c r="K155" s="120">
        <v>105879.89</v>
      </c>
      <c r="L155" s="119"/>
      <c r="M155" s="119"/>
      <c r="N155" s="119"/>
      <c r="O155" s="119"/>
      <c r="P155" s="119"/>
      <c r="Q155" s="119"/>
      <c r="S155" s="121">
        <f t="shared" si="9"/>
        <v>105879.89</v>
      </c>
      <c r="U155" s="151">
        <f t="shared" si="10"/>
        <v>105879.89</v>
      </c>
      <c r="V155" s="151">
        <f t="shared" si="11"/>
        <v>0</v>
      </c>
    </row>
    <row r="156" spans="1:22" s="106" customFormat="1" ht="13.8" x14ac:dyDescent="0.25">
      <c r="A156" s="150" t="s">
        <v>56</v>
      </c>
      <c r="B156" s="150" t="s">
        <v>218</v>
      </c>
      <c r="C156" s="110" t="s">
        <v>203</v>
      </c>
      <c r="D156" s="110">
        <v>99431356</v>
      </c>
      <c r="E156" s="106" t="s">
        <v>283</v>
      </c>
      <c r="F156" s="119"/>
      <c r="G156" s="119"/>
      <c r="H156" s="119"/>
      <c r="I156" s="119"/>
      <c r="J156" s="119"/>
      <c r="K156" s="120">
        <v>105879.89</v>
      </c>
      <c r="L156" s="119"/>
      <c r="M156" s="119"/>
      <c r="N156" s="119"/>
      <c r="O156" s="119"/>
      <c r="P156" s="119"/>
      <c r="Q156" s="119"/>
      <c r="S156" s="121">
        <f t="shared" si="9"/>
        <v>105879.89</v>
      </c>
      <c r="U156" s="151">
        <f t="shared" si="10"/>
        <v>105879.89</v>
      </c>
      <c r="V156" s="151">
        <f t="shared" si="11"/>
        <v>0</v>
      </c>
    </row>
    <row r="157" spans="1:22" s="106" customFormat="1" ht="13.8" x14ac:dyDescent="0.25">
      <c r="A157" s="150" t="s">
        <v>56</v>
      </c>
      <c r="B157" s="150" t="s">
        <v>219</v>
      </c>
      <c r="C157" s="110" t="s">
        <v>203</v>
      </c>
      <c r="D157" s="110">
        <v>99431359</v>
      </c>
      <c r="E157" s="106" t="s">
        <v>283</v>
      </c>
      <c r="F157" s="119"/>
      <c r="G157" s="119"/>
      <c r="H157" s="119"/>
      <c r="I157" s="119"/>
      <c r="J157" s="119"/>
      <c r="K157" s="120">
        <v>105879.89</v>
      </c>
      <c r="L157" s="119"/>
      <c r="M157" s="119"/>
      <c r="N157" s="119"/>
      <c r="O157" s="119"/>
      <c r="P157" s="119"/>
      <c r="Q157" s="119"/>
      <c r="S157" s="121">
        <f t="shared" si="9"/>
        <v>105879.89</v>
      </c>
      <c r="U157" s="151">
        <f t="shared" si="10"/>
        <v>105879.89</v>
      </c>
      <c r="V157" s="151">
        <f t="shared" si="11"/>
        <v>0</v>
      </c>
    </row>
    <row r="158" spans="1:22" s="106" customFormat="1" ht="13.8" x14ac:dyDescent="0.25">
      <c r="A158" s="150" t="s">
        <v>56</v>
      </c>
      <c r="B158" s="150" t="s">
        <v>220</v>
      </c>
      <c r="C158" s="110" t="s">
        <v>203</v>
      </c>
      <c r="D158" s="110">
        <v>99431362</v>
      </c>
      <c r="E158" s="106" t="s">
        <v>283</v>
      </c>
      <c r="F158" s="119"/>
      <c r="G158" s="119"/>
      <c r="H158" s="119"/>
      <c r="I158" s="119"/>
      <c r="J158" s="119"/>
      <c r="K158" s="120">
        <v>105879.89</v>
      </c>
      <c r="L158" s="119"/>
      <c r="M158" s="119"/>
      <c r="N158" s="119"/>
      <c r="O158" s="119"/>
      <c r="P158" s="119"/>
      <c r="Q158" s="119"/>
      <c r="S158" s="121">
        <f t="shared" si="9"/>
        <v>105879.89</v>
      </c>
      <c r="U158" s="151">
        <f t="shared" si="10"/>
        <v>105879.89</v>
      </c>
      <c r="V158" s="151">
        <f t="shared" si="11"/>
        <v>0</v>
      </c>
    </row>
    <row r="159" spans="1:22" s="106" customFormat="1" ht="13.8" x14ac:dyDescent="0.25">
      <c r="A159" s="121"/>
      <c r="B159" s="121"/>
      <c r="C159" s="121"/>
      <c r="D159" s="121"/>
      <c r="E159" s="121"/>
      <c r="F159" s="121"/>
      <c r="G159" s="121"/>
      <c r="H159" s="121"/>
      <c r="I159" s="121"/>
      <c r="J159" s="121"/>
      <c r="K159" s="121"/>
      <c r="L159" s="121"/>
      <c r="M159" s="121"/>
      <c r="N159" s="121"/>
      <c r="O159" s="121"/>
      <c r="P159" s="121"/>
      <c r="Q159" s="121"/>
      <c r="R159" s="121"/>
      <c r="S159" s="121"/>
    </row>
    <row r="160" spans="1:22" s="106" customFormat="1" ht="13.8" x14ac:dyDescent="0.25">
      <c r="A160" s="138" t="s">
        <v>284</v>
      </c>
      <c r="B160" s="138"/>
      <c r="C160" s="110"/>
      <c r="D160" s="110"/>
      <c r="F160" s="140">
        <f t="shared" ref="F160:J160" si="12">SUM(F123:F159)</f>
        <v>0</v>
      </c>
      <c r="G160" s="140">
        <f t="shared" si="12"/>
        <v>0</v>
      </c>
      <c r="H160" s="140">
        <f t="shared" si="12"/>
        <v>0</v>
      </c>
      <c r="I160" s="140">
        <f t="shared" si="12"/>
        <v>0</v>
      </c>
      <c r="J160" s="140">
        <f t="shared" si="12"/>
        <v>0</v>
      </c>
      <c r="K160" s="140">
        <f>SUM(K123:K159)</f>
        <v>2.0372681319713593E-10</v>
      </c>
      <c r="L160" s="140">
        <f t="shared" ref="L160:S160" si="13">SUM(L123:L159)</f>
        <v>0</v>
      </c>
      <c r="M160" s="140">
        <f t="shared" si="13"/>
        <v>0</v>
      </c>
      <c r="N160" s="140">
        <f t="shared" si="13"/>
        <v>0</v>
      </c>
      <c r="O160" s="140">
        <f t="shared" si="13"/>
        <v>0</v>
      </c>
      <c r="P160" s="140">
        <f t="shared" si="13"/>
        <v>0</v>
      </c>
      <c r="Q160" s="140">
        <f t="shared" si="13"/>
        <v>0</v>
      </c>
      <c r="S160" s="140">
        <f t="shared" si="13"/>
        <v>2.0372681319713593E-10</v>
      </c>
      <c r="U160" s="140">
        <f t="shared" ref="U160:V160" si="14">SUM(U123:U159)</f>
        <v>1905837.9599999993</v>
      </c>
      <c r="V160" s="140">
        <f t="shared" si="14"/>
        <v>-1905837.9599999993</v>
      </c>
    </row>
    <row r="161" spans="1:22" s="106" customFormat="1" ht="13.8" x14ac:dyDescent="0.25">
      <c r="C161" s="110"/>
      <c r="D161" s="110"/>
    </row>
    <row r="162" spans="1:22" s="106" customFormat="1" ht="13.8" x14ac:dyDescent="0.25">
      <c r="A162" s="115" t="s">
        <v>63</v>
      </c>
      <c r="B162" s="115"/>
      <c r="C162" s="110"/>
      <c r="D162" s="110"/>
    </row>
    <row r="163" spans="1:22" s="106" customFormat="1" ht="13.8" x14ac:dyDescent="0.25">
      <c r="A163" s="150" t="s">
        <v>15</v>
      </c>
      <c r="B163" s="150" t="s">
        <v>285</v>
      </c>
      <c r="C163" s="110" t="s">
        <v>286</v>
      </c>
      <c r="D163" s="110">
        <v>921015</v>
      </c>
      <c r="E163" s="106" t="s">
        <v>287</v>
      </c>
      <c r="F163" s="119"/>
      <c r="G163" s="119"/>
      <c r="H163" s="119"/>
      <c r="I163" s="119"/>
      <c r="J163" s="119"/>
      <c r="K163" s="120">
        <v>-5197</v>
      </c>
      <c r="L163" s="119"/>
      <c r="M163" s="119"/>
      <c r="N163" s="119"/>
      <c r="O163" s="119"/>
      <c r="P163" s="119"/>
      <c r="Q163" s="119"/>
      <c r="S163" s="121">
        <f t="shared" ref="S163:S226" si="15">SUM(F163:Q163)</f>
        <v>-5197</v>
      </c>
      <c r="U163" s="151">
        <f t="shared" ref="U163:U226" si="16">IF(S163&gt;0,S163,0)</f>
        <v>0</v>
      </c>
      <c r="V163" s="151">
        <f t="shared" ref="V163:V226" si="17">IF(S163&lt;0,S163,0)</f>
        <v>-5197</v>
      </c>
    </row>
    <row r="164" spans="1:22" s="127" customFormat="1" ht="13.8" x14ac:dyDescent="0.25">
      <c r="A164" s="152" t="s">
        <v>15</v>
      </c>
      <c r="B164" s="152" t="s">
        <v>285</v>
      </c>
      <c r="C164" s="153" t="s">
        <v>286</v>
      </c>
      <c r="D164" s="153">
        <v>99431750</v>
      </c>
      <c r="E164" s="127" t="s">
        <v>287</v>
      </c>
      <c r="F164" s="125"/>
      <c r="G164" s="125"/>
      <c r="H164" s="125"/>
      <c r="I164" s="125"/>
      <c r="J164" s="125"/>
      <c r="K164" s="125">
        <v>5197</v>
      </c>
      <c r="L164" s="125"/>
      <c r="M164" s="125"/>
      <c r="N164" s="125"/>
      <c r="O164" s="125"/>
      <c r="P164" s="125"/>
      <c r="Q164" s="125"/>
      <c r="S164" s="126">
        <f t="shared" si="15"/>
        <v>5197</v>
      </c>
      <c r="U164" s="154">
        <f t="shared" si="16"/>
        <v>5197</v>
      </c>
      <c r="V164" s="154">
        <f t="shared" si="17"/>
        <v>0</v>
      </c>
    </row>
    <row r="165" spans="1:22" s="106" customFormat="1" ht="13.8" x14ac:dyDescent="0.25">
      <c r="A165" s="150" t="s">
        <v>15</v>
      </c>
      <c r="B165" s="150" t="s">
        <v>288</v>
      </c>
      <c r="C165" s="110" t="s">
        <v>289</v>
      </c>
      <c r="D165" s="110">
        <v>922116</v>
      </c>
      <c r="E165" s="106" t="s">
        <v>140</v>
      </c>
      <c r="F165" s="119"/>
      <c r="G165" s="119"/>
      <c r="H165" s="119"/>
      <c r="I165" s="119"/>
      <c r="J165" s="119"/>
      <c r="K165" s="120">
        <v>-16950</v>
      </c>
      <c r="L165" s="119"/>
      <c r="M165" s="119"/>
      <c r="N165" s="119"/>
      <c r="O165" s="119"/>
      <c r="P165" s="119"/>
      <c r="Q165" s="119"/>
      <c r="S165" s="121">
        <f t="shared" si="15"/>
        <v>-16950</v>
      </c>
      <c r="U165" s="151">
        <f t="shared" si="16"/>
        <v>0</v>
      </c>
      <c r="V165" s="151">
        <f t="shared" si="17"/>
        <v>-16950</v>
      </c>
    </row>
    <row r="166" spans="1:22" s="106" customFormat="1" ht="13.8" x14ac:dyDescent="0.25">
      <c r="A166" s="150" t="s">
        <v>15</v>
      </c>
      <c r="B166" s="150" t="s">
        <v>288</v>
      </c>
      <c r="C166" s="110" t="s">
        <v>289</v>
      </c>
      <c r="D166" s="110">
        <v>99431678</v>
      </c>
      <c r="E166" s="106" t="s">
        <v>140</v>
      </c>
      <c r="F166" s="119"/>
      <c r="G166" s="119"/>
      <c r="H166" s="119"/>
      <c r="I166" s="119"/>
      <c r="J166" s="119"/>
      <c r="K166" s="120">
        <v>16950</v>
      </c>
      <c r="L166" s="119"/>
      <c r="M166" s="119"/>
      <c r="N166" s="119"/>
      <c r="O166" s="119"/>
      <c r="P166" s="119"/>
      <c r="Q166" s="119"/>
      <c r="S166" s="121">
        <f t="shared" si="15"/>
        <v>16950</v>
      </c>
      <c r="U166" s="151">
        <f t="shared" si="16"/>
        <v>16950</v>
      </c>
      <c r="V166" s="151">
        <f t="shared" si="17"/>
        <v>0</v>
      </c>
    </row>
    <row r="167" spans="1:22" s="106" customFormat="1" ht="13.8" x14ac:dyDescent="0.25">
      <c r="A167" s="150" t="s">
        <v>15</v>
      </c>
      <c r="B167" s="150" t="s">
        <v>290</v>
      </c>
      <c r="C167" s="110" t="s">
        <v>286</v>
      </c>
      <c r="D167" s="110">
        <v>920955</v>
      </c>
      <c r="E167" s="106" t="s">
        <v>140</v>
      </c>
      <c r="F167" s="119"/>
      <c r="G167" s="119"/>
      <c r="H167" s="119"/>
      <c r="I167" s="119"/>
      <c r="J167" s="119"/>
      <c r="K167" s="120">
        <v>-42202</v>
      </c>
      <c r="L167" s="119"/>
      <c r="M167" s="119"/>
      <c r="N167" s="119"/>
      <c r="O167" s="119"/>
      <c r="P167" s="119"/>
      <c r="Q167" s="119"/>
      <c r="S167" s="121">
        <f t="shared" si="15"/>
        <v>-42202</v>
      </c>
      <c r="U167" s="151">
        <f t="shared" si="16"/>
        <v>0</v>
      </c>
      <c r="V167" s="151">
        <f t="shared" si="17"/>
        <v>-42202</v>
      </c>
    </row>
    <row r="168" spans="1:22" s="106" customFormat="1" ht="13.8" x14ac:dyDescent="0.25">
      <c r="A168" s="150" t="s">
        <v>15</v>
      </c>
      <c r="B168" s="150" t="s">
        <v>291</v>
      </c>
      <c r="C168" s="110" t="s">
        <v>286</v>
      </c>
      <c r="D168" s="110">
        <v>920956</v>
      </c>
      <c r="E168" s="106" t="s">
        <v>140</v>
      </c>
      <c r="F168" s="119"/>
      <c r="G168" s="119"/>
      <c r="H168" s="119"/>
      <c r="I168" s="119"/>
      <c r="J168" s="119"/>
      <c r="K168" s="120">
        <v>-8839</v>
      </c>
      <c r="L168" s="119"/>
      <c r="M168" s="119"/>
      <c r="N168" s="119"/>
      <c r="O168" s="119"/>
      <c r="P168" s="119"/>
      <c r="Q168" s="119"/>
      <c r="S168" s="121">
        <f t="shared" si="15"/>
        <v>-8839</v>
      </c>
      <c r="U168" s="151">
        <f t="shared" si="16"/>
        <v>0</v>
      </c>
      <c r="V168" s="151">
        <f t="shared" si="17"/>
        <v>-8839</v>
      </c>
    </row>
    <row r="169" spans="1:22" s="106" customFormat="1" ht="13.8" x14ac:dyDescent="0.25">
      <c r="A169" s="150" t="s">
        <v>15</v>
      </c>
      <c r="B169" s="150" t="s">
        <v>292</v>
      </c>
      <c r="C169" s="110" t="s">
        <v>286</v>
      </c>
      <c r="D169" s="110">
        <v>920957</v>
      </c>
      <c r="E169" s="106" t="s">
        <v>140</v>
      </c>
      <c r="F169" s="119"/>
      <c r="G169" s="119"/>
      <c r="H169" s="119"/>
      <c r="I169" s="119"/>
      <c r="J169" s="119"/>
      <c r="K169" s="120">
        <v>-6354</v>
      </c>
      <c r="L169" s="119"/>
      <c r="M169" s="119"/>
      <c r="N169" s="119"/>
      <c r="O169" s="119"/>
      <c r="P169" s="119"/>
      <c r="Q169" s="119"/>
      <c r="S169" s="121">
        <f t="shared" si="15"/>
        <v>-6354</v>
      </c>
      <c r="U169" s="151">
        <f t="shared" si="16"/>
        <v>0</v>
      </c>
      <c r="V169" s="151">
        <f t="shared" si="17"/>
        <v>-6354</v>
      </c>
    </row>
    <row r="170" spans="1:22" s="106" customFormat="1" ht="13.8" x14ac:dyDescent="0.25">
      <c r="A170" s="150" t="s">
        <v>15</v>
      </c>
      <c r="B170" s="150" t="s">
        <v>293</v>
      </c>
      <c r="C170" s="110" t="s">
        <v>286</v>
      </c>
      <c r="D170" s="110">
        <v>920952</v>
      </c>
      <c r="E170" s="106" t="s">
        <v>140</v>
      </c>
      <c r="F170" s="119"/>
      <c r="G170" s="119"/>
      <c r="H170" s="119"/>
      <c r="I170" s="119"/>
      <c r="J170" s="119"/>
      <c r="K170" s="120">
        <v>-10173</v>
      </c>
      <c r="L170" s="119"/>
      <c r="M170" s="119"/>
      <c r="N170" s="119"/>
      <c r="O170" s="119"/>
      <c r="P170" s="119"/>
      <c r="Q170" s="119"/>
      <c r="S170" s="121">
        <f t="shared" si="15"/>
        <v>-10173</v>
      </c>
      <c r="U170" s="151">
        <f t="shared" si="16"/>
        <v>0</v>
      </c>
      <c r="V170" s="151">
        <f t="shared" si="17"/>
        <v>-10173</v>
      </c>
    </row>
    <row r="171" spans="1:22" s="106" customFormat="1" ht="13.8" x14ac:dyDescent="0.25">
      <c r="A171" s="150" t="s">
        <v>15</v>
      </c>
      <c r="B171" s="150" t="s">
        <v>294</v>
      </c>
      <c r="C171" s="110" t="s">
        <v>286</v>
      </c>
      <c r="D171" s="110">
        <v>920953</v>
      </c>
      <c r="E171" s="106" t="s">
        <v>140</v>
      </c>
      <c r="F171" s="119"/>
      <c r="G171" s="119"/>
      <c r="H171" s="119"/>
      <c r="I171" s="119"/>
      <c r="J171" s="119"/>
      <c r="K171" s="120">
        <v>-4626</v>
      </c>
      <c r="L171" s="119"/>
      <c r="M171" s="119"/>
      <c r="N171" s="119"/>
      <c r="O171" s="119"/>
      <c r="P171" s="119"/>
      <c r="Q171" s="119"/>
      <c r="S171" s="121">
        <f t="shared" si="15"/>
        <v>-4626</v>
      </c>
      <c r="U171" s="151">
        <f t="shared" si="16"/>
        <v>0</v>
      </c>
      <c r="V171" s="151">
        <f t="shared" si="17"/>
        <v>-4626</v>
      </c>
    </row>
    <row r="172" spans="1:22" s="106" customFormat="1" ht="13.8" x14ac:dyDescent="0.25">
      <c r="A172" s="150" t="s">
        <v>15</v>
      </c>
      <c r="B172" s="150" t="s">
        <v>295</v>
      </c>
      <c r="C172" s="110" t="s">
        <v>286</v>
      </c>
      <c r="D172" s="110">
        <v>920954</v>
      </c>
      <c r="E172" s="106" t="s">
        <v>140</v>
      </c>
      <c r="F172" s="119"/>
      <c r="G172" s="119"/>
      <c r="H172" s="119"/>
      <c r="I172" s="119"/>
      <c r="J172" s="119"/>
      <c r="K172" s="120">
        <v>-1803</v>
      </c>
      <c r="L172" s="119"/>
      <c r="M172" s="119"/>
      <c r="N172" s="119"/>
      <c r="O172" s="119"/>
      <c r="P172" s="119"/>
      <c r="Q172" s="119"/>
      <c r="S172" s="121">
        <f t="shared" si="15"/>
        <v>-1803</v>
      </c>
      <c r="U172" s="151">
        <f t="shared" si="16"/>
        <v>0</v>
      </c>
      <c r="V172" s="151">
        <f t="shared" si="17"/>
        <v>-1803</v>
      </c>
    </row>
    <row r="173" spans="1:22" s="106" customFormat="1" ht="13.8" x14ac:dyDescent="0.25">
      <c r="A173" s="150" t="s">
        <v>15</v>
      </c>
      <c r="B173" s="150" t="s">
        <v>296</v>
      </c>
      <c r="C173" s="110" t="s">
        <v>286</v>
      </c>
      <c r="D173" s="110">
        <v>920959</v>
      </c>
      <c r="E173" s="106" t="s">
        <v>140</v>
      </c>
      <c r="F173" s="119"/>
      <c r="G173" s="119"/>
      <c r="H173" s="119"/>
      <c r="I173" s="119"/>
      <c r="J173" s="119"/>
      <c r="K173" s="120">
        <v>-27430</v>
      </c>
      <c r="L173" s="119"/>
      <c r="M173" s="119"/>
      <c r="N173" s="119"/>
      <c r="O173" s="119"/>
      <c r="P173" s="119"/>
      <c r="Q173" s="119"/>
      <c r="S173" s="121">
        <f t="shared" si="15"/>
        <v>-27430</v>
      </c>
      <c r="U173" s="151">
        <f t="shared" si="16"/>
        <v>0</v>
      </c>
      <c r="V173" s="151">
        <f t="shared" si="17"/>
        <v>-27430</v>
      </c>
    </row>
    <row r="174" spans="1:22" s="106" customFormat="1" ht="13.8" x14ac:dyDescent="0.25">
      <c r="A174" s="150" t="s">
        <v>15</v>
      </c>
      <c r="B174" s="150" t="s">
        <v>297</v>
      </c>
      <c r="C174" s="110" t="s">
        <v>286</v>
      </c>
      <c r="D174" s="110">
        <v>920958</v>
      </c>
      <c r="E174" s="106" t="s">
        <v>140</v>
      </c>
      <c r="F174" s="119"/>
      <c r="G174" s="119"/>
      <c r="H174" s="119"/>
      <c r="I174" s="119"/>
      <c r="J174" s="119"/>
      <c r="K174" s="120">
        <v>-70864</v>
      </c>
      <c r="L174" s="119"/>
      <c r="M174" s="119"/>
      <c r="N174" s="119"/>
      <c r="O174" s="119"/>
      <c r="P174" s="119"/>
      <c r="Q174" s="119"/>
      <c r="S174" s="121">
        <f t="shared" si="15"/>
        <v>-70864</v>
      </c>
      <c r="U174" s="151">
        <f t="shared" si="16"/>
        <v>0</v>
      </c>
      <c r="V174" s="151">
        <f t="shared" si="17"/>
        <v>-70864</v>
      </c>
    </row>
    <row r="175" spans="1:22" s="106" customFormat="1" ht="13.8" x14ac:dyDescent="0.25">
      <c r="A175" s="150" t="s">
        <v>15</v>
      </c>
      <c r="B175" s="150" t="s">
        <v>298</v>
      </c>
      <c r="C175" s="110" t="s">
        <v>286</v>
      </c>
      <c r="D175" s="110">
        <v>920960</v>
      </c>
      <c r="E175" s="106" t="s">
        <v>140</v>
      </c>
      <c r="F175" s="119"/>
      <c r="G175" s="119"/>
      <c r="H175" s="119"/>
      <c r="I175" s="119"/>
      <c r="J175" s="119"/>
      <c r="K175" s="120">
        <v>-5263</v>
      </c>
      <c r="L175" s="119"/>
      <c r="M175" s="119"/>
      <c r="N175" s="119"/>
      <c r="O175" s="119"/>
      <c r="P175" s="119"/>
      <c r="Q175" s="119"/>
      <c r="S175" s="121">
        <f t="shared" si="15"/>
        <v>-5263</v>
      </c>
      <c r="U175" s="151">
        <f t="shared" si="16"/>
        <v>0</v>
      </c>
      <c r="V175" s="151">
        <f t="shared" si="17"/>
        <v>-5263</v>
      </c>
    </row>
    <row r="176" spans="1:22" s="106" customFormat="1" ht="13.8" x14ac:dyDescent="0.25">
      <c r="A176" s="150" t="s">
        <v>15</v>
      </c>
      <c r="B176" s="150" t="s">
        <v>299</v>
      </c>
      <c r="C176" s="110" t="s">
        <v>286</v>
      </c>
      <c r="D176" s="110">
        <v>920951</v>
      </c>
      <c r="E176" s="106" t="s">
        <v>140</v>
      </c>
      <c r="F176" s="119"/>
      <c r="G176" s="119"/>
      <c r="H176" s="119"/>
      <c r="I176" s="119"/>
      <c r="J176" s="119"/>
      <c r="K176" s="120">
        <v>-7043</v>
      </c>
      <c r="L176" s="119"/>
      <c r="M176" s="119"/>
      <c r="N176" s="119"/>
      <c r="O176" s="119"/>
      <c r="P176" s="119"/>
      <c r="Q176" s="119"/>
      <c r="S176" s="121">
        <f t="shared" si="15"/>
        <v>-7043</v>
      </c>
      <c r="U176" s="151">
        <f t="shared" si="16"/>
        <v>0</v>
      </c>
      <c r="V176" s="151">
        <f t="shared" si="17"/>
        <v>-7043</v>
      </c>
    </row>
    <row r="177" spans="1:22" s="106" customFormat="1" ht="13.8" x14ac:dyDescent="0.25">
      <c r="A177" s="150" t="s">
        <v>15</v>
      </c>
      <c r="B177" s="150" t="s">
        <v>290</v>
      </c>
      <c r="C177" s="110" t="s">
        <v>286</v>
      </c>
      <c r="D177" s="110">
        <v>99431508</v>
      </c>
      <c r="E177" s="106" t="s">
        <v>140</v>
      </c>
      <c r="F177" s="119"/>
      <c r="G177" s="119"/>
      <c r="H177" s="119"/>
      <c r="I177" s="119"/>
      <c r="J177" s="119"/>
      <c r="K177" s="120">
        <v>42202</v>
      </c>
      <c r="L177" s="119"/>
      <c r="M177" s="119"/>
      <c r="N177" s="119"/>
      <c r="O177" s="119"/>
      <c r="P177" s="119"/>
      <c r="Q177" s="119"/>
      <c r="S177" s="121">
        <f t="shared" si="15"/>
        <v>42202</v>
      </c>
      <c r="U177" s="151">
        <f t="shared" si="16"/>
        <v>42202</v>
      </c>
      <c r="V177" s="151">
        <f t="shared" si="17"/>
        <v>0</v>
      </c>
    </row>
    <row r="178" spans="1:22" s="106" customFormat="1" ht="13.8" x14ac:dyDescent="0.25">
      <c r="A178" s="150" t="s">
        <v>15</v>
      </c>
      <c r="B178" s="150" t="s">
        <v>291</v>
      </c>
      <c r="C178" s="110" t="s">
        <v>286</v>
      </c>
      <c r="D178" s="110">
        <v>99431729</v>
      </c>
      <c r="E178" s="106" t="s">
        <v>140</v>
      </c>
      <c r="F178" s="119"/>
      <c r="G178" s="119"/>
      <c r="H178" s="119"/>
      <c r="I178" s="119"/>
      <c r="J178" s="119"/>
      <c r="K178" s="120">
        <v>8839</v>
      </c>
      <c r="L178" s="119"/>
      <c r="M178" s="119"/>
      <c r="N178" s="119"/>
      <c r="O178" s="119"/>
      <c r="P178" s="119"/>
      <c r="Q178" s="119"/>
      <c r="S178" s="121">
        <f t="shared" si="15"/>
        <v>8839</v>
      </c>
      <c r="U178" s="151">
        <f t="shared" si="16"/>
        <v>8839</v>
      </c>
      <c r="V178" s="151">
        <f t="shared" si="17"/>
        <v>0</v>
      </c>
    </row>
    <row r="179" spans="1:22" s="106" customFormat="1" ht="13.8" x14ac:dyDescent="0.25">
      <c r="A179" s="150" t="s">
        <v>15</v>
      </c>
      <c r="B179" s="150" t="s">
        <v>292</v>
      </c>
      <c r="C179" s="110" t="s">
        <v>286</v>
      </c>
      <c r="D179" s="110">
        <v>99431738</v>
      </c>
      <c r="E179" s="106" t="s">
        <v>140</v>
      </c>
      <c r="F179" s="119"/>
      <c r="G179" s="119"/>
      <c r="H179" s="119"/>
      <c r="I179" s="119"/>
      <c r="J179" s="119"/>
      <c r="K179" s="120">
        <v>6354</v>
      </c>
      <c r="L179" s="119"/>
      <c r="M179" s="119"/>
      <c r="N179" s="119"/>
      <c r="O179" s="119"/>
      <c r="P179" s="119"/>
      <c r="Q179" s="119"/>
      <c r="S179" s="121">
        <f t="shared" si="15"/>
        <v>6354</v>
      </c>
      <c r="U179" s="151">
        <f t="shared" si="16"/>
        <v>6354</v>
      </c>
      <c r="V179" s="151">
        <f t="shared" si="17"/>
        <v>0</v>
      </c>
    </row>
    <row r="180" spans="1:22" s="106" customFormat="1" ht="13.8" x14ac:dyDescent="0.25">
      <c r="A180" s="150" t="s">
        <v>15</v>
      </c>
      <c r="B180" s="150" t="s">
        <v>293</v>
      </c>
      <c r="C180" s="110" t="s">
        <v>286</v>
      </c>
      <c r="D180" s="110">
        <v>99431723</v>
      </c>
      <c r="E180" s="106" t="s">
        <v>140</v>
      </c>
      <c r="F180" s="119"/>
      <c r="G180" s="119"/>
      <c r="H180" s="119"/>
      <c r="I180" s="119"/>
      <c r="J180" s="119"/>
      <c r="K180" s="120">
        <v>10173</v>
      </c>
      <c r="L180" s="119"/>
      <c r="M180" s="119"/>
      <c r="N180" s="119"/>
      <c r="O180" s="119"/>
      <c r="P180" s="119"/>
      <c r="Q180" s="119"/>
      <c r="S180" s="121">
        <f t="shared" si="15"/>
        <v>10173</v>
      </c>
      <c r="U180" s="151">
        <f t="shared" si="16"/>
        <v>10173</v>
      </c>
      <c r="V180" s="151">
        <f t="shared" si="17"/>
        <v>0</v>
      </c>
    </row>
    <row r="181" spans="1:22" s="106" customFormat="1" ht="13.8" x14ac:dyDescent="0.25">
      <c r="A181" s="150" t="s">
        <v>15</v>
      </c>
      <c r="B181" s="150" t="s">
        <v>294</v>
      </c>
      <c r="C181" s="110" t="s">
        <v>286</v>
      </c>
      <c r="D181" s="110">
        <v>99431753</v>
      </c>
      <c r="E181" s="106" t="s">
        <v>140</v>
      </c>
      <c r="F181" s="119"/>
      <c r="G181" s="119"/>
      <c r="H181" s="119"/>
      <c r="I181" s="119"/>
      <c r="J181" s="119"/>
      <c r="K181" s="120">
        <v>4626</v>
      </c>
      <c r="L181" s="119"/>
      <c r="M181" s="119"/>
      <c r="N181" s="119"/>
      <c r="O181" s="119"/>
      <c r="P181" s="119"/>
      <c r="Q181" s="119"/>
      <c r="S181" s="121">
        <f t="shared" si="15"/>
        <v>4626</v>
      </c>
      <c r="U181" s="151">
        <f t="shared" si="16"/>
        <v>4626</v>
      </c>
      <c r="V181" s="151">
        <f t="shared" si="17"/>
        <v>0</v>
      </c>
    </row>
    <row r="182" spans="1:22" s="106" customFormat="1" ht="13.8" x14ac:dyDescent="0.25">
      <c r="A182" s="150" t="s">
        <v>15</v>
      </c>
      <c r="B182" s="150" t="s">
        <v>295</v>
      </c>
      <c r="C182" s="110" t="s">
        <v>286</v>
      </c>
      <c r="D182" s="110">
        <v>99431765</v>
      </c>
      <c r="E182" s="106" t="s">
        <v>140</v>
      </c>
      <c r="F182" s="119"/>
      <c r="G182" s="119"/>
      <c r="H182" s="119"/>
      <c r="I182" s="119"/>
      <c r="J182" s="119"/>
      <c r="K182" s="120">
        <v>1803</v>
      </c>
      <c r="L182" s="119"/>
      <c r="M182" s="119"/>
      <c r="N182" s="119"/>
      <c r="O182" s="119"/>
      <c r="P182" s="119"/>
      <c r="Q182" s="119"/>
      <c r="S182" s="121">
        <f t="shared" si="15"/>
        <v>1803</v>
      </c>
      <c r="U182" s="151">
        <f t="shared" si="16"/>
        <v>1803</v>
      </c>
      <c r="V182" s="151">
        <f t="shared" si="17"/>
        <v>0</v>
      </c>
    </row>
    <row r="183" spans="1:22" s="106" customFormat="1" ht="13.8" x14ac:dyDescent="0.25">
      <c r="A183" s="150" t="s">
        <v>15</v>
      </c>
      <c r="B183" s="150" t="s">
        <v>296</v>
      </c>
      <c r="C183" s="110" t="s">
        <v>286</v>
      </c>
      <c r="D183" s="110">
        <v>99431666</v>
      </c>
      <c r="E183" s="106" t="s">
        <v>140</v>
      </c>
      <c r="F183" s="119"/>
      <c r="G183" s="119"/>
      <c r="H183" s="119"/>
      <c r="I183" s="119"/>
      <c r="J183" s="119"/>
      <c r="K183" s="120">
        <v>27430</v>
      </c>
      <c r="L183" s="119"/>
      <c r="M183" s="119"/>
      <c r="N183" s="119"/>
      <c r="O183" s="119"/>
      <c r="P183" s="119"/>
      <c r="Q183" s="119"/>
      <c r="S183" s="121">
        <f t="shared" si="15"/>
        <v>27430</v>
      </c>
      <c r="U183" s="151">
        <f t="shared" si="16"/>
        <v>27430</v>
      </c>
      <c r="V183" s="151">
        <f t="shared" si="17"/>
        <v>0</v>
      </c>
    </row>
    <row r="184" spans="1:22" s="106" customFormat="1" ht="13.8" x14ac:dyDescent="0.25">
      <c r="A184" s="150" t="s">
        <v>15</v>
      </c>
      <c r="B184" s="150" t="s">
        <v>297</v>
      </c>
      <c r="C184" s="110" t="s">
        <v>286</v>
      </c>
      <c r="D184" s="110">
        <v>99431502</v>
      </c>
      <c r="E184" s="106" t="s">
        <v>140</v>
      </c>
      <c r="F184" s="119"/>
      <c r="G184" s="119"/>
      <c r="H184" s="119"/>
      <c r="I184" s="119"/>
      <c r="J184" s="119"/>
      <c r="K184" s="120">
        <v>70864</v>
      </c>
      <c r="L184" s="119"/>
      <c r="M184" s="119"/>
      <c r="N184" s="119"/>
      <c r="O184" s="119"/>
      <c r="P184" s="119"/>
      <c r="Q184" s="119"/>
      <c r="S184" s="121">
        <f t="shared" si="15"/>
        <v>70864</v>
      </c>
      <c r="U184" s="151">
        <f t="shared" si="16"/>
        <v>70864</v>
      </c>
      <c r="V184" s="151">
        <f t="shared" si="17"/>
        <v>0</v>
      </c>
    </row>
    <row r="185" spans="1:22" s="106" customFormat="1" ht="13.8" x14ac:dyDescent="0.25">
      <c r="A185" s="150" t="s">
        <v>15</v>
      </c>
      <c r="B185" s="150" t="s">
        <v>298</v>
      </c>
      <c r="C185" s="110" t="s">
        <v>286</v>
      </c>
      <c r="D185" s="110">
        <v>99431747</v>
      </c>
      <c r="E185" s="106" t="s">
        <v>140</v>
      </c>
      <c r="F185" s="119"/>
      <c r="G185" s="119"/>
      <c r="H185" s="119"/>
      <c r="I185" s="119"/>
      <c r="J185" s="119"/>
      <c r="K185" s="120">
        <v>5263</v>
      </c>
      <c r="L185" s="119"/>
      <c r="M185" s="119"/>
      <c r="N185" s="119"/>
      <c r="O185" s="119"/>
      <c r="P185" s="119"/>
      <c r="Q185" s="119"/>
      <c r="S185" s="121">
        <f t="shared" si="15"/>
        <v>5263</v>
      </c>
      <c r="U185" s="151">
        <f t="shared" si="16"/>
        <v>5263</v>
      </c>
      <c r="V185" s="151">
        <f t="shared" si="17"/>
        <v>0</v>
      </c>
    </row>
    <row r="186" spans="1:22" s="106" customFormat="1" ht="13.8" x14ac:dyDescent="0.25">
      <c r="A186" s="150" t="s">
        <v>15</v>
      </c>
      <c r="B186" s="150" t="s">
        <v>299</v>
      </c>
      <c r="C186" s="110" t="s">
        <v>286</v>
      </c>
      <c r="D186" s="110">
        <v>99431732</v>
      </c>
      <c r="E186" s="106" t="s">
        <v>140</v>
      </c>
      <c r="F186" s="119"/>
      <c r="G186" s="119"/>
      <c r="H186" s="119"/>
      <c r="I186" s="119"/>
      <c r="J186" s="119"/>
      <c r="K186" s="120">
        <v>7043</v>
      </c>
      <c r="L186" s="119"/>
      <c r="M186" s="119"/>
      <c r="N186" s="119"/>
      <c r="O186" s="119"/>
      <c r="P186" s="119"/>
      <c r="Q186" s="119"/>
      <c r="S186" s="121">
        <f t="shared" si="15"/>
        <v>7043</v>
      </c>
      <c r="U186" s="151">
        <f t="shared" si="16"/>
        <v>7043</v>
      </c>
      <c r="V186" s="151">
        <f t="shared" si="17"/>
        <v>0</v>
      </c>
    </row>
    <row r="187" spans="1:22" s="106" customFormat="1" ht="13.8" x14ac:dyDescent="0.25">
      <c r="A187" s="150" t="s">
        <v>15</v>
      </c>
      <c r="B187" s="150" t="s">
        <v>300</v>
      </c>
      <c r="C187" s="110" t="s">
        <v>301</v>
      </c>
      <c r="D187" s="110">
        <v>924645</v>
      </c>
      <c r="E187" s="106" t="s">
        <v>140</v>
      </c>
      <c r="F187" s="119"/>
      <c r="G187" s="119"/>
      <c r="H187" s="119"/>
      <c r="I187" s="119"/>
      <c r="J187" s="119"/>
      <c r="K187" s="120">
        <v>-36571.279999999999</v>
      </c>
      <c r="L187" s="119"/>
      <c r="M187" s="119"/>
      <c r="N187" s="119"/>
      <c r="O187" s="119"/>
      <c r="P187" s="119"/>
      <c r="Q187" s="119"/>
      <c r="S187" s="121">
        <f t="shared" si="15"/>
        <v>-36571.279999999999</v>
      </c>
      <c r="U187" s="151">
        <f t="shared" si="16"/>
        <v>0</v>
      </c>
      <c r="V187" s="151">
        <f t="shared" si="17"/>
        <v>-36571.279999999999</v>
      </c>
    </row>
    <row r="188" spans="1:22" s="106" customFormat="1" ht="13.8" x14ac:dyDescent="0.25">
      <c r="A188" s="150" t="s">
        <v>15</v>
      </c>
      <c r="B188" s="150" t="s">
        <v>300</v>
      </c>
      <c r="C188" s="110" t="s">
        <v>301</v>
      </c>
      <c r="D188" s="110">
        <v>99431517</v>
      </c>
      <c r="E188" s="106" t="s">
        <v>140</v>
      </c>
      <c r="F188" s="119"/>
      <c r="G188" s="119"/>
      <c r="H188" s="119"/>
      <c r="I188" s="119"/>
      <c r="J188" s="119"/>
      <c r="K188" s="120">
        <v>36571.279999999999</v>
      </c>
      <c r="L188" s="119"/>
      <c r="M188" s="119"/>
      <c r="N188" s="119"/>
      <c r="O188" s="119"/>
      <c r="P188" s="119"/>
      <c r="Q188" s="119"/>
      <c r="S188" s="121">
        <f t="shared" si="15"/>
        <v>36571.279999999999</v>
      </c>
      <c r="U188" s="151">
        <f t="shared" si="16"/>
        <v>36571.279999999999</v>
      </c>
      <c r="V188" s="151">
        <f t="shared" si="17"/>
        <v>0</v>
      </c>
    </row>
    <row r="189" spans="1:22" s="106" customFormat="1" ht="13.8" x14ac:dyDescent="0.25">
      <c r="A189" s="150" t="s">
        <v>15</v>
      </c>
      <c r="B189" s="150" t="s">
        <v>302</v>
      </c>
      <c r="C189" s="110" t="s">
        <v>303</v>
      </c>
      <c r="D189" s="110">
        <v>924807</v>
      </c>
      <c r="E189" s="106" t="s">
        <v>140</v>
      </c>
      <c r="F189" s="119"/>
      <c r="G189" s="119"/>
      <c r="H189" s="119"/>
      <c r="I189" s="119"/>
      <c r="J189" s="119"/>
      <c r="K189" s="120">
        <v>-2920.7400000000002</v>
      </c>
      <c r="L189" s="119"/>
      <c r="M189" s="119"/>
      <c r="N189" s="119"/>
      <c r="O189" s="119"/>
      <c r="P189" s="119"/>
      <c r="Q189" s="119"/>
      <c r="S189" s="121">
        <f t="shared" si="15"/>
        <v>-2920.7400000000002</v>
      </c>
      <c r="U189" s="151">
        <f t="shared" si="16"/>
        <v>0</v>
      </c>
      <c r="V189" s="151">
        <f t="shared" si="17"/>
        <v>-2920.7400000000002</v>
      </c>
    </row>
    <row r="190" spans="1:22" s="106" customFormat="1" ht="13.8" x14ac:dyDescent="0.25">
      <c r="A190" s="150" t="s">
        <v>15</v>
      </c>
      <c r="B190" s="150" t="s">
        <v>302</v>
      </c>
      <c r="C190" s="110" t="s">
        <v>303</v>
      </c>
      <c r="D190" s="110">
        <v>99431810</v>
      </c>
      <c r="E190" s="106" t="s">
        <v>140</v>
      </c>
      <c r="F190" s="119"/>
      <c r="G190" s="119"/>
      <c r="H190" s="119"/>
      <c r="I190" s="119"/>
      <c r="J190" s="119"/>
      <c r="K190" s="120">
        <v>2920.7400000000002</v>
      </c>
      <c r="L190" s="119"/>
      <c r="M190" s="119"/>
      <c r="N190" s="119"/>
      <c r="O190" s="119"/>
      <c r="P190" s="119"/>
      <c r="Q190" s="119"/>
      <c r="S190" s="121">
        <f t="shared" si="15"/>
        <v>2920.7400000000002</v>
      </c>
      <c r="U190" s="151">
        <f t="shared" si="16"/>
        <v>2920.7400000000002</v>
      </c>
      <c r="V190" s="151">
        <f t="shared" si="17"/>
        <v>0</v>
      </c>
    </row>
    <row r="191" spans="1:22" s="106" customFormat="1" ht="13.8" x14ac:dyDescent="0.25">
      <c r="A191" s="150" t="s">
        <v>15</v>
      </c>
      <c r="B191" s="150" t="s">
        <v>304</v>
      </c>
      <c r="C191" s="110" t="s">
        <v>305</v>
      </c>
      <c r="D191" s="110">
        <v>925998</v>
      </c>
      <c r="E191" s="106" t="s">
        <v>140</v>
      </c>
      <c r="F191" s="119"/>
      <c r="G191" s="119"/>
      <c r="H191" s="119"/>
      <c r="I191" s="119"/>
      <c r="J191" s="119"/>
      <c r="K191" s="120">
        <v>-6246.8</v>
      </c>
      <c r="L191" s="119"/>
      <c r="M191" s="119"/>
      <c r="N191" s="119"/>
      <c r="O191" s="119"/>
      <c r="P191" s="119"/>
      <c r="Q191" s="119"/>
      <c r="S191" s="121">
        <f t="shared" si="15"/>
        <v>-6246.8</v>
      </c>
      <c r="U191" s="151">
        <f t="shared" si="16"/>
        <v>0</v>
      </c>
      <c r="V191" s="151">
        <f t="shared" si="17"/>
        <v>-6246.8</v>
      </c>
    </row>
    <row r="192" spans="1:22" s="106" customFormat="1" ht="13.8" x14ac:dyDescent="0.25">
      <c r="A192" s="150" t="s">
        <v>15</v>
      </c>
      <c r="B192" s="150" t="s">
        <v>304</v>
      </c>
      <c r="C192" s="110" t="s">
        <v>305</v>
      </c>
      <c r="D192" s="110">
        <v>99431822</v>
      </c>
      <c r="E192" s="106" t="s">
        <v>140</v>
      </c>
      <c r="F192" s="119"/>
      <c r="G192" s="119"/>
      <c r="H192" s="119"/>
      <c r="I192" s="119"/>
      <c r="J192" s="119"/>
      <c r="K192" s="120">
        <v>6246.8</v>
      </c>
      <c r="L192" s="119"/>
      <c r="M192" s="119"/>
      <c r="N192" s="119"/>
      <c r="O192" s="119"/>
      <c r="P192" s="119"/>
      <c r="Q192" s="119"/>
      <c r="S192" s="121">
        <f t="shared" si="15"/>
        <v>6246.8</v>
      </c>
      <c r="U192" s="151">
        <f t="shared" si="16"/>
        <v>6246.8</v>
      </c>
      <c r="V192" s="151">
        <f t="shared" si="17"/>
        <v>0</v>
      </c>
    </row>
    <row r="193" spans="1:22" s="106" customFormat="1" ht="13.8" x14ac:dyDescent="0.25">
      <c r="A193" s="150" t="s">
        <v>15</v>
      </c>
      <c r="B193" s="150" t="s">
        <v>306</v>
      </c>
      <c r="C193" s="110" t="s">
        <v>307</v>
      </c>
      <c r="D193" s="110">
        <v>99272123</v>
      </c>
      <c r="E193" s="106" t="s">
        <v>140</v>
      </c>
      <c r="F193" s="119"/>
      <c r="G193" s="119"/>
      <c r="H193" s="119"/>
      <c r="I193" s="119"/>
      <c r="J193" s="119"/>
      <c r="K193" s="120">
        <v>-15511.630000000001</v>
      </c>
      <c r="L193" s="119"/>
      <c r="M193" s="119"/>
      <c r="N193" s="119"/>
      <c r="O193" s="119"/>
      <c r="P193" s="119"/>
      <c r="Q193" s="119"/>
      <c r="S193" s="121">
        <f t="shared" si="15"/>
        <v>-15511.630000000001</v>
      </c>
      <c r="U193" s="151">
        <f t="shared" si="16"/>
        <v>0</v>
      </c>
      <c r="V193" s="151">
        <f t="shared" si="17"/>
        <v>-15511.630000000001</v>
      </c>
    </row>
    <row r="194" spans="1:22" s="127" customFormat="1" ht="13.8" x14ac:dyDescent="0.25">
      <c r="A194" s="152" t="s">
        <v>15</v>
      </c>
      <c r="B194" s="152" t="s">
        <v>306</v>
      </c>
      <c r="C194" s="153" t="s">
        <v>307</v>
      </c>
      <c r="D194" s="153">
        <v>99431828</v>
      </c>
      <c r="E194" s="127" t="s">
        <v>140</v>
      </c>
      <c r="F194" s="125"/>
      <c r="G194" s="125"/>
      <c r="H194" s="125"/>
      <c r="I194" s="125"/>
      <c r="J194" s="125"/>
      <c r="K194" s="125">
        <v>15511.630000000001</v>
      </c>
      <c r="L194" s="125"/>
      <c r="M194" s="125"/>
      <c r="N194" s="125"/>
      <c r="O194" s="125"/>
      <c r="P194" s="125"/>
      <c r="Q194" s="125"/>
      <c r="S194" s="126">
        <f t="shared" si="15"/>
        <v>15511.630000000001</v>
      </c>
      <c r="U194" s="154">
        <f t="shared" si="16"/>
        <v>15511.630000000001</v>
      </c>
      <c r="V194" s="154">
        <f t="shared" si="17"/>
        <v>0</v>
      </c>
    </row>
    <row r="195" spans="1:22" s="106" customFormat="1" ht="13.8" x14ac:dyDescent="0.25">
      <c r="A195" s="150" t="s">
        <v>15</v>
      </c>
      <c r="B195" s="150" t="s">
        <v>308</v>
      </c>
      <c r="C195" s="110" t="s">
        <v>286</v>
      </c>
      <c r="D195" s="110">
        <v>921007</v>
      </c>
      <c r="E195" s="106" t="s">
        <v>128</v>
      </c>
      <c r="F195" s="119"/>
      <c r="G195" s="119"/>
      <c r="H195" s="119"/>
      <c r="I195" s="119"/>
      <c r="J195" s="119"/>
      <c r="K195" s="120">
        <v>-81767</v>
      </c>
      <c r="L195" s="119"/>
      <c r="M195" s="119"/>
      <c r="N195" s="119"/>
      <c r="O195" s="119"/>
      <c r="P195" s="119"/>
      <c r="Q195" s="119"/>
      <c r="S195" s="121">
        <f t="shared" si="15"/>
        <v>-81767</v>
      </c>
      <c r="U195" s="151">
        <f t="shared" si="16"/>
        <v>0</v>
      </c>
      <c r="V195" s="151">
        <f t="shared" si="17"/>
        <v>-81767</v>
      </c>
    </row>
    <row r="196" spans="1:22" s="106" customFormat="1" ht="13.8" x14ac:dyDescent="0.25">
      <c r="A196" s="150" t="s">
        <v>15</v>
      </c>
      <c r="B196" s="150" t="s">
        <v>309</v>
      </c>
      <c r="C196" s="110" t="s">
        <v>286</v>
      </c>
      <c r="D196" s="110">
        <v>921004</v>
      </c>
      <c r="E196" s="106" t="s">
        <v>128</v>
      </c>
      <c r="F196" s="119"/>
      <c r="G196" s="119"/>
      <c r="H196" s="119"/>
      <c r="I196" s="119"/>
      <c r="J196" s="119"/>
      <c r="K196" s="120">
        <v>-24617</v>
      </c>
      <c r="L196" s="119"/>
      <c r="M196" s="119"/>
      <c r="N196" s="119"/>
      <c r="O196" s="119"/>
      <c r="P196" s="119"/>
      <c r="Q196" s="119"/>
      <c r="S196" s="121">
        <f t="shared" si="15"/>
        <v>-24617</v>
      </c>
      <c r="U196" s="151">
        <f t="shared" si="16"/>
        <v>0</v>
      </c>
      <c r="V196" s="151">
        <f t="shared" si="17"/>
        <v>-24617</v>
      </c>
    </row>
    <row r="197" spans="1:22" s="106" customFormat="1" ht="13.8" x14ac:dyDescent="0.25">
      <c r="A197" s="150" t="s">
        <v>15</v>
      </c>
      <c r="B197" s="150" t="s">
        <v>310</v>
      </c>
      <c r="C197" s="110" t="s">
        <v>286</v>
      </c>
      <c r="D197" s="110">
        <v>920980</v>
      </c>
      <c r="E197" s="106" t="s">
        <v>128</v>
      </c>
      <c r="F197" s="119"/>
      <c r="G197" s="119"/>
      <c r="H197" s="119"/>
      <c r="I197" s="119"/>
      <c r="J197" s="119"/>
      <c r="K197" s="120">
        <v>-28725</v>
      </c>
      <c r="L197" s="119"/>
      <c r="M197" s="119"/>
      <c r="N197" s="119"/>
      <c r="O197" s="119"/>
      <c r="P197" s="119"/>
      <c r="Q197" s="119"/>
      <c r="S197" s="121">
        <f t="shared" si="15"/>
        <v>-28725</v>
      </c>
      <c r="U197" s="151">
        <f t="shared" si="16"/>
        <v>0</v>
      </c>
      <c r="V197" s="151">
        <f t="shared" si="17"/>
        <v>-28725</v>
      </c>
    </row>
    <row r="198" spans="1:22" s="106" customFormat="1" ht="13.8" x14ac:dyDescent="0.25">
      <c r="A198" s="150" t="s">
        <v>15</v>
      </c>
      <c r="B198" s="150" t="s">
        <v>311</v>
      </c>
      <c r="C198" s="110" t="s">
        <v>286</v>
      </c>
      <c r="D198" s="110">
        <v>920974</v>
      </c>
      <c r="E198" s="106" t="s">
        <v>128</v>
      </c>
      <c r="F198" s="119"/>
      <c r="G198" s="119"/>
      <c r="H198" s="119"/>
      <c r="I198" s="119"/>
      <c r="J198" s="119"/>
      <c r="K198" s="120">
        <v>-75252</v>
      </c>
      <c r="L198" s="119"/>
      <c r="M198" s="119"/>
      <c r="N198" s="119"/>
      <c r="O198" s="119"/>
      <c r="P198" s="119"/>
      <c r="Q198" s="119"/>
      <c r="S198" s="121">
        <f t="shared" si="15"/>
        <v>-75252</v>
      </c>
      <c r="U198" s="151">
        <f t="shared" si="16"/>
        <v>0</v>
      </c>
      <c r="V198" s="151">
        <f t="shared" si="17"/>
        <v>-75252</v>
      </c>
    </row>
    <row r="199" spans="1:22" s="106" customFormat="1" ht="13.8" x14ac:dyDescent="0.25">
      <c r="A199" s="150" t="s">
        <v>15</v>
      </c>
      <c r="B199" s="150" t="s">
        <v>312</v>
      </c>
      <c r="C199" s="110" t="s">
        <v>286</v>
      </c>
      <c r="D199" s="110">
        <v>920964</v>
      </c>
      <c r="E199" s="106" t="s">
        <v>128</v>
      </c>
      <c r="F199" s="119"/>
      <c r="G199" s="119"/>
      <c r="H199" s="119"/>
      <c r="I199" s="119"/>
      <c r="J199" s="119"/>
      <c r="K199" s="120">
        <v>-29599</v>
      </c>
      <c r="L199" s="119"/>
      <c r="M199" s="119"/>
      <c r="N199" s="119"/>
      <c r="O199" s="119"/>
      <c r="P199" s="119"/>
      <c r="Q199" s="119"/>
      <c r="S199" s="121">
        <f t="shared" si="15"/>
        <v>-29599</v>
      </c>
      <c r="U199" s="151">
        <f t="shared" si="16"/>
        <v>0</v>
      </c>
      <c r="V199" s="151">
        <f t="shared" si="17"/>
        <v>-29599</v>
      </c>
    </row>
    <row r="200" spans="1:22" s="106" customFormat="1" ht="13.8" x14ac:dyDescent="0.25">
      <c r="A200" s="150" t="s">
        <v>15</v>
      </c>
      <c r="B200" s="150" t="s">
        <v>313</v>
      </c>
      <c r="C200" s="110" t="s">
        <v>286</v>
      </c>
      <c r="D200" s="110">
        <v>920999</v>
      </c>
      <c r="E200" s="106" t="s">
        <v>128</v>
      </c>
      <c r="F200" s="119"/>
      <c r="G200" s="119"/>
      <c r="H200" s="119"/>
      <c r="I200" s="119"/>
      <c r="J200" s="119"/>
      <c r="K200" s="120">
        <v>-18741.670000000002</v>
      </c>
      <c r="L200" s="119"/>
      <c r="M200" s="119"/>
      <c r="N200" s="119"/>
      <c r="O200" s="119"/>
      <c r="P200" s="119"/>
      <c r="Q200" s="119"/>
      <c r="S200" s="121">
        <f t="shared" si="15"/>
        <v>-18741.670000000002</v>
      </c>
      <c r="U200" s="151">
        <f t="shared" si="16"/>
        <v>0</v>
      </c>
      <c r="V200" s="151">
        <f t="shared" si="17"/>
        <v>-18741.670000000002</v>
      </c>
    </row>
    <row r="201" spans="1:22" s="106" customFormat="1" ht="13.8" x14ac:dyDescent="0.25">
      <c r="A201" s="150" t="s">
        <v>15</v>
      </c>
      <c r="B201" s="150" t="s">
        <v>314</v>
      </c>
      <c r="C201" s="110" t="s">
        <v>286</v>
      </c>
      <c r="D201" s="110">
        <v>920973</v>
      </c>
      <c r="E201" s="106" t="s">
        <v>128</v>
      </c>
      <c r="F201" s="119"/>
      <c r="G201" s="119"/>
      <c r="H201" s="119"/>
      <c r="I201" s="119"/>
      <c r="J201" s="119"/>
      <c r="K201" s="120">
        <v>-85444</v>
      </c>
      <c r="L201" s="119"/>
      <c r="M201" s="119"/>
      <c r="N201" s="119"/>
      <c r="O201" s="119"/>
      <c r="P201" s="119"/>
      <c r="Q201" s="119"/>
      <c r="S201" s="121">
        <f t="shared" si="15"/>
        <v>-85444</v>
      </c>
      <c r="U201" s="151">
        <f t="shared" si="16"/>
        <v>0</v>
      </c>
      <c r="V201" s="151">
        <f t="shared" si="17"/>
        <v>-85444</v>
      </c>
    </row>
    <row r="202" spans="1:22" s="106" customFormat="1" ht="13.8" x14ac:dyDescent="0.25">
      <c r="A202" s="150" t="s">
        <v>15</v>
      </c>
      <c r="B202" s="150" t="s">
        <v>314</v>
      </c>
      <c r="C202" s="110" t="s">
        <v>286</v>
      </c>
      <c r="D202" s="110">
        <v>920968</v>
      </c>
      <c r="E202" s="106" t="s">
        <v>128</v>
      </c>
      <c r="F202" s="119"/>
      <c r="G202" s="119"/>
      <c r="H202" s="119"/>
      <c r="I202" s="119"/>
      <c r="J202" s="119"/>
      <c r="K202" s="120">
        <v>-85445</v>
      </c>
      <c r="L202" s="119"/>
      <c r="M202" s="119"/>
      <c r="N202" s="119"/>
      <c r="O202" s="119"/>
      <c r="P202" s="119"/>
      <c r="Q202" s="119"/>
      <c r="S202" s="121">
        <f t="shared" si="15"/>
        <v>-85445</v>
      </c>
      <c r="U202" s="151">
        <f t="shared" si="16"/>
        <v>0</v>
      </c>
      <c r="V202" s="151">
        <f t="shared" si="17"/>
        <v>-85445</v>
      </c>
    </row>
    <row r="203" spans="1:22" s="106" customFormat="1" ht="13.8" x14ac:dyDescent="0.25">
      <c r="A203" s="150" t="s">
        <v>15</v>
      </c>
      <c r="B203" s="150" t="s">
        <v>314</v>
      </c>
      <c r="C203" s="110" t="s">
        <v>286</v>
      </c>
      <c r="D203" s="110">
        <v>920970</v>
      </c>
      <c r="E203" s="106" t="s">
        <v>128</v>
      </c>
      <c r="F203" s="119"/>
      <c r="G203" s="119"/>
      <c r="H203" s="119"/>
      <c r="I203" s="119"/>
      <c r="J203" s="119"/>
      <c r="K203" s="120">
        <v>-85445</v>
      </c>
      <c r="L203" s="119"/>
      <c r="M203" s="119"/>
      <c r="N203" s="119"/>
      <c r="O203" s="119"/>
      <c r="P203" s="119"/>
      <c r="Q203" s="119"/>
      <c r="S203" s="121">
        <f t="shared" si="15"/>
        <v>-85445</v>
      </c>
      <c r="U203" s="151">
        <f t="shared" si="16"/>
        <v>0</v>
      </c>
      <c r="V203" s="151">
        <f t="shared" si="17"/>
        <v>-85445</v>
      </c>
    </row>
    <row r="204" spans="1:22" s="106" customFormat="1" ht="13.8" x14ac:dyDescent="0.25">
      <c r="A204" s="150" t="s">
        <v>15</v>
      </c>
      <c r="B204" s="150" t="s">
        <v>314</v>
      </c>
      <c r="C204" s="110" t="s">
        <v>286</v>
      </c>
      <c r="D204" s="110">
        <v>920965</v>
      </c>
      <c r="E204" s="106" t="s">
        <v>128</v>
      </c>
      <c r="F204" s="119"/>
      <c r="G204" s="119"/>
      <c r="H204" s="119"/>
      <c r="I204" s="119"/>
      <c r="J204" s="119"/>
      <c r="K204" s="120">
        <v>-85445</v>
      </c>
      <c r="L204" s="119"/>
      <c r="M204" s="119"/>
      <c r="N204" s="119"/>
      <c r="O204" s="119"/>
      <c r="P204" s="119"/>
      <c r="Q204" s="119"/>
      <c r="S204" s="121">
        <f t="shared" si="15"/>
        <v>-85445</v>
      </c>
      <c r="U204" s="151">
        <f t="shared" si="16"/>
        <v>0</v>
      </c>
      <c r="V204" s="151">
        <f t="shared" si="17"/>
        <v>-85445</v>
      </c>
    </row>
    <row r="205" spans="1:22" s="106" customFormat="1" ht="13.8" x14ac:dyDescent="0.25">
      <c r="A205" s="150" t="s">
        <v>15</v>
      </c>
      <c r="B205" s="150" t="s">
        <v>314</v>
      </c>
      <c r="C205" s="110" t="s">
        <v>286</v>
      </c>
      <c r="D205" s="110">
        <v>920969</v>
      </c>
      <c r="E205" s="106" t="s">
        <v>128</v>
      </c>
      <c r="F205" s="119"/>
      <c r="G205" s="119"/>
      <c r="H205" s="119"/>
      <c r="I205" s="119"/>
      <c r="J205" s="119"/>
      <c r="K205" s="120">
        <v>-85445</v>
      </c>
      <c r="L205" s="119"/>
      <c r="M205" s="119"/>
      <c r="N205" s="119"/>
      <c r="O205" s="119"/>
      <c r="P205" s="119"/>
      <c r="Q205" s="119"/>
      <c r="S205" s="121">
        <f t="shared" si="15"/>
        <v>-85445</v>
      </c>
      <c r="U205" s="151">
        <f t="shared" si="16"/>
        <v>0</v>
      </c>
      <c r="V205" s="151">
        <f t="shared" si="17"/>
        <v>-85445</v>
      </c>
    </row>
    <row r="206" spans="1:22" s="106" customFormat="1" ht="13.8" x14ac:dyDescent="0.25">
      <c r="A206" s="150" t="s">
        <v>15</v>
      </c>
      <c r="B206" s="150" t="s">
        <v>314</v>
      </c>
      <c r="C206" s="110" t="s">
        <v>286</v>
      </c>
      <c r="D206" s="110">
        <v>920972</v>
      </c>
      <c r="E206" s="106" t="s">
        <v>128</v>
      </c>
      <c r="F206" s="119"/>
      <c r="G206" s="119"/>
      <c r="H206" s="119"/>
      <c r="I206" s="119"/>
      <c r="J206" s="119"/>
      <c r="K206" s="120">
        <v>-85444</v>
      </c>
      <c r="L206" s="119"/>
      <c r="M206" s="119"/>
      <c r="N206" s="119"/>
      <c r="O206" s="119"/>
      <c r="P206" s="119"/>
      <c r="Q206" s="119"/>
      <c r="S206" s="121">
        <f t="shared" si="15"/>
        <v>-85444</v>
      </c>
      <c r="U206" s="151">
        <f t="shared" si="16"/>
        <v>0</v>
      </c>
      <c r="V206" s="151">
        <f t="shared" si="17"/>
        <v>-85444</v>
      </c>
    </row>
    <row r="207" spans="1:22" s="106" customFormat="1" ht="13.8" x14ac:dyDescent="0.25">
      <c r="A207" s="150" t="s">
        <v>15</v>
      </c>
      <c r="B207" s="150" t="s">
        <v>314</v>
      </c>
      <c r="C207" s="110" t="s">
        <v>286</v>
      </c>
      <c r="D207" s="110">
        <v>920966</v>
      </c>
      <c r="E207" s="106" t="s">
        <v>128</v>
      </c>
      <c r="F207" s="119"/>
      <c r="G207" s="119"/>
      <c r="H207" s="119"/>
      <c r="I207" s="119"/>
      <c r="J207" s="119"/>
      <c r="K207" s="120">
        <v>-85445</v>
      </c>
      <c r="L207" s="119"/>
      <c r="M207" s="119"/>
      <c r="N207" s="119"/>
      <c r="O207" s="119"/>
      <c r="P207" s="119"/>
      <c r="Q207" s="119"/>
      <c r="S207" s="121">
        <f t="shared" si="15"/>
        <v>-85445</v>
      </c>
      <c r="U207" s="151">
        <f t="shared" si="16"/>
        <v>0</v>
      </c>
      <c r="V207" s="151">
        <f t="shared" si="17"/>
        <v>-85445</v>
      </c>
    </row>
    <row r="208" spans="1:22" s="106" customFormat="1" ht="13.8" x14ac:dyDescent="0.25">
      <c r="A208" s="150" t="s">
        <v>15</v>
      </c>
      <c r="B208" s="150" t="s">
        <v>314</v>
      </c>
      <c r="C208" s="110" t="s">
        <v>286</v>
      </c>
      <c r="D208" s="110">
        <v>920967</v>
      </c>
      <c r="E208" s="106" t="s">
        <v>128</v>
      </c>
      <c r="F208" s="119"/>
      <c r="G208" s="119"/>
      <c r="H208" s="119"/>
      <c r="I208" s="119"/>
      <c r="J208" s="119"/>
      <c r="K208" s="120">
        <v>-85445</v>
      </c>
      <c r="L208" s="119"/>
      <c r="M208" s="119"/>
      <c r="N208" s="119"/>
      <c r="O208" s="119"/>
      <c r="P208" s="119"/>
      <c r="Q208" s="119"/>
      <c r="S208" s="121">
        <f t="shared" si="15"/>
        <v>-85445</v>
      </c>
      <c r="U208" s="151">
        <f t="shared" si="16"/>
        <v>0</v>
      </c>
      <c r="V208" s="151">
        <f t="shared" si="17"/>
        <v>-85445</v>
      </c>
    </row>
    <row r="209" spans="1:22" s="106" customFormat="1" ht="13.8" x14ac:dyDescent="0.25">
      <c r="A209" s="150" t="s">
        <v>15</v>
      </c>
      <c r="B209" s="150" t="s">
        <v>314</v>
      </c>
      <c r="C209" s="110" t="s">
        <v>286</v>
      </c>
      <c r="D209" s="110">
        <v>920971</v>
      </c>
      <c r="E209" s="106" t="s">
        <v>128</v>
      </c>
      <c r="F209" s="119"/>
      <c r="G209" s="119"/>
      <c r="H209" s="119"/>
      <c r="I209" s="119"/>
      <c r="J209" s="119"/>
      <c r="K209" s="120">
        <v>-85444</v>
      </c>
      <c r="L209" s="119"/>
      <c r="M209" s="119"/>
      <c r="N209" s="119"/>
      <c r="O209" s="119"/>
      <c r="P209" s="119"/>
      <c r="Q209" s="119"/>
      <c r="S209" s="121">
        <f t="shared" si="15"/>
        <v>-85444</v>
      </c>
      <c r="U209" s="151">
        <f t="shared" si="16"/>
        <v>0</v>
      </c>
      <c r="V209" s="151">
        <f t="shared" si="17"/>
        <v>-85444</v>
      </c>
    </row>
    <row r="210" spans="1:22" s="106" customFormat="1" ht="13.8" x14ac:dyDescent="0.25">
      <c r="A210" s="150" t="s">
        <v>15</v>
      </c>
      <c r="B210" s="150" t="s">
        <v>315</v>
      </c>
      <c r="C210" s="110" t="s">
        <v>286</v>
      </c>
      <c r="D210" s="110">
        <v>920975</v>
      </c>
      <c r="E210" s="106" t="s">
        <v>128</v>
      </c>
      <c r="F210" s="119"/>
      <c r="G210" s="119"/>
      <c r="H210" s="119"/>
      <c r="I210" s="119"/>
      <c r="J210" s="119"/>
      <c r="K210" s="120">
        <v>-6816</v>
      </c>
      <c r="L210" s="119"/>
      <c r="M210" s="119"/>
      <c r="N210" s="119"/>
      <c r="O210" s="119"/>
      <c r="P210" s="119"/>
      <c r="Q210" s="119"/>
      <c r="S210" s="121">
        <f t="shared" si="15"/>
        <v>-6816</v>
      </c>
      <c r="U210" s="151">
        <f t="shared" si="16"/>
        <v>0</v>
      </c>
      <c r="V210" s="151">
        <f t="shared" si="17"/>
        <v>-6816</v>
      </c>
    </row>
    <row r="211" spans="1:22" s="106" customFormat="1" ht="13.8" x14ac:dyDescent="0.25">
      <c r="A211" s="150" t="s">
        <v>15</v>
      </c>
      <c r="B211" s="150" t="s">
        <v>316</v>
      </c>
      <c r="C211" s="110" t="s">
        <v>286</v>
      </c>
      <c r="D211" s="110">
        <v>921003</v>
      </c>
      <c r="E211" s="106" t="s">
        <v>128</v>
      </c>
      <c r="F211" s="119"/>
      <c r="G211" s="119"/>
      <c r="H211" s="119"/>
      <c r="I211" s="119"/>
      <c r="J211" s="119"/>
      <c r="K211" s="120">
        <v>-4161</v>
      </c>
      <c r="L211" s="119"/>
      <c r="M211" s="119"/>
      <c r="N211" s="119"/>
      <c r="O211" s="119"/>
      <c r="P211" s="119"/>
      <c r="Q211" s="119"/>
      <c r="S211" s="121">
        <f t="shared" si="15"/>
        <v>-4161</v>
      </c>
      <c r="U211" s="151">
        <f t="shared" si="16"/>
        <v>0</v>
      </c>
      <c r="V211" s="151">
        <f t="shared" si="17"/>
        <v>-4161</v>
      </c>
    </row>
    <row r="212" spans="1:22" s="106" customFormat="1" ht="13.8" x14ac:dyDescent="0.25">
      <c r="A212" s="150" t="s">
        <v>15</v>
      </c>
      <c r="B212" s="150" t="s">
        <v>317</v>
      </c>
      <c r="C212" s="110" t="s">
        <v>286</v>
      </c>
      <c r="D212" s="110">
        <v>921000</v>
      </c>
      <c r="E212" s="106" t="s">
        <v>128</v>
      </c>
      <c r="F212" s="119"/>
      <c r="G212" s="119"/>
      <c r="H212" s="119"/>
      <c r="I212" s="119"/>
      <c r="J212" s="119"/>
      <c r="K212" s="120">
        <v>-32748</v>
      </c>
      <c r="L212" s="119"/>
      <c r="M212" s="119"/>
      <c r="N212" s="119"/>
      <c r="O212" s="119"/>
      <c r="P212" s="119"/>
      <c r="Q212" s="119"/>
      <c r="S212" s="121">
        <f t="shared" si="15"/>
        <v>-32748</v>
      </c>
      <c r="U212" s="151">
        <f t="shared" si="16"/>
        <v>0</v>
      </c>
      <c r="V212" s="151">
        <f t="shared" si="17"/>
        <v>-32748</v>
      </c>
    </row>
    <row r="213" spans="1:22" s="106" customFormat="1" ht="13.8" x14ac:dyDescent="0.25">
      <c r="A213" s="150" t="s">
        <v>15</v>
      </c>
      <c r="B213" s="150" t="s">
        <v>318</v>
      </c>
      <c r="C213" s="110" t="s">
        <v>286</v>
      </c>
      <c r="D213" s="110">
        <v>920977</v>
      </c>
      <c r="E213" s="106" t="s">
        <v>128</v>
      </c>
      <c r="F213" s="119"/>
      <c r="G213" s="119"/>
      <c r="H213" s="119"/>
      <c r="I213" s="119"/>
      <c r="J213" s="119"/>
      <c r="K213" s="120">
        <v>-58891.99</v>
      </c>
      <c r="L213" s="119"/>
      <c r="M213" s="119"/>
      <c r="N213" s="119"/>
      <c r="O213" s="119"/>
      <c r="P213" s="119"/>
      <c r="Q213" s="119"/>
      <c r="S213" s="121">
        <f t="shared" si="15"/>
        <v>-58891.99</v>
      </c>
      <c r="U213" s="151">
        <f t="shared" si="16"/>
        <v>0</v>
      </c>
      <c r="V213" s="151">
        <f t="shared" si="17"/>
        <v>-58891.99</v>
      </c>
    </row>
    <row r="214" spans="1:22" s="106" customFormat="1" ht="13.8" x14ac:dyDescent="0.25">
      <c r="A214" s="150" t="s">
        <v>15</v>
      </c>
      <c r="B214" s="150" t="s">
        <v>293</v>
      </c>
      <c r="C214" s="110" t="s">
        <v>286</v>
      </c>
      <c r="D214" s="110">
        <v>920978</v>
      </c>
      <c r="E214" s="106" t="s">
        <v>128</v>
      </c>
      <c r="F214" s="119"/>
      <c r="G214" s="119"/>
      <c r="H214" s="119"/>
      <c r="I214" s="119"/>
      <c r="J214" s="119"/>
      <c r="K214" s="120">
        <v>-23357</v>
      </c>
      <c r="L214" s="119"/>
      <c r="M214" s="119"/>
      <c r="N214" s="119"/>
      <c r="O214" s="119"/>
      <c r="P214" s="119"/>
      <c r="Q214" s="119"/>
      <c r="S214" s="121">
        <f t="shared" si="15"/>
        <v>-23357</v>
      </c>
      <c r="U214" s="151">
        <f t="shared" si="16"/>
        <v>0</v>
      </c>
      <c r="V214" s="151">
        <f t="shared" si="17"/>
        <v>-23357</v>
      </c>
    </row>
    <row r="215" spans="1:22" s="106" customFormat="1" ht="13.8" x14ac:dyDescent="0.25">
      <c r="A215" s="150" t="s">
        <v>15</v>
      </c>
      <c r="B215" s="150" t="s">
        <v>319</v>
      </c>
      <c r="C215" s="110" t="s">
        <v>286</v>
      </c>
      <c r="D215" s="110">
        <v>920979</v>
      </c>
      <c r="E215" s="106" t="s">
        <v>128</v>
      </c>
      <c r="F215" s="119"/>
      <c r="G215" s="119"/>
      <c r="H215" s="119"/>
      <c r="I215" s="119"/>
      <c r="J215" s="119"/>
      <c r="K215" s="120">
        <v>-11390</v>
      </c>
      <c r="L215" s="119"/>
      <c r="M215" s="119"/>
      <c r="N215" s="119"/>
      <c r="O215" s="119"/>
      <c r="P215" s="119"/>
      <c r="Q215" s="119"/>
      <c r="S215" s="121">
        <f t="shared" si="15"/>
        <v>-11390</v>
      </c>
      <c r="U215" s="151">
        <f t="shared" si="16"/>
        <v>0</v>
      </c>
      <c r="V215" s="151">
        <f t="shared" si="17"/>
        <v>-11390</v>
      </c>
    </row>
    <row r="216" spans="1:22" s="106" customFormat="1" ht="13.8" x14ac:dyDescent="0.25">
      <c r="A216" s="150" t="s">
        <v>15</v>
      </c>
      <c r="B216" s="150" t="s">
        <v>320</v>
      </c>
      <c r="C216" s="110" t="s">
        <v>286</v>
      </c>
      <c r="D216" s="110">
        <v>920989</v>
      </c>
      <c r="E216" s="106" t="s">
        <v>128</v>
      </c>
      <c r="F216" s="119"/>
      <c r="G216" s="119"/>
      <c r="H216" s="119"/>
      <c r="I216" s="119"/>
      <c r="J216" s="119"/>
      <c r="K216" s="120">
        <v>-11390</v>
      </c>
      <c r="L216" s="119"/>
      <c r="M216" s="119"/>
      <c r="N216" s="119"/>
      <c r="O216" s="119"/>
      <c r="P216" s="119"/>
      <c r="Q216" s="119"/>
      <c r="S216" s="121">
        <f t="shared" si="15"/>
        <v>-11390</v>
      </c>
      <c r="U216" s="151">
        <f t="shared" si="16"/>
        <v>0</v>
      </c>
      <c r="V216" s="151">
        <f t="shared" si="17"/>
        <v>-11390</v>
      </c>
    </row>
    <row r="217" spans="1:22" s="106" customFormat="1" ht="13.8" x14ac:dyDescent="0.25">
      <c r="A217" s="150" t="s">
        <v>15</v>
      </c>
      <c r="B217" s="150" t="s">
        <v>321</v>
      </c>
      <c r="C217" s="110" t="s">
        <v>286</v>
      </c>
      <c r="D217" s="110">
        <v>920991</v>
      </c>
      <c r="E217" s="106" t="s">
        <v>128</v>
      </c>
      <c r="F217" s="119"/>
      <c r="G217" s="119"/>
      <c r="H217" s="119"/>
      <c r="I217" s="119"/>
      <c r="J217" s="119"/>
      <c r="K217" s="120">
        <v>-11390</v>
      </c>
      <c r="L217" s="119"/>
      <c r="M217" s="119"/>
      <c r="N217" s="119"/>
      <c r="O217" s="119"/>
      <c r="P217" s="119"/>
      <c r="Q217" s="119"/>
      <c r="S217" s="121">
        <f t="shared" si="15"/>
        <v>-11390</v>
      </c>
      <c r="U217" s="151">
        <f t="shared" si="16"/>
        <v>0</v>
      </c>
      <c r="V217" s="151">
        <f t="shared" si="17"/>
        <v>-11390</v>
      </c>
    </row>
    <row r="218" spans="1:22" s="106" customFormat="1" ht="13.8" x14ac:dyDescent="0.25">
      <c r="A218" s="150" t="s">
        <v>15</v>
      </c>
      <c r="B218" s="150" t="s">
        <v>322</v>
      </c>
      <c r="C218" s="110" t="s">
        <v>286</v>
      </c>
      <c r="D218" s="110">
        <v>920992</v>
      </c>
      <c r="E218" s="106" t="s">
        <v>128</v>
      </c>
      <c r="F218" s="119"/>
      <c r="G218" s="119"/>
      <c r="H218" s="119"/>
      <c r="I218" s="119"/>
      <c r="J218" s="119"/>
      <c r="K218" s="120">
        <v>-11390</v>
      </c>
      <c r="L218" s="119"/>
      <c r="M218" s="119"/>
      <c r="N218" s="119"/>
      <c r="O218" s="119"/>
      <c r="P218" s="119"/>
      <c r="Q218" s="119"/>
      <c r="S218" s="121">
        <f t="shared" si="15"/>
        <v>-11390</v>
      </c>
      <c r="U218" s="151">
        <f t="shared" si="16"/>
        <v>0</v>
      </c>
      <c r="V218" s="151">
        <f t="shared" si="17"/>
        <v>-11390</v>
      </c>
    </row>
    <row r="219" spans="1:22" s="106" customFormat="1" ht="13.8" x14ac:dyDescent="0.25">
      <c r="A219" s="150" t="s">
        <v>15</v>
      </c>
      <c r="B219" s="150" t="s">
        <v>323</v>
      </c>
      <c r="C219" s="110" t="s">
        <v>286</v>
      </c>
      <c r="D219" s="110">
        <v>920994</v>
      </c>
      <c r="E219" s="106" t="s">
        <v>128</v>
      </c>
      <c r="F219" s="119"/>
      <c r="G219" s="119"/>
      <c r="H219" s="119"/>
      <c r="I219" s="119"/>
      <c r="J219" s="119"/>
      <c r="K219" s="120">
        <v>-11389</v>
      </c>
      <c r="L219" s="119"/>
      <c r="M219" s="119"/>
      <c r="N219" s="119"/>
      <c r="O219" s="119"/>
      <c r="P219" s="119"/>
      <c r="Q219" s="119"/>
      <c r="S219" s="121">
        <f t="shared" si="15"/>
        <v>-11389</v>
      </c>
      <c r="U219" s="151">
        <f t="shared" si="16"/>
        <v>0</v>
      </c>
      <c r="V219" s="151">
        <f t="shared" si="17"/>
        <v>-11389</v>
      </c>
    </row>
    <row r="220" spans="1:22" s="106" customFormat="1" ht="13.8" x14ac:dyDescent="0.25">
      <c r="A220" s="150" t="s">
        <v>15</v>
      </c>
      <c r="B220" s="150" t="s">
        <v>324</v>
      </c>
      <c r="C220" s="110" t="s">
        <v>286</v>
      </c>
      <c r="D220" s="110">
        <v>920981</v>
      </c>
      <c r="E220" s="106" t="s">
        <v>128</v>
      </c>
      <c r="F220" s="119"/>
      <c r="G220" s="119"/>
      <c r="H220" s="119"/>
      <c r="I220" s="119"/>
      <c r="J220" s="119"/>
      <c r="K220" s="120">
        <v>-11390</v>
      </c>
      <c r="L220" s="119"/>
      <c r="M220" s="119"/>
      <c r="N220" s="119"/>
      <c r="O220" s="119"/>
      <c r="P220" s="119"/>
      <c r="Q220" s="119"/>
      <c r="S220" s="121">
        <f t="shared" si="15"/>
        <v>-11390</v>
      </c>
      <c r="U220" s="151">
        <f t="shared" si="16"/>
        <v>0</v>
      </c>
      <c r="V220" s="151">
        <f t="shared" si="17"/>
        <v>-11390</v>
      </c>
    </row>
    <row r="221" spans="1:22" s="106" customFormat="1" ht="13.8" x14ac:dyDescent="0.25">
      <c r="A221" s="150" t="s">
        <v>15</v>
      </c>
      <c r="B221" s="150" t="s">
        <v>325</v>
      </c>
      <c r="C221" s="110" t="s">
        <v>286</v>
      </c>
      <c r="D221" s="110">
        <v>920982</v>
      </c>
      <c r="E221" s="106" t="s">
        <v>128</v>
      </c>
      <c r="F221" s="119"/>
      <c r="G221" s="119"/>
      <c r="H221" s="119"/>
      <c r="I221" s="119"/>
      <c r="J221" s="119"/>
      <c r="K221" s="120">
        <v>-11390</v>
      </c>
      <c r="L221" s="119"/>
      <c r="M221" s="119"/>
      <c r="N221" s="119"/>
      <c r="O221" s="119"/>
      <c r="P221" s="119"/>
      <c r="Q221" s="119"/>
      <c r="S221" s="121">
        <f t="shared" si="15"/>
        <v>-11390</v>
      </c>
      <c r="U221" s="151">
        <f t="shared" si="16"/>
        <v>0</v>
      </c>
      <c r="V221" s="151">
        <f t="shared" si="17"/>
        <v>-11390</v>
      </c>
    </row>
    <row r="222" spans="1:22" s="106" customFormat="1" ht="13.8" x14ac:dyDescent="0.25">
      <c r="A222" s="150" t="s">
        <v>15</v>
      </c>
      <c r="B222" s="150" t="s">
        <v>326</v>
      </c>
      <c r="C222" s="110" t="s">
        <v>286</v>
      </c>
      <c r="D222" s="110">
        <v>920984</v>
      </c>
      <c r="E222" s="106" t="s">
        <v>128</v>
      </c>
      <c r="F222" s="119"/>
      <c r="G222" s="119"/>
      <c r="H222" s="119"/>
      <c r="I222" s="119"/>
      <c r="J222" s="119"/>
      <c r="K222" s="120">
        <v>-11390</v>
      </c>
      <c r="L222" s="119"/>
      <c r="M222" s="119"/>
      <c r="N222" s="119"/>
      <c r="O222" s="119"/>
      <c r="P222" s="119"/>
      <c r="Q222" s="119"/>
      <c r="S222" s="121">
        <f t="shared" si="15"/>
        <v>-11390</v>
      </c>
      <c r="U222" s="151">
        <f t="shared" si="16"/>
        <v>0</v>
      </c>
      <c r="V222" s="151">
        <f t="shared" si="17"/>
        <v>-11390</v>
      </c>
    </row>
    <row r="223" spans="1:22" s="106" customFormat="1" ht="13.8" x14ac:dyDescent="0.25">
      <c r="A223" s="150" t="s">
        <v>15</v>
      </c>
      <c r="B223" s="150" t="s">
        <v>327</v>
      </c>
      <c r="C223" s="110" t="s">
        <v>286</v>
      </c>
      <c r="D223" s="110">
        <v>920983</v>
      </c>
      <c r="E223" s="106" t="s">
        <v>128</v>
      </c>
      <c r="F223" s="119"/>
      <c r="G223" s="119"/>
      <c r="H223" s="119"/>
      <c r="I223" s="119"/>
      <c r="J223" s="119"/>
      <c r="K223" s="120">
        <v>-11390</v>
      </c>
      <c r="L223" s="119"/>
      <c r="M223" s="119"/>
      <c r="N223" s="119"/>
      <c r="O223" s="119"/>
      <c r="P223" s="119"/>
      <c r="Q223" s="119"/>
      <c r="S223" s="121">
        <f t="shared" si="15"/>
        <v>-11390</v>
      </c>
      <c r="U223" s="151">
        <f t="shared" si="16"/>
        <v>0</v>
      </c>
      <c r="V223" s="151">
        <f t="shared" si="17"/>
        <v>-11390</v>
      </c>
    </row>
    <row r="224" spans="1:22" s="106" customFormat="1" ht="13.8" x14ac:dyDescent="0.25">
      <c r="A224" s="150" t="s">
        <v>15</v>
      </c>
      <c r="B224" s="150" t="s">
        <v>328</v>
      </c>
      <c r="C224" s="110" t="s">
        <v>286</v>
      </c>
      <c r="D224" s="110">
        <v>920985</v>
      </c>
      <c r="E224" s="106" t="s">
        <v>128</v>
      </c>
      <c r="F224" s="119"/>
      <c r="G224" s="119"/>
      <c r="H224" s="119"/>
      <c r="I224" s="119"/>
      <c r="J224" s="119"/>
      <c r="K224" s="120">
        <v>-11390</v>
      </c>
      <c r="L224" s="119"/>
      <c r="M224" s="119"/>
      <c r="N224" s="119"/>
      <c r="O224" s="119"/>
      <c r="P224" s="119"/>
      <c r="Q224" s="119"/>
      <c r="S224" s="121">
        <f t="shared" si="15"/>
        <v>-11390</v>
      </c>
      <c r="U224" s="151">
        <f t="shared" si="16"/>
        <v>0</v>
      </c>
      <c r="V224" s="151">
        <f t="shared" si="17"/>
        <v>-11390</v>
      </c>
    </row>
    <row r="225" spans="1:22" s="106" customFormat="1" ht="13.8" x14ac:dyDescent="0.25">
      <c r="A225" s="150" t="s">
        <v>15</v>
      </c>
      <c r="B225" s="150" t="s">
        <v>329</v>
      </c>
      <c r="C225" s="110" t="s">
        <v>286</v>
      </c>
      <c r="D225" s="110">
        <v>920986</v>
      </c>
      <c r="E225" s="106" t="s">
        <v>128</v>
      </c>
      <c r="F225" s="119"/>
      <c r="G225" s="119"/>
      <c r="H225" s="119"/>
      <c r="I225" s="119"/>
      <c r="J225" s="119"/>
      <c r="K225" s="120">
        <v>-11390</v>
      </c>
      <c r="L225" s="119"/>
      <c r="M225" s="119"/>
      <c r="N225" s="119"/>
      <c r="O225" s="119"/>
      <c r="P225" s="119"/>
      <c r="Q225" s="119"/>
      <c r="S225" s="121">
        <f t="shared" si="15"/>
        <v>-11390</v>
      </c>
      <c r="U225" s="151">
        <f t="shared" si="16"/>
        <v>0</v>
      </c>
      <c r="V225" s="151">
        <f t="shared" si="17"/>
        <v>-11390</v>
      </c>
    </row>
    <row r="226" spans="1:22" s="106" customFormat="1" ht="13.8" x14ac:dyDescent="0.25">
      <c r="A226" s="150" t="s">
        <v>15</v>
      </c>
      <c r="B226" s="150" t="s">
        <v>330</v>
      </c>
      <c r="C226" s="110" t="s">
        <v>286</v>
      </c>
      <c r="D226" s="110">
        <v>920988</v>
      </c>
      <c r="E226" s="106" t="s">
        <v>128</v>
      </c>
      <c r="F226" s="119"/>
      <c r="G226" s="119"/>
      <c r="H226" s="119"/>
      <c r="I226" s="119"/>
      <c r="J226" s="119"/>
      <c r="K226" s="120">
        <v>-11390</v>
      </c>
      <c r="L226" s="119"/>
      <c r="M226" s="119"/>
      <c r="N226" s="119"/>
      <c r="O226" s="119"/>
      <c r="P226" s="119"/>
      <c r="Q226" s="119"/>
      <c r="S226" s="121">
        <f t="shared" si="15"/>
        <v>-11390</v>
      </c>
      <c r="U226" s="151">
        <f t="shared" si="16"/>
        <v>0</v>
      </c>
      <c r="V226" s="151">
        <f t="shared" si="17"/>
        <v>-11390</v>
      </c>
    </row>
    <row r="227" spans="1:22" s="106" customFormat="1" ht="13.8" x14ac:dyDescent="0.25">
      <c r="A227" s="150" t="s">
        <v>15</v>
      </c>
      <c r="B227" s="150" t="s">
        <v>331</v>
      </c>
      <c r="C227" s="110" t="s">
        <v>286</v>
      </c>
      <c r="D227" s="110">
        <v>920987</v>
      </c>
      <c r="E227" s="106" t="s">
        <v>128</v>
      </c>
      <c r="F227" s="119"/>
      <c r="G227" s="119"/>
      <c r="H227" s="119"/>
      <c r="I227" s="119"/>
      <c r="J227" s="119"/>
      <c r="K227" s="120">
        <v>-11390</v>
      </c>
      <c r="L227" s="119"/>
      <c r="M227" s="119"/>
      <c r="N227" s="119"/>
      <c r="O227" s="119"/>
      <c r="P227" s="119"/>
      <c r="Q227" s="119"/>
      <c r="S227" s="121">
        <f t="shared" ref="S227:S290" si="18">SUM(F227:Q227)</f>
        <v>-11390</v>
      </c>
      <c r="U227" s="151">
        <f t="shared" ref="U227:U290" si="19">IF(S227&gt;0,S227,0)</f>
        <v>0</v>
      </c>
      <c r="V227" s="151">
        <f t="shared" ref="V227:V290" si="20">IF(S227&lt;0,S227,0)</f>
        <v>-11390</v>
      </c>
    </row>
    <row r="228" spans="1:22" s="106" customFormat="1" ht="13.8" x14ac:dyDescent="0.25">
      <c r="A228" s="150" t="s">
        <v>15</v>
      </c>
      <c r="B228" s="150" t="s">
        <v>332</v>
      </c>
      <c r="C228" s="110" t="s">
        <v>286</v>
      </c>
      <c r="D228" s="110">
        <v>920998</v>
      </c>
      <c r="E228" s="106" t="s">
        <v>128</v>
      </c>
      <c r="F228" s="119"/>
      <c r="G228" s="119"/>
      <c r="H228" s="119"/>
      <c r="I228" s="119"/>
      <c r="J228" s="119"/>
      <c r="K228" s="120">
        <v>-11389</v>
      </c>
      <c r="L228" s="119"/>
      <c r="M228" s="119"/>
      <c r="N228" s="119"/>
      <c r="O228" s="119"/>
      <c r="P228" s="119"/>
      <c r="Q228" s="119"/>
      <c r="S228" s="121">
        <f t="shared" si="18"/>
        <v>-11389</v>
      </c>
      <c r="U228" s="151">
        <f t="shared" si="19"/>
        <v>0</v>
      </c>
      <c r="V228" s="151">
        <f t="shared" si="20"/>
        <v>-11389</v>
      </c>
    </row>
    <row r="229" spans="1:22" s="106" customFormat="1" ht="13.8" x14ac:dyDescent="0.25">
      <c r="A229" s="150" t="s">
        <v>15</v>
      </c>
      <c r="B229" s="150" t="s">
        <v>333</v>
      </c>
      <c r="C229" s="110" t="s">
        <v>286</v>
      </c>
      <c r="D229" s="110">
        <v>920976</v>
      </c>
      <c r="E229" s="106" t="s">
        <v>128</v>
      </c>
      <c r="F229" s="119"/>
      <c r="G229" s="119"/>
      <c r="H229" s="119"/>
      <c r="I229" s="119"/>
      <c r="J229" s="119"/>
      <c r="K229" s="120">
        <v>-9680</v>
      </c>
      <c r="L229" s="119"/>
      <c r="M229" s="119"/>
      <c r="N229" s="119"/>
      <c r="O229" s="119"/>
      <c r="P229" s="119"/>
      <c r="Q229" s="119"/>
      <c r="S229" s="121">
        <f t="shared" si="18"/>
        <v>-9680</v>
      </c>
      <c r="U229" s="151">
        <f t="shared" si="19"/>
        <v>0</v>
      </c>
      <c r="V229" s="151">
        <f t="shared" si="20"/>
        <v>-9680</v>
      </c>
    </row>
    <row r="230" spans="1:22" s="106" customFormat="1" ht="13.8" x14ac:dyDescent="0.25">
      <c r="A230" s="150" t="s">
        <v>15</v>
      </c>
      <c r="B230" s="150" t="s">
        <v>334</v>
      </c>
      <c r="C230" s="110" t="s">
        <v>286</v>
      </c>
      <c r="D230" s="110">
        <v>921006</v>
      </c>
      <c r="E230" s="106" t="s">
        <v>128</v>
      </c>
      <c r="F230" s="119"/>
      <c r="G230" s="119"/>
      <c r="H230" s="119"/>
      <c r="I230" s="119"/>
      <c r="J230" s="119"/>
      <c r="K230" s="120">
        <v>-126926</v>
      </c>
      <c r="L230" s="119"/>
      <c r="M230" s="119"/>
      <c r="N230" s="119"/>
      <c r="O230" s="119"/>
      <c r="P230" s="119"/>
      <c r="Q230" s="119"/>
      <c r="S230" s="121">
        <f t="shared" si="18"/>
        <v>-126926</v>
      </c>
      <c r="U230" s="151">
        <f t="shared" si="19"/>
        <v>0</v>
      </c>
      <c r="V230" s="151">
        <f t="shared" si="20"/>
        <v>-126926</v>
      </c>
    </row>
    <row r="231" spans="1:22" s="106" customFormat="1" ht="13.8" x14ac:dyDescent="0.25">
      <c r="A231" s="150" t="s">
        <v>15</v>
      </c>
      <c r="B231" s="150" t="s">
        <v>335</v>
      </c>
      <c r="C231" s="110" t="s">
        <v>286</v>
      </c>
      <c r="D231" s="110">
        <v>921009</v>
      </c>
      <c r="E231" s="106" t="s">
        <v>128</v>
      </c>
      <c r="F231" s="119"/>
      <c r="G231" s="119"/>
      <c r="H231" s="119"/>
      <c r="I231" s="119"/>
      <c r="J231" s="119"/>
      <c r="K231" s="120">
        <v>-5921</v>
      </c>
      <c r="L231" s="119"/>
      <c r="M231" s="119"/>
      <c r="N231" s="119"/>
      <c r="O231" s="119"/>
      <c r="P231" s="119"/>
      <c r="Q231" s="119"/>
      <c r="S231" s="121">
        <f t="shared" si="18"/>
        <v>-5921</v>
      </c>
      <c r="U231" s="151">
        <f t="shared" si="19"/>
        <v>0</v>
      </c>
      <c r="V231" s="151">
        <f t="shared" si="20"/>
        <v>-5921</v>
      </c>
    </row>
    <row r="232" spans="1:22" s="106" customFormat="1" ht="13.8" x14ac:dyDescent="0.25">
      <c r="A232" s="150" t="s">
        <v>15</v>
      </c>
      <c r="B232" s="150" t="s">
        <v>335</v>
      </c>
      <c r="C232" s="110" t="s">
        <v>286</v>
      </c>
      <c r="D232" s="110">
        <v>921008</v>
      </c>
      <c r="E232" s="106" t="s">
        <v>128</v>
      </c>
      <c r="F232" s="119"/>
      <c r="G232" s="119"/>
      <c r="H232" s="119"/>
      <c r="I232" s="119"/>
      <c r="J232" s="119"/>
      <c r="K232" s="120">
        <v>-5921</v>
      </c>
      <c r="L232" s="119"/>
      <c r="M232" s="119"/>
      <c r="N232" s="119"/>
      <c r="O232" s="119"/>
      <c r="P232" s="119"/>
      <c r="Q232" s="119"/>
      <c r="S232" s="121">
        <f t="shared" si="18"/>
        <v>-5921</v>
      </c>
      <c r="U232" s="151">
        <f t="shared" si="19"/>
        <v>0</v>
      </c>
      <c r="V232" s="151">
        <f t="shared" si="20"/>
        <v>-5921</v>
      </c>
    </row>
    <row r="233" spans="1:22" s="106" customFormat="1" ht="13.8" x14ac:dyDescent="0.25">
      <c r="A233" s="150" t="s">
        <v>15</v>
      </c>
      <c r="B233" s="150" t="s">
        <v>336</v>
      </c>
      <c r="C233" s="110" t="s">
        <v>286</v>
      </c>
      <c r="D233" s="110">
        <v>921002</v>
      </c>
      <c r="E233" s="106" t="s">
        <v>128</v>
      </c>
      <c r="F233" s="119"/>
      <c r="G233" s="119"/>
      <c r="H233" s="119"/>
      <c r="I233" s="119"/>
      <c r="J233" s="119"/>
      <c r="K233" s="120">
        <v>-4087</v>
      </c>
      <c r="L233" s="119"/>
      <c r="M233" s="119"/>
      <c r="N233" s="119"/>
      <c r="O233" s="119"/>
      <c r="P233" s="119"/>
      <c r="Q233" s="119"/>
      <c r="S233" s="121">
        <f t="shared" si="18"/>
        <v>-4087</v>
      </c>
      <c r="U233" s="151">
        <f t="shared" si="19"/>
        <v>0</v>
      </c>
      <c r="V233" s="151">
        <f t="shared" si="20"/>
        <v>-4087</v>
      </c>
    </row>
    <row r="234" spans="1:22" s="106" customFormat="1" ht="13.8" x14ac:dyDescent="0.25">
      <c r="A234" s="150" t="s">
        <v>15</v>
      </c>
      <c r="B234" s="150" t="s">
        <v>308</v>
      </c>
      <c r="C234" s="110" t="s">
        <v>286</v>
      </c>
      <c r="D234" s="110">
        <v>99431496</v>
      </c>
      <c r="E234" s="106" t="s">
        <v>128</v>
      </c>
      <c r="F234" s="119"/>
      <c r="G234" s="119"/>
      <c r="H234" s="119"/>
      <c r="I234" s="119"/>
      <c r="J234" s="119"/>
      <c r="K234" s="120">
        <v>81767</v>
      </c>
      <c r="L234" s="119"/>
      <c r="M234" s="119"/>
      <c r="N234" s="119"/>
      <c r="O234" s="119"/>
      <c r="P234" s="119"/>
      <c r="Q234" s="119"/>
      <c r="S234" s="121">
        <f t="shared" si="18"/>
        <v>81767</v>
      </c>
      <c r="U234" s="151">
        <f t="shared" si="19"/>
        <v>81767</v>
      </c>
      <c r="V234" s="151">
        <f t="shared" si="20"/>
        <v>0</v>
      </c>
    </row>
    <row r="235" spans="1:22" s="106" customFormat="1" ht="13.8" x14ac:dyDescent="0.25">
      <c r="A235" s="150" t="s">
        <v>15</v>
      </c>
      <c r="B235" s="150" t="s">
        <v>309</v>
      </c>
      <c r="C235" s="110" t="s">
        <v>286</v>
      </c>
      <c r="D235" s="110">
        <v>99431669</v>
      </c>
      <c r="E235" s="106" t="s">
        <v>128</v>
      </c>
      <c r="F235" s="119"/>
      <c r="G235" s="119"/>
      <c r="H235" s="119"/>
      <c r="I235" s="119"/>
      <c r="J235" s="119"/>
      <c r="K235" s="120">
        <v>24617</v>
      </c>
      <c r="L235" s="119"/>
      <c r="M235" s="119"/>
      <c r="N235" s="119"/>
      <c r="O235" s="119"/>
      <c r="P235" s="119"/>
      <c r="Q235" s="119"/>
      <c r="S235" s="121">
        <f t="shared" si="18"/>
        <v>24617</v>
      </c>
      <c r="U235" s="151">
        <f t="shared" si="19"/>
        <v>24617</v>
      </c>
      <c r="V235" s="151">
        <f t="shared" si="20"/>
        <v>0</v>
      </c>
    </row>
    <row r="236" spans="1:22" s="106" customFormat="1" ht="13.8" x14ac:dyDescent="0.25">
      <c r="A236" s="150" t="s">
        <v>15</v>
      </c>
      <c r="B236" s="150" t="s">
        <v>310</v>
      </c>
      <c r="C236" s="110" t="s">
        <v>286</v>
      </c>
      <c r="D236" s="110">
        <v>99431663</v>
      </c>
      <c r="E236" s="106" t="s">
        <v>128</v>
      </c>
      <c r="F236" s="119"/>
      <c r="G236" s="119"/>
      <c r="H236" s="119"/>
      <c r="I236" s="119"/>
      <c r="J236" s="119"/>
      <c r="K236" s="120">
        <v>28725</v>
      </c>
      <c r="L236" s="119"/>
      <c r="M236" s="119"/>
      <c r="N236" s="119"/>
      <c r="O236" s="119"/>
      <c r="P236" s="119"/>
      <c r="Q236" s="119"/>
      <c r="S236" s="121">
        <f t="shared" si="18"/>
        <v>28725</v>
      </c>
      <c r="U236" s="151">
        <f t="shared" si="19"/>
        <v>28725</v>
      </c>
      <c r="V236" s="151">
        <f t="shared" si="20"/>
        <v>0</v>
      </c>
    </row>
    <row r="237" spans="1:22" s="106" customFormat="1" ht="13.8" x14ac:dyDescent="0.25">
      <c r="A237" s="150" t="s">
        <v>15</v>
      </c>
      <c r="B237" s="150" t="s">
        <v>311</v>
      </c>
      <c r="C237" s="110" t="s">
        <v>286</v>
      </c>
      <c r="D237" s="110">
        <v>99431499</v>
      </c>
      <c r="E237" s="106" t="s">
        <v>128</v>
      </c>
      <c r="F237" s="119"/>
      <c r="G237" s="119"/>
      <c r="H237" s="119"/>
      <c r="I237" s="119"/>
      <c r="J237" s="119"/>
      <c r="K237" s="120">
        <v>75252</v>
      </c>
      <c r="L237" s="119"/>
      <c r="M237" s="119"/>
      <c r="N237" s="119"/>
      <c r="O237" s="119"/>
      <c r="P237" s="119"/>
      <c r="Q237" s="119"/>
      <c r="S237" s="121">
        <f t="shared" si="18"/>
        <v>75252</v>
      </c>
      <c r="U237" s="151">
        <f t="shared" si="19"/>
        <v>75252</v>
      </c>
      <c r="V237" s="151">
        <f t="shared" si="20"/>
        <v>0</v>
      </c>
    </row>
    <row r="238" spans="1:22" s="106" customFormat="1" ht="13.8" x14ac:dyDescent="0.25">
      <c r="A238" s="150" t="s">
        <v>15</v>
      </c>
      <c r="B238" s="150" t="s">
        <v>312</v>
      </c>
      <c r="C238" s="110" t="s">
        <v>286</v>
      </c>
      <c r="D238" s="110">
        <v>99431660</v>
      </c>
      <c r="E238" s="106" t="s">
        <v>128</v>
      </c>
      <c r="F238" s="119"/>
      <c r="G238" s="119"/>
      <c r="H238" s="119"/>
      <c r="I238" s="119"/>
      <c r="J238" s="119"/>
      <c r="K238" s="120">
        <v>29599</v>
      </c>
      <c r="L238" s="119"/>
      <c r="M238" s="119"/>
      <c r="N238" s="119"/>
      <c r="O238" s="119"/>
      <c r="P238" s="119"/>
      <c r="Q238" s="119"/>
      <c r="S238" s="121">
        <f t="shared" si="18"/>
        <v>29599</v>
      </c>
      <c r="U238" s="151">
        <f t="shared" si="19"/>
        <v>29599</v>
      </c>
      <c r="V238" s="151">
        <f t="shared" si="20"/>
        <v>0</v>
      </c>
    </row>
    <row r="239" spans="1:22" s="106" customFormat="1" ht="13.8" x14ac:dyDescent="0.25">
      <c r="A239" s="150" t="s">
        <v>15</v>
      </c>
      <c r="B239" s="150" t="s">
        <v>313</v>
      </c>
      <c r="C239" s="110" t="s">
        <v>286</v>
      </c>
      <c r="D239" s="110">
        <v>99431675</v>
      </c>
      <c r="E239" s="106" t="s">
        <v>128</v>
      </c>
      <c r="F239" s="119"/>
      <c r="G239" s="119"/>
      <c r="H239" s="119"/>
      <c r="I239" s="119"/>
      <c r="J239" s="119"/>
      <c r="K239" s="120">
        <v>18741.670000000002</v>
      </c>
      <c r="L239" s="119"/>
      <c r="M239" s="119"/>
      <c r="N239" s="119"/>
      <c r="O239" s="119"/>
      <c r="P239" s="119"/>
      <c r="Q239" s="119"/>
      <c r="S239" s="121">
        <f t="shared" si="18"/>
        <v>18741.670000000002</v>
      </c>
      <c r="U239" s="151">
        <f t="shared" si="19"/>
        <v>18741.670000000002</v>
      </c>
      <c r="V239" s="151">
        <f t="shared" si="20"/>
        <v>0</v>
      </c>
    </row>
    <row r="240" spans="1:22" s="106" customFormat="1" ht="13.8" x14ac:dyDescent="0.25">
      <c r="A240" s="150" t="s">
        <v>15</v>
      </c>
      <c r="B240" s="150" t="s">
        <v>314</v>
      </c>
      <c r="C240" s="110" t="s">
        <v>286</v>
      </c>
      <c r="D240" s="110">
        <v>99431484</v>
      </c>
      <c r="E240" s="106" t="s">
        <v>128</v>
      </c>
      <c r="F240" s="119"/>
      <c r="G240" s="119"/>
      <c r="H240" s="119"/>
      <c r="I240" s="119"/>
      <c r="J240" s="119"/>
      <c r="K240" s="120">
        <v>85445</v>
      </c>
      <c r="L240" s="119"/>
      <c r="M240" s="119"/>
      <c r="N240" s="119"/>
      <c r="O240" s="119"/>
      <c r="P240" s="119"/>
      <c r="Q240" s="119"/>
      <c r="S240" s="121">
        <f t="shared" si="18"/>
        <v>85445</v>
      </c>
      <c r="U240" s="151">
        <f t="shared" si="19"/>
        <v>85445</v>
      </c>
      <c r="V240" s="151">
        <f t="shared" si="20"/>
        <v>0</v>
      </c>
    </row>
    <row r="241" spans="1:22" s="106" customFormat="1" ht="13.8" x14ac:dyDescent="0.25">
      <c r="A241" s="150" t="s">
        <v>15</v>
      </c>
      <c r="B241" s="150" t="s">
        <v>314</v>
      </c>
      <c r="C241" s="110" t="s">
        <v>286</v>
      </c>
      <c r="D241" s="110">
        <v>99431487</v>
      </c>
      <c r="E241" s="106" t="s">
        <v>128</v>
      </c>
      <c r="F241" s="119"/>
      <c r="G241" s="119"/>
      <c r="H241" s="119"/>
      <c r="I241" s="119"/>
      <c r="J241" s="119"/>
      <c r="K241" s="120">
        <v>85444</v>
      </c>
      <c r="L241" s="119"/>
      <c r="M241" s="119"/>
      <c r="N241" s="119"/>
      <c r="O241" s="119"/>
      <c r="P241" s="119"/>
      <c r="Q241" s="119"/>
      <c r="S241" s="121">
        <f t="shared" si="18"/>
        <v>85444</v>
      </c>
      <c r="U241" s="151">
        <f t="shared" si="19"/>
        <v>85444</v>
      </c>
      <c r="V241" s="151">
        <f t="shared" si="20"/>
        <v>0</v>
      </c>
    </row>
    <row r="242" spans="1:22" s="106" customFormat="1" ht="13.8" x14ac:dyDescent="0.25">
      <c r="A242" s="150" t="s">
        <v>15</v>
      </c>
      <c r="B242" s="150" t="s">
        <v>314</v>
      </c>
      <c r="C242" s="110" t="s">
        <v>286</v>
      </c>
      <c r="D242" s="110">
        <v>99431481</v>
      </c>
      <c r="E242" s="106" t="s">
        <v>128</v>
      </c>
      <c r="F242" s="119"/>
      <c r="G242" s="119"/>
      <c r="H242" s="119"/>
      <c r="I242" s="119"/>
      <c r="J242" s="119"/>
      <c r="K242" s="120">
        <v>85445</v>
      </c>
      <c r="L242" s="119"/>
      <c r="M242" s="119"/>
      <c r="N242" s="119"/>
      <c r="O242" s="119"/>
      <c r="P242" s="119"/>
      <c r="Q242" s="119"/>
      <c r="S242" s="121">
        <f t="shared" si="18"/>
        <v>85445</v>
      </c>
      <c r="U242" s="151">
        <f t="shared" si="19"/>
        <v>85445</v>
      </c>
      <c r="V242" s="151">
        <f t="shared" si="20"/>
        <v>0</v>
      </c>
    </row>
    <row r="243" spans="1:22" s="106" customFormat="1" ht="13.8" x14ac:dyDescent="0.25">
      <c r="A243" s="150" t="s">
        <v>15</v>
      </c>
      <c r="B243" s="150" t="s">
        <v>314</v>
      </c>
      <c r="C243" s="110" t="s">
        <v>286</v>
      </c>
      <c r="D243" s="110">
        <v>99431493</v>
      </c>
      <c r="E243" s="106" t="s">
        <v>128</v>
      </c>
      <c r="F243" s="119"/>
      <c r="G243" s="119"/>
      <c r="H243" s="119"/>
      <c r="I243" s="119"/>
      <c r="J243" s="119"/>
      <c r="K243" s="120">
        <v>85444</v>
      </c>
      <c r="L243" s="119"/>
      <c r="M243" s="119"/>
      <c r="N243" s="119"/>
      <c r="O243" s="119"/>
      <c r="P243" s="119"/>
      <c r="Q243" s="119"/>
      <c r="S243" s="121">
        <f t="shared" si="18"/>
        <v>85444</v>
      </c>
      <c r="U243" s="151">
        <f t="shared" si="19"/>
        <v>85444</v>
      </c>
      <c r="V243" s="151">
        <f t="shared" si="20"/>
        <v>0</v>
      </c>
    </row>
    <row r="244" spans="1:22" s="106" customFormat="1" ht="13.8" x14ac:dyDescent="0.25">
      <c r="A244" s="150" t="s">
        <v>15</v>
      </c>
      <c r="B244" s="150" t="s">
        <v>314</v>
      </c>
      <c r="C244" s="110" t="s">
        <v>286</v>
      </c>
      <c r="D244" s="110">
        <v>99431472</v>
      </c>
      <c r="E244" s="106" t="s">
        <v>128</v>
      </c>
      <c r="F244" s="119"/>
      <c r="G244" s="119"/>
      <c r="H244" s="119"/>
      <c r="I244" s="119"/>
      <c r="J244" s="119"/>
      <c r="K244" s="120">
        <v>85445</v>
      </c>
      <c r="L244" s="119"/>
      <c r="M244" s="119"/>
      <c r="N244" s="119"/>
      <c r="O244" s="119"/>
      <c r="P244" s="119"/>
      <c r="Q244" s="119"/>
      <c r="S244" s="121">
        <f t="shared" si="18"/>
        <v>85445</v>
      </c>
      <c r="U244" s="151">
        <f t="shared" si="19"/>
        <v>85445</v>
      </c>
      <c r="V244" s="151">
        <f t="shared" si="20"/>
        <v>0</v>
      </c>
    </row>
    <row r="245" spans="1:22" s="106" customFormat="1" ht="13.8" x14ac:dyDescent="0.25">
      <c r="A245" s="150" t="s">
        <v>15</v>
      </c>
      <c r="B245" s="150" t="s">
        <v>314</v>
      </c>
      <c r="C245" s="110" t="s">
        <v>286</v>
      </c>
      <c r="D245" s="110">
        <v>99431469</v>
      </c>
      <c r="E245" s="106" t="s">
        <v>128</v>
      </c>
      <c r="F245" s="119"/>
      <c r="G245" s="119"/>
      <c r="H245" s="119"/>
      <c r="I245" s="119"/>
      <c r="J245" s="119"/>
      <c r="K245" s="120">
        <v>85445</v>
      </c>
      <c r="L245" s="119"/>
      <c r="M245" s="119"/>
      <c r="N245" s="119"/>
      <c r="O245" s="119"/>
      <c r="P245" s="119"/>
      <c r="Q245" s="119"/>
      <c r="S245" s="121">
        <f t="shared" si="18"/>
        <v>85445</v>
      </c>
      <c r="U245" s="151">
        <f t="shared" si="19"/>
        <v>85445</v>
      </c>
      <c r="V245" s="151">
        <f t="shared" si="20"/>
        <v>0</v>
      </c>
    </row>
    <row r="246" spans="1:22" s="106" customFormat="1" ht="13.8" x14ac:dyDescent="0.25">
      <c r="A246" s="150" t="s">
        <v>15</v>
      </c>
      <c r="B246" s="150" t="s">
        <v>314</v>
      </c>
      <c r="C246" s="110" t="s">
        <v>286</v>
      </c>
      <c r="D246" s="110">
        <v>99431490</v>
      </c>
      <c r="E246" s="106" t="s">
        <v>128</v>
      </c>
      <c r="F246" s="119"/>
      <c r="G246" s="119"/>
      <c r="H246" s="119"/>
      <c r="I246" s="119"/>
      <c r="J246" s="119"/>
      <c r="K246" s="120">
        <v>85444</v>
      </c>
      <c r="L246" s="119"/>
      <c r="M246" s="119"/>
      <c r="N246" s="119"/>
      <c r="O246" s="119"/>
      <c r="P246" s="119"/>
      <c r="Q246" s="119"/>
      <c r="S246" s="121">
        <f t="shared" si="18"/>
        <v>85444</v>
      </c>
      <c r="U246" s="151">
        <f t="shared" si="19"/>
        <v>85444</v>
      </c>
      <c r="V246" s="151">
        <f t="shared" si="20"/>
        <v>0</v>
      </c>
    </row>
    <row r="247" spans="1:22" s="106" customFormat="1" ht="13.8" x14ac:dyDescent="0.25">
      <c r="A247" s="150" t="s">
        <v>15</v>
      </c>
      <c r="B247" s="150" t="s">
        <v>314</v>
      </c>
      <c r="C247" s="110" t="s">
        <v>286</v>
      </c>
      <c r="D247" s="110">
        <v>99431478</v>
      </c>
      <c r="E247" s="106" t="s">
        <v>128</v>
      </c>
      <c r="F247" s="119"/>
      <c r="G247" s="119"/>
      <c r="H247" s="119"/>
      <c r="I247" s="119"/>
      <c r="J247" s="119"/>
      <c r="K247" s="120">
        <v>85445</v>
      </c>
      <c r="L247" s="119"/>
      <c r="M247" s="119"/>
      <c r="N247" s="119"/>
      <c r="O247" s="119"/>
      <c r="P247" s="119"/>
      <c r="Q247" s="119"/>
      <c r="S247" s="121">
        <f t="shared" si="18"/>
        <v>85445</v>
      </c>
      <c r="U247" s="151">
        <f t="shared" si="19"/>
        <v>85445</v>
      </c>
      <c r="V247" s="151">
        <f t="shared" si="20"/>
        <v>0</v>
      </c>
    </row>
    <row r="248" spans="1:22" s="106" customFormat="1" ht="13.8" x14ac:dyDescent="0.25">
      <c r="A248" s="150" t="s">
        <v>15</v>
      </c>
      <c r="B248" s="150" t="s">
        <v>314</v>
      </c>
      <c r="C248" s="110" t="s">
        <v>286</v>
      </c>
      <c r="D248" s="110">
        <v>99431475</v>
      </c>
      <c r="E248" s="106" t="s">
        <v>128</v>
      </c>
      <c r="F248" s="119"/>
      <c r="G248" s="119"/>
      <c r="H248" s="119"/>
      <c r="I248" s="119"/>
      <c r="J248" s="119"/>
      <c r="K248" s="120">
        <v>85445</v>
      </c>
      <c r="L248" s="119"/>
      <c r="M248" s="119"/>
      <c r="N248" s="119"/>
      <c r="O248" s="119"/>
      <c r="P248" s="119"/>
      <c r="Q248" s="119"/>
      <c r="S248" s="121">
        <f t="shared" si="18"/>
        <v>85445</v>
      </c>
      <c r="U248" s="151">
        <f t="shared" si="19"/>
        <v>85445</v>
      </c>
      <c r="V248" s="151">
        <f t="shared" si="20"/>
        <v>0</v>
      </c>
    </row>
    <row r="249" spans="1:22" s="106" customFormat="1" ht="13.8" x14ac:dyDescent="0.25">
      <c r="A249" s="150" t="s">
        <v>15</v>
      </c>
      <c r="B249" s="150" t="s">
        <v>315</v>
      </c>
      <c r="C249" s="110" t="s">
        <v>286</v>
      </c>
      <c r="D249" s="110">
        <v>99431735</v>
      </c>
      <c r="E249" s="106" t="s">
        <v>128</v>
      </c>
      <c r="F249" s="119"/>
      <c r="G249" s="119"/>
      <c r="H249" s="119"/>
      <c r="I249" s="119"/>
      <c r="J249" s="119"/>
      <c r="K249" s="120">
        <v>6816</v>
      </c>
      <c r="L249" s="119"/>
      <c r="M249" s="119"/>
      <c r="N249" s="119"/>
      <c r="O249" s="119"/>
      <c r="P249" s="119"/>
      <c r="Q249" s="119"/>
      <c r="S249" s="121">
        <f t="shared" si="18"/>
        <v>6816</v>
      </c>
      <c r="U249" s="151">
        <f t="shared" si="19"/>
        <v>6816</v>
      </c>
      <c r="V249" s="151">
        <f t="shared" si="20"/>
        <v>0</v>
      </c>
    </row>
    <row r="250" spans="1:22" s="106" customFormat="1" ht="13.8" x14ac:dyDescent="0.25">
      <c r="A250" s="150" t="s">
        <v>15</v>
      </c>
      <c r="B250" s="150" t="s">
        <v>316</v>
      </c>
      <c r="C250" s="110" t="s">
        <v>286</v>
      </c>
      <c r="D250" s="110">
        <v>99431756</v>
      </c>
      <c r="E250" s="106" t="s">
        <v>128</v>
      </c>
      <c r="F250" s="119"/>
      <c r="G250" s="119"/>
      <c r="H250" s="119"/>
      <c r="I250" s="119"/>
      <c r="J250" s="119"/>
      <c r="K250" s="120">
        <v>4161</v>
      </c>
      <c r="L250" s="119"/>
      <c r="M250" s="119"/>
      <c r="N250" s="119"/>
      <c r="O250" s="119"/>
      <c r="P250" s="119"/>
      <c r="Q250" s="119"/>
      <c r="S250" s="121">
        <f t="shared" si="18"/>
        <v>4161</v>
      </c>
      <c r="U250" s="151">
        <f t="shared" si="19"/>
        <v>4161</v>
      </c>
      <c r="V250" s="151">
        <f t="shared" si="20"/>
        <v>0</v>
      </c>
    </row>
    <row r="251" spans="1:22" s="106" customFormat="1" ht="13.8" x14ac:dyDescent="0.25">
      <c r="A251" s="150" t="s">
        <v>15</v>
      </c>
      <c r="B251" s="150" t="s">
        <v>317</v>
      </c>
      <c r="C251" s="110" t="s">
        <v>286</v>
      </c>
      <c r="D251" s="110">
        <v>99431657</v>
      </c>
      <c r="E251" s="106" t="s">
        <v>128</v>
      </c>
      <c r="F251" s="119"/>
      <c r="G251" s="119"/>
      <c r="H251" s="119"/>
      <c r="I251" s="119"/>
      <c r="J251" s="119"/>
      <c r="K251" s="120">
        <v>32748</v>
      </c>
      <c r="L251" s="119"/>
      <c r="M251" s="119"/>
      <c r="N251" s="119"/>
      <c r="O251" s="119"/>
      <c r="P251" s="119"/>
      <c r="Q251" s="119"/>
      <c r="S251" s="121">
        <f t="shared" si="18"/>
        <v>32748</v>
      </c>
      <c r="U251" s="151">
        <f t="shared" si="19"/>
        <v>32748</v>
      </c>
      <c r="V251" s="151">
        <f t="shared" si="20"/>
        <v>0</v>
      </c>
    </row>
    <row r="252" spans="1:22" s="106" customFormat="1" ht="13.8" x14ac:dyDescent="0.25">
      <c r="A252" s="150" t="s">
        <v>15</v>
      </c>
      <c r="B252" s="150" t="s">
        <v>318</v>
      </c>
      <c r="C252" s="110" t="s">
        <v>286</v>
      </c>
      <c r="D252" s="110">
        <v>99431505</v>
      </c>
      <c r="E252" s="106" t="s">
        <v>128</v>
      </c>
      <c r="F252" s="119"/>
      <c r="G252" s="119"/>
      <c r="H252" s="119"/>
      <c r="I252" s="119"/>
      <c r="J252" s="119"/>
      <c r="K252" s="120">
        <v>58891.99</v>
      </c>
      <c r="L252" s="119"/>
      <c r="M252" s="119"/>
      <c r="N252" s="119"/>
      <c r="O252" s="119"/>
      <c r="P252" s="119"/>
      <c r="Q252" s="119"/>
      <c r="S252" s="121">
        <f t="shared" si="18"/>
        <v>58891.99</v>
      </c>
      <c r="U252" s="151">
        <f t="shared" si="19"/>
        <v>58891.99</v>
      </c>
      <c r="V252" s="151">
        <f t="shared" si="20"/>
        <v>0</v>
      </c>
    </row>
    <row r="253" spans="1:22" s="106" customFormat="1" ht="13.8" x14ac:dyDescent="0.25">
      <c r="A253" s="150" t="s">
        <v>15</v>
      </c>
      <c r="B253" s="150" t="s">
        <v>293</v>
      </c>
      <c r="C253" s="110" t="s">
        <v>286</v>
      </c>
      <c r="D253" s="110">
        <v>99431672</v>
      </c>
      <c r="E253" s="106" t="s">
        <v>128</v>
      </c>
      <c r="F253" s="119"/>
      <c r="G253" s="119"/>
      <c r="H253" s="119"/>
      <c r="I253" s="119"/>
      <c r="J253" s="119"/>
      <c r="K253" s="120">
        <v>23357</v>
      </c>
      <c r="L253" s="119"/>
      <c r="M253" s="119"/>
      <c r="N253" s="119"/>
      <c r="O253" s="119"/>
      <c r="P253" s="119"/>
      <c r="Q253" s="119"/>
      <c r="S253" s="121">
        <f t="shared" si="18"/>
        <v>23357</v>
      </c>
      <c r="U253" s="151">
        <f t="shared" si="19"/>
        <v>23357</v>
      </c>
      <c r="V253" s="151">
        <f t="shared" si="20"/>
        <v>0</v>
      </c>
    </row>
    <row r="254" spans="1:22" s="106" customFormat="1" ht="13.8" x14ac:dyDescent="0.25">
      <c r="A254" s="150" t="s">
        <v>15</v>
      </c>
      <c r="B254" s="150" t="s">
        <v>319</v>
      </c>
      <c r="C254" s="110" t="s">
        <v>286</v>
      </c>
      <c r="D254" s="110">
        <v>99431681</v>
      </c>
      <c r="E254" s="106" t="s">
        <v>128</v>
      </c>
      <c r="F254" s="119"/>
      <c r="G254" s="119"/>
      <c r="H254" s="119"/>
      <c r="I254" s="119"/>
      <c r="J254" s="119"/>
      <c r="K254" s="120">
        <v>11390</v>
      </c>
      <c r="L254" s="119"/>
      <c r="M254" s="119"/>
      <c r="N254" s="119"/>
      <c r="O254" s="119"/>
      <c r="P254" s="119"/>
      <c r="Q254" s="119"/>
      <c r="S254" s="121">
        <f t="shared" si="18"/>
        <v>11390</v>
      </c>
      <c r="U254" s="151">
        <f t="shared" si="19"/>
        <v>11390</v>
      </c>
      <c r="V254" s="151">
        <f t="shared" si="20"/>
        <v>0</v>
      </c>
    </row>
    <row r="255" spans="1:22" s="106" customFormat="1" ht="13.8" x14ac:dyDescent="0.25">
      <c r="A255" s="150" t="s">
        <v>15</v>
      </c>
      <c r="B255" s="150" t="s">
        <v>320</v>
      </c>
      <c r="C255" s="110" t="s">
        <v>286</v>
      </c>
      <c r="D255" s="110">
        <v>99431684</v>
      </c>
      <c r="E255" s="106" t="s">
        <v>128</v>
      </c>
      <c r="F255" s="119"/>
      <c r="G255" s="119"/>
      <c r="H255" s="119"/>
      <c r="I255" s="119"/>
      <c r="J255" s="119"/>
      <c r="K255" s="120">
        <v>11390</v>
      </c>
      <c r="L255" s="119"/>
      <c r="M255" s="119"/>
      <c r="N255" s="119"/>
      <c r="O255" s="119"/>
      <c r="P255" s="119"/>
      <c r="Q255" s="119"/>
      <c r="S255" s="121">
        <f t="shared" si="18"/>
        <v>11390</v>
      </c>
      <c r="U255" s="151">
        <f t="shared" si="19"/>
        <v>11390</v>
      </c>
      <c r="V255" s="151">
        <f t="shared" si="20"/>
        <v>0</v>
      </c>
    </row>
    <row r="256" spans="1:22" s="106" customFormat="1" ht="13.8" x14ac:dyDescent="0.25">
      <c r="A256" s="150" t="s">
        <v>15</v>
      </c>
      <c r="B256" s="150" t="s">
        <v>321</v>
      </c>
      <c r="C256" s="110" t="s">
        <v>286</v>
      </c>
      <c r="D256" s="110">
        <v>99431687</v>
      </c>
      <c r="E256" s="106" t="s">
        <v>128</v>
      </c>
      <c r="F256" s="119"/>
      <c r="G256" s="119"/>
      <c r="H256" s="119"/>
      <c r="I256" s="119"/>
      <c r="J256" s="119"/>
      <c r="K256" s="120">
        <v>11390</v>
      </c>
      <c r="L256" s="119"/>
      <c r="M256" s="119"/>
      <c r="N256" s="119"/>
      <c r="O256" s="119"/>
      <c r="P256" s="119"/>
      <c r="Q256" s="119"/>
      <c r="S256" s="121">
        <f t="shared" si="18"/>
        <v>11390</v>
      </c>
      <c r="U256" s="151">
        <f t="shared" si="19"/>
        <v>11390</v>
      </c>
      <c r="V256" s="151">
        <f t="shared" si="20"/>
        <v>0</v>
      </c>
    </row>
    <row r="257" spans="1:22" s="106" customFormat="1" ht="13.8" x14ac:dyDescent="0.25">
      <c r="A257" s="150" t="s">
        <v>15</v>
      </c>
      <c r="B257" s="150" t="s">
        <v>322</v>
      </c>
      <c r="C257" s="110" t="s">
        <v>286</v>
      </c>
      <c r="D257" s="110">
        <v>99431690</v>
      </c>
      <c r="E257" s="106" t="s">
        <v>128</v>
      </c>
      <c r="F257" s="119"/>
      <c r="G257" s="119"/>
      <c r="H257" s="119"/>
      <c r="I257" s="119"/>
      <c r="J257" s="119"/>
      <c r="K257" s="120">
        <v>11390</v>
      </c>
      <c r="L257" s="119"/>
      <c r="M257" s="119"/>
      <c r="N257" s="119"/>
      <c r="O257" s="119"/>
      <c r="P257" s="119"/>
      <c r="Q257" s="119"/>
      <c r="S257" s="121">
        <f t="shared" si="18"/>
        <v>11390</v>
      </c>
      <c r="U257" s="151">
        <f t="shared" si="19"/>
        <v>11390</v>
      </c>
      <c r="V257" s="151">
        <f t="shared" si="20"/>
        <v>0</v>
      </c>
    </row>
    <row r="258" spans="1:22" s="106" customFormat="1" ht="13.8" x14ac:dyDescent="0.25">
      <c r="A258" s="150" t="s">
        <v>15</v>
      </c>
      <c r="B258" s="150" t="s">
        <v>323</v>
      </c>
      <c r="C258" s="110" t="s">
        <v>286</v>
      </c>
      <c r="D258" s="110">
        <v>99431717</v>
      </c>
      <c r="E258" s="106" t="s">
        <v>128</v>
      </c>
      <c r="F258" s="119"/>
      <c r="G258" s="119"/>
      <c r="H258" s="119"/>
      <c r="I258" s="119"/>
      <c r="J258" s="119"/>
      <c r="K258" s="120">
        <v>11389</v>
      </c>
      <c r="L258" s="119"/>
      <c r="M258" s="119"/>
      <c r="N258" s="119"/>
      <c r="O258" s="119"/>
      <c r="P258" s="119"/>
      <c r="Q258" s="119"/>
      <c r="S258" s="121">
        <f t="shared" si="18"/>
        <v>11389</v>
      </c>
      <c r="U258" s="151">
        <f t="shared" si="19"/>
        <v>11389</v>
      </c>
      <c r="V258" s="151">
        <f t="shared" si="20"/>
        <v>0</v>
      </c>
    </row>
    <row r="259" spans="1:22" s="106" customFormat="1" ht="13.8" x14ac:dyDescent="0.25">
      <c r="A259" s="150" t="s">
        <v>15</v>
      </c>
      <c r="B259" s="150" t="s">
        <v>324</v>
      </c>
      <c r="C259" s="110" t="s">
        <v>286</v>
      </c>
      <c r="D259" s="110">
        <v>99431693</v>
      </c>
      <c r="E259" s="106" t="s">
        <v>128</v>
      </c>
      <c r="F259" s="119"/>
      <c r="G259" s="119"/>
      <c r="H259" s="119"/>
      <c r="I259" s="119"/>
      <c r="J259" s="119"/>
      <c r="K259" s="120">
        <v>11390</v>
      </c>
      <c r="L259" s="119"/>
      <c r="M259" s="119"/>
      <c r="N259" s="119"/>
      <c r="O259" s="119"/>
      <c r="P259" s="119"/>
      <c r="Q259" s="119"/>
      <c r="S259" s="121">
        <f t="shared" si="18"/>
        <v>11390</v>
      </c>
      <c r="U259" s="151">
        <f t="shared" si="19"/>
        <v>11390</v>
      </c>
      <c r="V259" s="151">
        <f t="shared" si="20"/>
        <v>0</v>
      </c>
    </row>
    <row r="260" spans="1:22" s="106" customFormat="1" ht="13.8" x14ac:dyDescent="0.25">
      <c r="A260" s="150" t="s">
        <v>15</v>
      </c>
      <c r="B260" s="150" t="s">
        <v>325</v>
      </c>
      <c r="C260" s="110" t="s">
        <v>286</v>
      </c>
      <c r="D260" s="110">
        <v>99431696</v>
      </c>
      <c r="E260" s="106" t="s">
        <v>128</v>
      </c>
      <c r="F260" s="119"/>
      <c r="G260" s="119"/>
      <c r="H260" s="119"/>
      <c r="I260" s="119"/>
      <c r="J260" s="119"/>
      <c r="K260" s="120">
        <v>11390</v>
      </c>
      <c r="L260" s="119"/>
      <c r="M260" s="119"/>
      <c r="N260" s="119"/>
      <c r="O260" s="119"/>
      <c r="P260" s="119"/>
      <c r="Q260" s="119"/>
      <c r="S260" s="121">
        <f t="shared" si="18"/>
        <v>11390</v>
      </c>
      <c r="U260" s="151">
        <f t="shared" si="19"/>
        <v>11390</v>
      </c>
      <c r="V260" s="151">
        <f t="shared" si="20"/>
        <v>0</v>
      </c>
    </row>
    <row r="261" spans="1:22" s="106" customFormat="1" ht="13.8" x14ac:dyDescent="0.25">
      <c r="A261" s="150" t="s">
        <v>15</v>
      </c>
      <c r="B261" s="150" t="s">
        <v>326</v>
      </c>
      <c r="C261" s="110" t="s">
        <v>286</v>
      </c>
      <c r="D261" s="110">
        <v>99431699</v>
      </c>
      <c r="E261" s="106" t="s">
        <v>128</v>
      </c>
      <c r="F261" s="119"/>
      <c r="G261" s="119"/>
      <c r="H261" s="119"/>
      <c r="I261" s="119"/>
      <c r="J261" s="119"/>
      <c r="K261" s="120">
        <v>11390</v>
      </c>
      <c r="L261" s="119"/>
      <c r="M261" s="119"/>
      <c r="N261" s="119"/>
      <c r="O261" s="119"/>
      <c r="P261" s="119"/>
      <c r="Q261" s="119"/>
      <c r="S261" s="121">
        <f t="shared" si="18"/>
        <v>11390</v>
      </c>
      <c r="U261" s="151">
        <f t="shared" si="19"/>
        <v>11390</v>
      </c>
      <c r="V261" s="151">
        <f t="shared" si="20"/>
        <v>0</v>
      </c>
    </row>
    <row r="262" spans="1:22" s="106" customFormat="1" ht="13.8" x14ac:dyDescent="0.25">
      <c r="A262" s="150" t="s">
        <v>15</v>
      </c>
      <c r="B262" s="150" t="s">
        <v>327</v>
      </c>
      <c r="C262" s="110" t="s">
        <v>286</v>
      </c>
      <c r="D262" s="110">
        <v>99431702</v>
      </c>
      <c r="E262" s="106" t="s">
        <v>128</v>
      </c>
      <c r="F262" s="119"/>
      <c r="G262" s="119"/>
      <c r="H262" s="119"/>
      <c r="I262" s="119"/>
      <c r="J262" s="119"/>
      <c r="K262" s="120">
        <v>11390</v>
      </c>
      <c r="L262" s="119"/>
      <c r="M262" s="119"/>
      <c r="N262" s="119"/>
      <c r="O262" s="119"/>
      <c r="P262" s="119"/>
      <c r="Q262" s="119"/>
      <c r="S262" s="121">
        <f t="shared" si="18"/>
        <v>11390</v>
      </c>
      <c r="U262" s="151">
        <f t="shared" si="19"/>
        <v>11390</v>
      </c>
      <c r="V262" s="151">
        <f t="shared" si="20"/>
        <v>0</v>
      </c>
    </row>
    <row r="263" spans="1:22" s="106" customFormat="1" ht="13.8" x14ac:dyDescent="0.25">
      <c r="A263" s="150" t="s">
        <v>15</v>
      </c>
      <c r="B263" s="150" t="s">
        <v>328</v>
      </c>
      <c r="C263" s="110" t="s">
        <v>286</v>
      </c>
      <c r="D263" s="110">
        <v>99431705</v>
      </c>
      <c r="E263" s="106" t="s">
        <v>128</v>
      </c>
      <c r="F263" s="119"/>
      <c r="G263" s="119"/>
      <c r="H263" s="119"/>
      <c r="I263" s="119"/>
      <c r="J263" s="119"/>
      <c r="K263" s="120">
        <v>11390</v>
      </c>
      <c r="L263" s="119"/>
      <c r="M263" s="119"/>
      <c r="N263" s="119"/>
      <c r="O263" s="119"/>
      <c r="P263" s="119"/>
      <c r="Q263" s="119"/>
      <c r="S263" s="121">
        <f t="shared" si="18"/>
        <v>11390</v>
      </c>
      <c r="U263" s="151">
        <f t="shared" si="19"/>
        <v>11390</v>
      </c>
      <c r="V263" s="151">
        <f t="shared" si="20"/>
        <v>0</v>
      </c>
    </row>
    <row r="264" spans="1:22" s="106" customFormat="1" ht="13.8" x14ac:dyDescent="0.25">
      <c r="A264" s="150" t="s">
        <v>15</v>
      </c>
      <c r="B264" s="150" t="s">
        <v>329</v>
      </c>
      <c r="C264" s="110" t="s">
        <v>286</v>
      </c>
      <c r="D264" s="110">
        <v>99431708</v>
      </c>
      <c r="E264" s="106" t="s">
        <v>128</v>
      </c>
      <c r="F264" s="119"/>
      <c r="G264" s="119"/>
      <c r="H264" s="119"/>
      <c r="I264" s="119"/>
      <c r="J264" s="119"/>
      <c r="K264" s="120">
        <v>11390</v>
      </c>
      <c r="L264" s="119"/>
      <c r="M264" s="119"/>
      <c r="N264" s="119"/>
      <c r="O264" s="119"/>
      <c r="P264" s="119"/>
      <c r="Q264" s="119"/>
      <c r="S264" s="121">
        <f t="shared" si="18"/>
        <v>11390</v>
      </c>
      <c r="U264" s="151">
        <f t="shared" si="19"/>
        <v>11390</v>
      </c>
      <c r="V264" s="151">
        <f t="shared" si="20"/>
        <v>0</v>
      </c>
    </row>
    <row r="265" spans="1:22" s="106" customFormat="1" ht="13.8" x14ac:dyDescent="0.25">
      <c r="A265" s="150" t="s">
        <v>15</v>
      </c>
      <c r="B265" s="150" t="s">
        <v>330</v>
      </c>
      <c r="C265" s="110" t="s">
        <v>286</v>
      </c>
      <c r="D265" s="110">
        <v>99431711</v>
      </c>
      <c r="E265" s="106" t="s">
        <v>128</v>
      </c>
      <c r="F265" s="119"/>
      <c r="G265" s="119"/>
      <c r="H265" s="119"/>
      <c r="I265" s="119"/>
      <c r="J265" s="119"/>
      <c r="K265" s="120">
        <v>11390</v>
      </c>
      <c r="L265" s="119"/>
      <c r="M265" s="119"/>
      <c r="N265" s="119"/>
      <c r="O265" s="119"/>
      <c r="P265" s="119"/>
      <c r="Q265" s="119"/>
      <c r="S265" s="121">
        <f t="shared" si="18"/>
        <v>11390</v>
      </c>
      <c r="U265" s="151">
        <f t="shared" si="19"/>
        <v>11390</v>
      </c>
      <c r="V265" s="151">
        <f t="shared" si="20"/>
        <v>0</v>
      </c>
    </row>
    <row r="266" spans="1:22" s="106" customFormat="1" ht="13.8" x14ac:dyDescent="0.25">
      <c r="A266" s="150" t="s">
        <v>15</v>
      </c>
      <c r="B266" s="150" t="s">
        <v>331</v>
      </c>
      <c r="C266" s="110" t="s">
        <v>286</v>
      </c>
      <c r="D266" s="110">
        <v>99431714</v>
      </c>
      <c r="E266" s="106" t="s">
        <v>128</v>
      </c>
      <c r="F266" s="119"/>
      <c r="G266" s="119"/>
      <c r="H266" s="119"/>
      <c r="I266" s="119"/>
      <c r="J266" s="119"/>
      <c r="K266" s="120">
        <v>11390</v>
      </c>
      <c r="L266" s="119"/>
      <c r="M266" s="119"/>
      <c r="N266" s="119"/>
      <c r="O266" s="119"/>
      <c r="P266" s="119"/>
      <c r="Q266" s="119"/>
      <c r="S266" s="121">
        <f t="shared" si="18"/>
        <v>11390</v>
      </c>
      <c r="U266" s="151">
        <f t="shared" si="19"/>
        <v>11390</v>
      </c>
      <c r="V266" s="151">
        <f t="shared" si="20"/>
        <v>0</v>
      </c>
    </row>
    <row r="267" spans="1:22" s="106" customFormat="1" ht="13.8" x14ac:dyDescent="0.25">
      <c r="A267" s="150" t="s">
        <v>15</v>
      </c>
      <c r="B267" s="150" t="s">
        <v>332</v>
      </c>
      <c r="C267" s="110" t="s">
        <v>286</v>
      </c>
      <c r="D267" s="110">
        <v>99431720</v>
      </c>
      <c r="E267" s="106" t="s">
        <v>128</v>
      </c>
      <c r="F267" s="119"/>
      <c r="G267" s="119"/>
      <c r="H267" s="119"/>
      <c r="I267" s="119"/>
      <c r="J267" s="119"/>
      <c r="K267" s="120">
        <v>11389</v>
      </c>
      <c r="L267" s="119"/>
      <c r="M267" s="119"/>
      <c r="N267" s="119"/>
      <c r="O267" s="119"/>
      <c r="P267" s="119"/>
      <c r="Q267" s="119"/>
      <c r="S267" s="121">
        <f t="shared" si="18"/>
        <v>11389</v>
      </c>
      <c r="U267" s="151">
        <f t="shared" si="19"/>
        <v>11389</v>
      </c>
      <c r="V267" s="151">
        <f t="shared" si="20"/>
        <v>0</v>
      </c>
    </row>
    <row r="268" spans="1:22" s="106" customFormat="1" ht="13.8" x14ac:dyDescent="0.25">
      <c r="A268" s="150" t="s">
        <v>15</v>
      </c>
      <c r="B268" s="150" t="s">
        <v>333</v>
      </c>
      <c r="C268" s="110" t="s">
        <v>286</v>
      </c>
      <c r="D268" s="110">
        <v>99431726</v>
      </c>
      <c r="E268" s="106" t="s">
        <v>128</v>
      </c>
      <c r="F268" s="119"/>
      <c r="G268" s="119"/>
      <c r="H268" s="119"/>
      <c r="I268" s="119"/>
      <c r="J268" s="119"/>
      <c r="K268" s="120">
        <v>9680</v>
      </c>
      <c r="L268" s="119"/>
      <c r="M268" s="119"/>
      <c r="N268" s="119"/>
      <c r="O268" s="119"/>
      <c r="P268" s="119"/>
      <c r="Q268" s="119"/>
      <c r="S268" s="121">
        <f t="shared" si="18"/>
        <v>9680</v>
      </c>
      <c r="U268" s="151">
        <f t="shared" si="19"/>
        <v>9680</v>
      </c>
      <c r="V268" s="151">
        <f t="shared" si="20"/>
        <v>0</v>
      </c>
    </row>
    <row r="269" spans="1:22" s="106" customFormat="1" ht="13.8" x14ac:dyDescent="0.25">
      <c r="A269" s="150" t="s">
        <v>15</v>
      </c>
      <c r="B269" s="150" t="s">
        <v>334</v>
      </c>
      <c r="C269" s="110" t="s">
        <v>286</v>
      </c>
      <c r="D269" s="110">
        <v>99431463</v>
      </c>
      <c r="E269" s="106" t="s">
        <v>128</v>
      </c>
      <c r="F269" s="119"/>
      <c r="G269" s="119"/>
      <c r="H269" s="119"/>
      <c r="I269" s="119"/>
      <c r="J269" s="119"/>
      <c r="K269" s="120">
        <v>126926</v>
      </c>
      <c r="L269" s="119"/>
      <c r="M269" s="119"/>
      <c r="N269" s="119"/>
      <c r="O269" s="119"/>
      <c r="P269" s="119"/>
      <c r="Q269" s="119"/>
      <c r="S269" s="121">
        <f t="shared" si="18"/>
        <v>126926</v>
      </c>
      <c r="U269" s="151">
        <f t="shared" si="19"/>
        <v>126926</v>
      </c>
      <c r="V269" s="151">
        <f t="shared" si="20"/>
        <v>0</v>
      </c>
    </row>
    <row r="270" spans="1:22" s="106" customFormat="1" ht="13.8" x14ac:dyDescent="0.25">
      <c r="A270" s="150" t="s">
        <v>15</v>
      </c>
      <c r="B270" s="150" t="s">
        <v>335</v>
      </c>
      <c r="C270" s="110" t="s">
        <v>286</v>
      </c>
      <c r="D270" s="110">
        <v>99431744</v>
      </c>
      <c r="E270" s="106" t="s">
        <v>128</v>
      </c>
      <c r="F270" s="119"/>
      <c r="G270" s="119"/>
      <c r="H270" s="119"/>
      <c r="I270" s="119"/>
      <c r="J270" s="119"/>
      <c r="K270" s="120">
        <v>5921</v>
      </c>
      <c r="L270" s="119"/>
      <c r="M270" s="119"/>
      <c r="N270" s="119"/>
      <c r="O270" s="119"/>
      <c r="P270" s="119"/>
      <c r="Q270" s="119"/>
      <c r="S270" s="121">
        <f t="shared" si="18"/>
        <v>5921</v>
      </c>
      <c r="U270" s="151">
        <f t="shared" si="19"/>
        <v>5921</v>
      </c>
      <c r="V270" s="151">
        <f t="shared" si="20"/>
        <v>0</v>
      </c>
    </row>
    <row r="271" spans="1:22" s="106" customFormat="1" ht="13.8" x14ac:dyDescent="0.25">
      <c r="A271" s="150" t="s">
        <v>15</v>
      </c>
      <c r="B271" s="150" t="s">
        <v>335</v>
      </c>
      <c r="C271" s="110" t="s">
        <v>286</v>
      </c>
      <c r="D271" s="110">
        <v>99431741</v>
      </c>
      <c r="E271" s="106" t="s">
        <v>128</v>
      </c>
      <c r="F271" s="119"/>
      <c r="G271" s="119"/>
      <c r="H271" s="119"/>
      <c r="I271" s="119"/>
      <c r="J271" s="119"/>
      <c r="K271" s="120">
        <v>5921</v>
      </c>
      <c r="L271" s="119"/>
      <c r="M271" s="119"/>
      <c r="N271" s="119"/>
      <c r="O271" s="119"/>
      <c r="P271" s="119"/>
      <c r="Q271" s="119"/>
      <c r="S271" s="121">
        <f t="shared" si="18"/>
        <v>5921</v>
      </c>
      <c r="U271" s="151">
        <f t="shared" si="19"/>
        <v>5921</v>
      </c>
      <c r="V271" s="151">
        <f t="shared" si="20"/>
        <v>0</v>
      </c>
    </row>
    <row r="272" spans="1:22" s="106" customFormat="1" ht="13.8" x14ac:dyDescent="0.25">
      <c r="A272" s="150" t="s">
        <v>15</v>
      </c>
      <c r="B272" s="150" t="s">
        <v>336</v>
      </c>
      <c r="C272" s="110" t="s">
        <v>286</v>
      </c>
      <c r="D272" s="110">
        <v>99431759</v>
      </c>
      <c r="E272" s="106" t="s">
        <v>128</v>
      </c>
      <c r="F272" s="119"/>
      <c r="G272" s="119"/>
      <c r="H272" s="119"/>
      <c r="I272" s="119"/>
      <c r="J272" s="119"/>
      <c r="K272" s="120">
        <v>4087</v>
      </c>
      <c r="L272" s="119"/>
      <c r="M272" s="119"/>
      <c r="N272" s="119"/>
      <c r="O272" s="119"/>
      <c r="P272" s="119"/>
      <c r="Q272" s="119"/>
      <c r="S272" s="121">
        <f t="shared" si="18"/>
        <v>4087</v>
      </c>
      <c r="U272" s="151">
        <f t="shared" si="19"/>
        <v>4087</v>
      </c>
      <c r="V272" s="151">
        <f t="shared" si="20"/>
        <v>0</v>
      </c>
    </row>
    <row r="273" spans="1:22" s="106" customFormat="1" ht="13.8" x14ac:dyDescent="0.25">
      <c r="A273" s="150" t="s">
        <v>15</v>
      </c>
      <c r="B273" s="150" t="s">
        <v>337</v>
      </c>
      <c r="C273" s="110" t="s">
        <v>301</v>
      </c>
      <c r="D273" s="110">
        <v>924646</v>
      </c>
      <c r="E273" s="106" t="s">
        <v>128</v>
      </c>
      <c r="F273" s="119"/>
      <c r="G273" s="119"/>
      <c r="H273" s="119"/>
      <c r="I273" s="119"/>
      <c r="J273" s="119"/>
      <c r="K273" s="120">
        <v>-45778.93</v>
      </c>
      <c r="L273" s="119"/>
      <c r="M273" s="119"/>
      <c r="N273" s="119"/>
      <c r="O273" s="119"/>
      <c r="P273" s="119"/>
      <c r="Q273" s="119"/>
      <c r="S273" s="121">
        <f t="shared" si="18"/>
        <v>-45778.93</v>
      </c>
      <c r="U273" s="151">
        <f t="shared" si="19"/>
        <v>0</v>
      </c>
      <c r="V273" s="151">
        <f t="shared" si="20"/>
        <v>-45778.93</v>
      </c>
    </row>
    <row r="274" spans="1:22" s="106" customFormat="1" ht="13.8" x14ac:dyDescent="0.25">
      <c r="A274" s="150" t="s">
        <v>15</v>
      </c>
      <c r="B274" s="150" t="s">
        <v>337</v>
      </c>
      <c r="C274" s="110" t="s">
        <v>301</v>
      </c>
      <c r="D274" s="110">
        <v>99431514</v>
      </c>
      <c r="E274" s="106" t="s">
        <v>128</v>
      </c>
      <c r="F274" s="119"/>
      <c r="G274" s="119"/>
      <c r="H274" s="119"/>
      <c r="I274" s="119"/>
      <c r="J274" s="119"/>
      <c r="K274" s="120">
        <v>45778.93</v>
      </c>
      <c r="L274" s="119"/>
      <c r="M274" s="119"/>
      <c r="N274" s="119"/>
      <c r="O274" s="119"/>
      <c r="P274" s="119"/>
      <c r="Q274" s="119"/>
      <c r="S274" s="121">
        <f t="shared" si="18"/>
        <v>45778.93</v>
      </c>
      <c r="U274" s="151">
        <f t="shared" si="19"/>
        <v>45778.93</v>
      </c>
      <c r="V274" s="151">
        <f t="shared" si="20"/>
        <v>0</v>
      </c>
    </row>
    <row r="275" spans="1:22" s="106" customFormat="1" ht="13.8" x14ac:dyDescent="0.25">
      <c r="A275" s="150" t="s">
        <v>15</v>
      </c>
      <c r="B275" s="150" t="s">
        <v>338</v>
      </c>
      <c r="C275" s="110" t="s">
        <v>339</v>
      </c>
      <c r="D275" s="110">
        <v>99301452</v>
      </c>
      <c r="E275" s="106" t="s">
        <v>128</v>
      </c>
      <c r="F275" s="119"/>
      <c r="G275" s="119"/>
      <c r="H275" s="119"/>
      <c r="I275" s="119"/>
      <c r="J275" s="119"/>
      <c r="K275" s="120">
        <v>-18583.46</v>
      </c>
      <c r="L275" s="119"/>
      <c r="M275" s="119"/>
      <c r="N275" s="119"/>
      <c r="O275" s="119"/>
      <c r="P275" s="119"/>
      <c r="Q275" s="119"/>
      <c r="S275" s="121">
        <f t="shared" si="18"/>
        <v>-18583.46</v>
      </c>
      <c r="U275" s="151">
        <f t="shared" si="19"/>
        <v>0</v>
      </c>
      <c r="V275" s="151">
        <f t="shared" si="20"/>
        <v>-18583.46</v>
      </c>
    </row>
    <row r="276" spans="1:22" s="106" customFormat="1" ht="13.8" x14ac:dyDescent="0.25">
      <c r="A276" s="150" t="s">
        <v>15</v>
      </c>
      <c r="B276" s="150" t="s">
        <v>338</v>
      </c>
      <c r="C276" s="110" t="s">
        <v>339</v>
      </c>
      <c r="D276" s="110">
        <v>99431777</v>
      </c>
      <c r="E276" s="106" t="s">
        <v>128</v>
      </c>
      <c r="F276" s="119"/>
      <c r="G276" s="119"/>
      <c r="H276" s="119"/>
      <c r="I276" s="119"/>
      <c r="J276" s="119"/>
      <c r="K276" s="120">
        <v>18583.46</v>
      </c>
      <c r="L276" s="119"/>
      <c r="M276" s="119"/>
      <c r="N276" s="119"/>
      <c r="O276" s="119"/>
      <c r="P276" s="119"/>
      <c r="Q276" s="119"/>
      <c r="S276" s="121">
        <f t="shared" si="18"/>
        <v>18583.46</v>
      </c>
      <c r="U276" s="151">
        <f t="shared" si="19"/>
        <v>18583.46</v>
      </c>
      <c r="V276" s="151">
        <f t="shared" si="20"/>
        <v>0</v>
      </c>
    </row>
    <row r="277" spans="1:22" s="106" customFormat="1" ht="13.8" x14ac:dyDescent="0.25">
      <c r="A277" s="150" t="s">
        <v>15</v>
      </c>
      <c r="B277" s="150" t="s">
        <v>340</v>
      </c>
      <c r="C277" s="110" t="s">
        <v>341</v>
      </c>
      <c r="D277" s="110">
        <v>924245</v>
      </c>
      <c r="E277" s="106" t="s">
        <v>128</v>
      </c>
      <c r="F277" s="119"/>
      <c r="G277" s="119"/>
      <c r="H277" s="119"/>
      <c r="I277" s="119"/>
      <c r="J277" s="119"/>
      <c r="K277" s="120">
        <v>-1691.31</v>
      </c>
      <c r="L277" s="119"/>
      <c r="M277" s="119"/>
      <c r="N277" s="119"/>
      <c r="O277" s="119"/>
      <c r="P277" s="119"/>
      <c r="Q277" s="119"/>
      <c r="S277" s="121">
        <f t="shared" si="18"/>
        <v>-1691.31</v>
      </c>
      <c r="U277" s="151">
        <f t="shared" si="19"/>
        <v>0</v>
      </c>
      <c r="V277" s="151">
        <f t="shared" si="20"/>
        <v>-1691.31</v>
      </c>
    </row>
    <row r="278" spans="1:22" s="106" customFormat="1" ht="13.8" x14ac:dyDescent="0.25">
      <c r="A278" s="150" t="s">
        <v>15</v>
      </c>
      <c r="B278" s="150" t="s">
        <v>342</v>
      </c>
      <c r="C278" s="110" t="s">
        <v>341</v>
      </c>
      <c r="D278" s="110">
        <v>924246</v>
      </c>
      <c r="E278" s="106" t="s">
        <v>128</v>
      </c>
      <c r="F278" s="119"/>
      <c r="G278" s="119"/>
      <c r="H278" s="119"/>
      <c r="I278" s="119"/>
      <c r="J278" s="119"/>
      <c r="K278" s="120">
        <v>-1691.31</v>
      </c>
      <c r="L278" s="119"/>
      <c r="M278" s="119"/>
      <c r="N278" s="119"/>
      <c r="O278" s="119"/>
      <c r="P278" s="119"/>
      <c r="Q278" s="119"/>
      <c r="S278" s="121">
        <f t="shared" si="18"/>
        <v>-1691.31</v>
      </c>
      <c r="U278" s="151">
        <f t="shared" si="19"/>
        <v>0</v>
      </c>
      <c r="V278" s="151">
        <f t="shared" si="20"/>
        <v>-1691.31</v>
      </c>
    </row>
    <row r="279" spans="1:22" s="106" customFormat="1" ht="13.8" x14ac:dyDescent="0.25">
      <c r="A279" s="150" t="s">
        <v>15</v>
      </c>
      <c r="B279" s="150" t="s">
        <v>311</v>
      </c>
      <c r="C279" s="110" t="s">
        <v>341</v>
      </c>
      <c r="D279" s="110">
        <v>924239</v>
      </c>
      <c r="E279" s="106" t="s">
        <v>128</v>
      </c>
      <c r="F279" s="119"/>
      <c r="G279" s="119"/>
      <c r="H279" s="119"/>
      <c r="I279" s="119"/>
      <c r="J279" s="119"/>
      <c r="K279" s="120">
        <v>-5385.99</v>
      </c>
      <c r="L279" s="119"/>
      <c r="M279" s="119"/>
      <c r="N279" s="119"/>
      <c r="O279" s="119"/>
      <c r="P279" s="119"/>
      <c r="Q279" s="119"/>
      <c r="S279" s="121">
        <f t="shared" si="18"/>
        <v>-5385.99</v>
      </c>
      <c r="U279" s="151">
        <f t="shared" si="19"/>
        <v>0</v>
      </c>
      <c r="V279" s="151">
        <f t="shared" si="20"/>
        <v>-5385.99</v>
      </c>
    </row>
    <row r="280" spans="1:22" s="106" customFormat="1" ht="13.8" x14ac:dyDescent="0.25">
      <c r="A280" s="150" t="s">
        <v>15</v>
      </c>
      <c r="B280" s="150" t="s">
        <v>343</v>
      </c>
      <c r="C280" s="110" t="s">
        <v>341</v>
      </c>
      <c r="D280" s="110">
        <v>924244</v>
      </c>
      <c r="E280" s="106" t="s">
        <v>128</v>
      </c>
      <c r="F280" s="119"/>
      <c r="G280" s="119"/>
      <c r="H280" s="119"/>
      <c r="I280" s="119"/>
      <c r="J280" s="119"/>
      <c r="K280" s="120">
        <v>-2515.12</v>
      </c>
      <c r="L280" s="119"/>
      <c r="M280" s="119"/>
      <c r="N280" s="119"/>
      <c r="O280" s="119"/>
      <c r="P280" s="119"/>
      <c r="Q280" s="119"/>
      <c r="S280" s="121">
        <f t="shared" si="18"/>
        <v>-2515.12</v>
      </c>
      <c r="U280" s="151">
        <f t="shared" si="19"/>
        <v>0</v>
      </c>
      <c r="V280" s="151">
        <f t="shared" si="20"/>
        <v>-2515.12</v>
      </c>
    </row>
    <row r="281" spans="1:22" s="106" customFormat="1" ht="13.8" x14ac:dyDescent="0.25">
      <c r="A281" s="150" t="s">
        <v>15</v>
      </c>
      <c r="B281" s="150" t="s">
        <v>344</v>
      </c>
      <c r="C281" s="110" t="s">
        <v>341</v>
      </c>
      <c r="D281" s="110">
        <v>924241</v>
      </c>
      <c r="E281" s="106" t="s">
        <v>128</v>
      </c>
      <c r="F281" s="119"/>
      <c r="G281" s="119"/>
      <c r="H281" s="119"/>
      <c r="I281" s="119"/>
      <c r="J281" s="119"/>
      <c r="K281" s="120">
        <v>-25219.88</v>
      </c>
      <c r="L281" s="119"/>
      <c r="M281" s="119"/>
      <c r="N281" s="119"/>
      <c r="O281" s="119"/>
      <c r="P281" s="119"/>
      <c r="Q281" s="119"/>
      <c r="S281" s="121">
        <f t="shared" si="18"/>
        <v>-25219.88</v>
      </c>
      <c r="U281" s="151">
        <f t="shared" si="19"/>
        <v>0</v>
      </c>
      <c r="V281" s="151">
        <f t="shared" si="20"/>
        <v>-25219.88</v>
      </c>
    </row>
    <row r="282" spans="1:22" s="106" customFormat="1" ht="13.8" x14ac:dyDescent="0.25">
      <c r="A282" s="150" t="s">
        <v>15</v>
      </c>
      <c r="B282" s="150" t="s">
        <v>345</v>
      </c>
      <c r="C282" s="110" t="s">
        <v>341</v>
      </c>
      <c r="D282" s="110">
        <v>924240</v>
      </c>
      <c r="E282" s="106" t="s">
        <v>128</v>
      </c>
      <c r="F282" s="119"/>
      <c r="G282" s="119"/>
      <c r="H282" s="119"/>
      <c r="I282" s="119"/>
      <c r="J282" s="119"/>
      <c r="K282" s="120">
        <v>-243.4</v>
      </c>
      <c r="L282" s="119"/>
      <c r="M282" s="119"/>
      <c r="N282" s="119"/>
      <c r="O282" s="119"/>
      <c r="P282" s="119"/>
      <c r="Q282" s="119"/>
      <c r="S282" s="121">
        <f t="shared" si="18"/>
        <v>-243.4</v>
      </c>
      <c r="U282" s="151">
        <f t="shared" si="19"/>
        <v>0</v>
      </c>
      <c r="V282" s="151">
        <f t="shared" si="20"/>
        <v>-243.4</v>
      </c>
    </row>
    <row r="283" spans="1:22" s="106" customFormat="1" ht="13.8" x14ac:dyDescent="0.25">
      <c r="A283" s="150" t="s">
        <v>15</v>
      </c>
      <c r="B283" s="150" t="s">
        <v>346</v>
      </c>
      <c r="C283" s="110" t="s">
        <v>341</v>
      </c>
      <c r="D283" s="110">
        <v>924243</v>
      </c>
      <c r="E283" s="106" t="s">
        <v>128</v>
      </c>
      <c r="F283" s="119"/>
      <c r="G283" s="119"/>
      <c r="H283" s="119"/>
      <c r="I283" s="119"/>
      <c r="J283" s="119"/>
      <c r="K283" s="120">
        <v>-12026.41</v>
      </c>
      <c r="L283" s="119"/>
      <c r="M283" s="119"/>
      <c r="N283" s="119"/>
      <c r="O283" s="119"/>
      <c r="P283" s="119"/>
      <c r="Q283" s="119"/>
      <c r="S283" s="121">
        <f t="shared" si="18"/>
        <v>-12026.41</v>
      </c>
      <c r="U283" s="151">
        <f t="shared" si="19"/>
        <v>0</v>
      </c>
      <c r="V283" s="151">
        <f t="shared" si="20"/>
        <v>-12026.41</v>
      </c>
    </row>
    <row r="284" spans="1:22" s="106" customFormat="1" ht="13.8" x14ac:dyDescent="0.25">
      <c r="A284" s="150" t="s">
        <v>15</v>
      </c>
      <c r="B284" s="150" t="s">
        <v>347</v>
      </c>
      <c r="C284" s="110" t="s">
        <v>341</v>
      </c>
      <c r="D284" s="110">
        <v>924242</v>
      </c>
      <c r="E284" s="106" t="s">
        <v>128</v>
      </c>
      <c r="F284" s="119"/>
      <c r="G284" s="119"/>
      <c r="H284" s="119"/>
      <c r="I284" s="119"/>
      <c r="J284" s="119"/>
      <c r="K284" s="120">
        <v>-13636.58</v>
      </c>
      <c r="L284" s="119"/>
      <c r="M284" s="119"/>
      <c r="N284" s="119"/>
      <c r="O284" s="119"/>
      <c r="P284" s="119"/>
      <c r="Q284" s="119"/>
      <c r="S284" s="121">
        <f t="shared" si="18"/>
        <v>-13636.58</v>
      </c>
      <c r="U284" s="151">
        <f t="shared" si="19"/>
        <v>0</v>
      </c>
      <c r="V284" s="151">
        <f t="shared" si="20"/>
        <v>-13636.58</v>
      </c>
    </row>
    <row r="285" spans="1:22" s="106" customFormat="1" ht="13.8" x14ac:dyDescent="0.25">
      <c r="A285" s="150" t="s">
        <v>15</v>
      </c>
      <c r="B285" s="150" t="s">
        <v>340</v>
      </c>
      <c r="C285" s="110" t="s">
        <v>341</v>
      </c>
      <c r="D285" s="110">
        <v>99431795</v>
      </c>
      <c r="E285" s="106" t="s">
        <v>128</v>
      </c>
      <c r="F285" s="119"/>
      <c r="G285" s="119"/>
      <c r="H285" s="119"/>
      <c r="I285" s="119"/>
      <c r="J285" s="119"/>
      <c r="K285" s="120">
        <v>1691.31</v>
      </c>
      <c r="L285" s="119"/>
      <c r="M285" s="119"/>
      <c r="N285" s="119"/>
      <c r="O285" s="119"/>
      <c r="P285" s="119"/>
      <c r="Q285" s="119"/>
      <c r="S285" s="121">
        <f t="shared" si="18"/>
        <v>1691.31</v>
      </c>
      <c r="U285" s="151">
        <f t="shared" si="19"/>
        <v>1691.31</v>
      </c>
      <c r="V285" s="151">
        <f t="shared" si="20"/>
        <v>0</v>
      </c>
    </row>
    <row r="286" spans="1:22" s="106" customFormat="1" ht="13.8" x14ac:dyDescent="0.25">
      <c r="A286" s="150" t="s">
        <v>15</v>
      </c>
      <c r="B286" s="150" t="s">
        <v>342</v>
      </c>
      <c r="C286" s="110" t="s">
        <v>341</v>
      </c>
      <c r="D286" s="110">
        <v>99431798</v>
      </c>
      <c r="E286" s="106" t="s">
        <v>128</v>
      </c>
      <c r="F286" s="119"/>
      <c r="G286" s="119"/>
      <c r="H286" s="119"/>
      <c r="I286" s="119"/>
      <c r="J286" s="119"/>
      <c r="K286" s="120">
        <v>1691.31</v>
      </c>
      <c r="L286" s="119"/>
      <c r="M286" s="119"/>
      <c r="N286" s="119"/>
      <c r="O286" s="119"/>
      <c r="P286" s="119"/>
      <c r="Q286" s="119"/>
      <c r="S286" s="121">
        <f t="shared" si="18"/>
        <v>1691.31</v>
      </c>
      <c r="U286" s="151">
        <f t="shared" si="19"/>
        <v>1691.31</v>
      </c>
      <c r="V286" s="151">
        <f t="shared" si="20"/>
        <v>0</v>
      </c>
    </row>
    <row r="287" spans="1:22" s="106" customFormat="1" ht="13.8" x14ac:dyDescent="0.25">
      <c r="A287" s="150" t="s">
        <v>15</v>
      </c>
      <c r="B287" s="150" t="s">
        <v>311</v>
      </c>
      <c r="C287" s="110" t="s">
        <v>341</v>
      </c>
      <c r="D287" s="110">
        <v>99431789</v>
      </c>
      <c r="E287" s="106" t="s">
        <v>128</v>
      </c>
      <c r="F287" s="119"/>
      <c r="G287" s="119"/>
      <c r="H287" s="119"/>
      <c r="I287" s="119"/>
      <c r="J287" s="119"/>
      <c r="K287" s="120">
        <v>5385.99</v>
      </c>
      <c r="L287" s="119"/>
      <c r="M287" s="119"/>
      <c r="N287" s="119"/>
      <c r="O287" s="119"/>
      <c r="P287" s="119"/>
      <c r="Q287" s="119"/>
      <c r="S287" s="121">
        <f t="shared" si="18"/>
        <v>5385.99</v>
      </c>
      <c r="U287" s="151">
        <f t="shared" si="19"/>
        <v>5385.99</v>
      </c>
      <c r="V287" s="151">
        <f t="shared" si="20"/>
        <v>0</v>
      </c>
    </row>
    <row r="288" spans="1:22" s="106" customFormat="1" ht="13.8" x14ac:dyDescent="0.25">
      <c r="A288" s="150" t="s">
        <v>15</v>
      </c>
      <c r="B288" s="150" t="s">
        <v>343</v>
      </c>
      <c r="C288" s="110" t="s">
        <v>341</v>
      </c>
      <c r="D288" s="110">
        <v>99431792</v>
      </c>
      <c r="E288" s="106" t="s">
        <v>128</v>
      </c>
      <c r="F288" s="119"/>
      <c r="G288" s="119"/>
      <c r="H288" s="119"/>
      <c r="I288" s="119"/>
      <c r="J288" s="119"/>
      <c r="K288" s="120">
        <v>2515.12</v>
      </c>
      <c r="L288" s="119"/>
      <c r="M288" s="119"/>
      <c r="N288" s="119"/>
      <c r="O288" s="119"/>
      <c r="P288" s="119"/>
      <c r="Q288" s="119"/>
      <c r="S288" s="121">
        <f t="shared" si="18"/>
        <v>2515.12</v>
      </c>
      <c r="U288" s="151">
        <f t="shared" si="19"/>
        <v>2515.12</v>
      </c>
      <c r="V288" s="151">
        <f t="shared" si="20"/>
        <v>0</v>
      </c>
    </row>
    <row r="289" spans="1:22" s="106" customFormat="1" ht="13.8" x14ac:dyDescent="0.25">
      <c r="A289" s="150" t="s">
        <v>15</v>
      </c>
      <c r="B289" s="150" t="s">
        <v>344</v>
      </c>
      <c r="C289" s="110" t="s">
        <v>341</v>
      </c>
      <c r="D289" s="110">
        <v>99431780</v>
      </c>
      <c r="E289" s="106" t="s">
        <v>128</v>
      </c>
      <c r="F289" s="119"/>
      <c r="G289" s="119"/>
      <c r="H289" s="119"/>
      <c r="I289" s="119"/>
      <c r="J289" s="119"/>
      <c r="K289" s="120">
        <v>25219.88</v>
      </c>
      <c r="L289" s="119"/>
      <c r="M289" s="119"/>
      <c r="N289" s="119"/>
      <c r="O289" s="119"/>
      <c r="P289" s="119"/>
      <c r="Q289" s="119"/>
      <c r="S289" s="121">
        <f t="shared" si="18"/>
        <v>25219.88</v>
      </c>
      <c r="U289" s="151">
        <f t="shared" si="19"/>
        <v>25219.88</v>
      </c>
      <c r="V289" s="151">
        <f t="shared" si="20"/>
        <v>0</v>
      </c>
    </row>
    <row r="290" spans="1:22" s="106" customFormat="1" ht="13.8" x14ac:dyDescent="0.25">
      <c r="A290" s="150" t="s">
        <v>15</v>
      </c>
      <c r="B290" s="150" t="s">
        <v>345</v>
      </c>
      <c r="C290" s="110" t="s">
        <v>341</v>
      </c>
      <c r="D290" s="110">
        <v>99431801</v>
      </c>
      <c r="E290" s="106" t="s">
        <v>128</v>
      </c>
      <c r="F290" s="119"/>
      <c r="G290" s="119"/>
      <c r="H290" s="119"/>
      <c r="I290" s="119"/>
      <c r="J290" s="119"/>
      <c r="K290" s="120">
        <v>243.4</v>
      </c>
      <c r="L290" s="119"/>
      <c r="M290" s="119"/>
      <c r="N290" s="119"/>
      <c r="O290" s="119"/>
      <c r="P290" s="119"/>
      <c r="Q290" s="119"/>
      <c r="S290" s="121">
        <f t="shared" si="18"/>
        <v>243.4</v>
      </c>
      <c r="U290" s="151">
        <f t="shared" si="19"/>
        <v>243.4</v>
      </c>
      <c r="V290" s="151">
        <f t="shared" si="20"/>
        <v>0</v>
      </c>
    </row>
    <row r="291" spans="1:22" s="106" customFormat="1" ht="13.8" x14ac:dyDescent="0.25">
      <c r="A291" s="150" t="s">
        <v>15</v>
      </c>
      <c r="B291" s="150" t="s">
        <v>346</v>
      </c>
      <c r="C291" s="110" t="s">
        <v>341</v>
      </c>
      <c r="D291" s="110">
        <v>99431786</v>
      </c>
      <c r="E291" s="106" t="s">
        <v>128</v>
      </c>
      <c r="F291" s="119"/>
      <c r="G291" s="119"/>
      <c r="H291" s="119"/>
      <c r="I291" s="119"/>
      <c r="J291" s="119"/>
      <c r="K291" s="120">
        <v>12026.41</v>
      </c>
      <c r="L291" s="119"/>
      <c r="M291" s="119"/>
      <c r="N291" s="119"/>
      <c r="O291" s="119"/>
      <c r="P291" s="119"/>
      <c r="Q291" s="119"/>
      <c r="S291" s="121">
        <f t="shared" ref="S291:S324" si="21">SUM(F291:Q291)</f>
        <v>12026.41</v>
      </c>
      <c r="U291" s="151">
        <f t="shared" ref="U291:U324" si="22">IF(S291&gt;0,S291,0)</f>
        <v>12026.41</v>
      </c>
      <c r="V291" s="151">
        <f t="shared" ref="V291:V324" si="23">IF(S291&lt;0,S291,0)</f>
        <v>0</v>
      </c>
    </row>
    <row r="292" spans="1:22" s="106" customFormat="1" ht="13.8" x14ac:dyDescent="0.25">
      <c r="A292" s="150" t="s">
        <v>15</v>
      </c>
      <c r="B292" s="150" t="s">
        <v>347</v>
      </c>
      <c r="C292" s="110" t="s">
        <v>341</v>
      </c>
      <c r="D292" s="110">
        <v>99431783</v>
      </c>
      <c r="E292" s="106" t="s">
        <v>128</v>
      </c>
      <c r="F292" s="119"/>
      <c r="G292" s="119"/>
      <c r="H292" s="119"/>
      <c r="I292" s="119"/>
      <c r="J292" s="119"/>
      <c r="K292" s="120">
        <v>13636.58</v>
      </c>
      <c r="L292" s="119"/>
      <c r="M292" s="119"/>
      <c r="N292" s="119"/>
      <c r="O292" s="119"/>
      <c r="P292" s="119"/>
      <c r="Q292" s="119"/>
      <c r="S292" s="121">
        <f t="shared" si="21"/>
        <v>13636.58</v>
      </c>
      <c r="U292" s="151">
        <f t="shared" si="22"/>
        <v>13636.58</v>
      </c>
      <c r="V292" s="151">
        <f t="shared" si="23"/>
        <v>0</v>
      </c>
    </row>
    <row r="293" spans="1:22" s="106" customFormat="1" ht="13.8" x14ac:dyDescent="0.25">
      <c r="A293" s="150" t="s">
        <v>15</v>
      </c>
      <c r="B293" s="150" t="s">
        <v>348</v>
      </c>
      <c r="C293" s="110" t="s">
        <v>349</v>
      </c>
      <c r="D293" s="110">
        <v>925545</v>
      </c>
      <c r="E293" s="106" t="s">
        <v>128</v>
      </c>
      <c r="F293" s="119"/>
      <c r="G293" s="119"/>
      <c r="H293" s="119"/>
      <c r="I293" s="119"/>
      <c r="J293" s="119"/>
      <c r="K293" s="120">
        <v>-90572.5</v>
      </c>
      <c r="L293" s="119"/>
      <c r="M293" s="119"/>
      <c r="N293" s="119"/>
      <c r="O293" s="119"/>
      <c r="P293" s="119"/>
      <c r="Q293" s="119"/>
      <c r="S293" s="121">
        <f t="shared" si="21"/>
        <v>-90572.5</v>
      </c>
      <c r="U293" s="151">
        <f t="shared" si="22"/>
        <v>0</v>
      </c>
      <c r="V293" s="151">
        <f t="shared" si="23"/>
        <v>-90572.5</v>
      </c>
    </row>
    <row r="294" spans="1:22" s="106" customFormat="1" ht="13.8" x14ac:dyDescent="0.25">
      <c r="A294" s="150" t="s">
        <v>15</v>
      </c>
      <c r="B294" s="150" t="s">
        <v>350</v>
      </c>
      <c r="C294" s="110" t="s">
        <v>349</v>
      </c>
      <c r="D294" s="110">
        <v>925546</v>
      </c>
      <c r="E294" s="106" t="s">
        <v>128</v>
      </c>
      <c r="F294" s="119"/>
      <c r="G294" s="119"/>
      <c r="H294" s="119"/>
      <c r="I294" s="119"/>
      <c r="J294" s="119"/>
      <c r="K294" s="120">
        <v>-90572.5</v>
      </c>
      <c r="L294" s="119"/>
      <c r="M294" s="119"/>
      <c r="N294" s="119"/>
      <c r="O294" s="119"/>
      <c r="P294" s="119"/>
      <c r="Q294" s="119"/>
      <c r="S294" s="121">
        <f t="shared" si="21"/>
        <v>-90572.5</v>
      </c>
      <c r="U294" s="151">
        <f t="shared" si="22"/>
        <v>0</v>
      </c>
      <c r="V294" s="151">
        <f t="shared" si="23"/>
        <v>-90572.5</v>
      </c>
    </row>
    <row r="295" spans="1:22" s="106" customFormat="1" ht="13.8" x14ac:dyDescent="0.25">
      <c r="A295" s="150" t="s">
        <v>15</v>
      </c>
      <c r="B295" s="150" t="s">
        <v>348</v>
      </c>
      <c r="C295" s="110" t="s">
        <v>349</v>
      </c>
      <c r="D295" s="110">
        <v>99431520</v>
      </c>
      <c r="E295" s="106" t="s">
        <v>128</v>
      </c>
      <c r="F295" s="119"/>
      <c r="G295" s="119"/>
      <c r="H295" s="119"/>
      <c r="I295" s="119"/>
      <c r="J295" s="119"/>
      <c r="K295" s="120">
        <v>90572.5</v>
      </c>
      <c r="L295" s="119"/>
      <c r="M295" s="119"/>
      <c r="N295" s="119"/>
      <c r="O295" s="119"/>
      <c r="P295" s="119"/>
      <c r="Q295" s="119"/>
      <c r="S295" s="121">
        <f t="shared" si="21"/>
        <v>90572.5</v>
      </c>
      <c r="U295" s="151">
        <f t="shared" si="22"/>
        <v>90572.5</v>
      </c>
      <c r="V295" s="151">
        <f t="shared" si="23"/>
        <v>0</v>
      </c>
    </row>
    <row r="296" spans="1:22" s="106" customFormat="1" ht="13.8" x14ac:dyDescent="0.25">
      <c r="A296" s="150" t="s">
        <v>15</v>
      </c>
      <c r="B296" s="150" t="s">
        <v>350</v>
      </c>
      <c r="C296" s="110" t="s">
        <v>349</v>
      </c>
      <c r="D296" s="110">
        <v>99431523</v>
      </c>
      <c r="E296" s="106" t="s">
        <v>128</v>
      </c>
      <c r="F296" s="119"/>
      <c r="G296" s="119"/>
      <c r="H296" s="119"/>
      <c r="I296" s="119"/>
      <c r="J296" s="119"/>
      <c r="K296" s="120">
        <v>90572.5</v>
      </c>
      <c r="L296" s="119"/>
      <c r="M296" s="119"/>
      <c r="N296" s="119"/>
      <c r="O296" s="119"/>
      <c r="P296" s="119"/>
      <c r="Q296" s="119"/>
      <c r="S296" s="121">
        <f t="shared" si="21"/>
        <v>90572.5</v>
      </c>
      <c r="U296" s="151">
        <f t="shared" si="22"/>
        <v>90572.5</v>
      </c>
      <c r="V296" s="151">
        <f t="shared" si="23"/>
        <v>0</v>
      </c>
    </row>
    <row r="297" spans="1:22" s="106" customFormat="1" ht="13.8" x14ac:dyDescent="0.25">
      <c r="A297" s="150" t="s">
        <v>15</v>
      </c>
      <c r="B297" s="150" t="s">
        <v>351</v>
      </c>
      <c r="C297" s="110" t="s">
        <v>303</v>
      </c>
      <c r="D297" s="110">
        <v>924804</v>
      </c>
      <c r="E297" s="106" t="s">
        <v>128</v>
      </c>
      <c r="F297" s="119"/>
      <c r="G297" s="119"/>
      <c r="H297" s="119"/>
      <c r="I297" s="119"/>
      <c r="J297" s="119"/>
      <c r="K297" s="120">
        <v>-5630.21</v>
      </c>
      <c r="L297" s="119"/>
      <c r="M297" s="119"/>
      <c r="N297" s="119"/>
      <c r="O297" s="119"/>
      <c r="P297" s="119"/>
      <c r="Q297" s="119"/>
      <c r="S297" s="121">
        <f t="shared" si="21"/>
        <v>-5630.21</v>
      </c>
      <c r="U297" s="151">
        <f t="shared" si="22"/>
        <v>0</v>
      </c>
      <c r="V297" s="151">
        <f t="shared" si="23"/>
        <v>-5630.21</v>
      </c>
    </row>
    <row r="298" spans="1:22" s="106" customFormat="1" ht="13.8" x14ac:dyDescent="0.25">
      <c r="A298" s="150" t="s">
        <v>15</v>
      </c>
      <c r="B298" s="150" t="s">
        <v>352</v>
      </c>
      <c r="C298" s="110" t="s">
        <v>303</v>
      </c>
      <c r="D298" s="110">
        <v>924805</v>
      </c>
      <c r="E298" s="106" t="s">
        <v>128</v>
      </c>
      <c r="F298" s="119"/>
      <c r="G298" s="119"/>
      <c r="H298" s="119"/>
      <c r="I298" s="119"/>
      <c r="J298" s="119"/>
      <c r="K298" s="120">
        <v>-1875.79</v>
      </c>
      <c r="L298" s="119"/>
      <c r="M298" s="119"/>
      <c r="N298" s="119"/>
      <c r="O298" s="119"/>
      <c r="P298" s="119"/>
      <c r="Q298" s="119"/>
      <c r="S298" s="121">
        <f t="shared" si="21"/>
        <v>-1875.79</v>
      </c>
      <c r="U298" s="151">
        <f t="shared" si="22"/>
        <v>0</v>
      </c>
      <c r="V298" s="151">
        <f t="shared" si="23"/>
        <v>-1875.79</v>
      </c>
    </row>
    <row r="299" spans="1:22" s="106" customFormat="1" ht="13.8" x14ac:dyDescent="0.25">
      <c r="A299" s="150" t="s">
        <v>15</v>
      </c>
      <c r="B299" s="150" t="s">
        <v>353</v>
      </c>
      <c r="C299" s="110" t="s">
        <v>303</v>
      </c>
      <c r="D299" s="110">
        <v>924806</v>
      </c>
      <c r="E299" s="106" t="s">
        <v>128</v>
      </c>
      <c r="F299" s="119"/>
      <c r="G299" s="119"/>
      <c r="H299" s="119"/>
      <c r="I299" s="119"/>
      <c r="J299" s="119"/>
      <c r="K299" s="120">
        <v>-6757.97</v>
      </c>
      <c r="L299" s="119"/>
      <c r="M299" s="119"/>
      <c r="N299" s="119"/>
      <c r="O299" s="119"/>
      <c r="P299" s="119"/>
      <c r="Q299" s="119"/>
      <c r="S299" s="121">
        <f t="shared" si="21"/>
        <v>-6757.97</v>
      </c>
      <c r="U299" s="151">
        <f t="shared" si="22"/>
        <v>0</v>
      </c>
      <c r="V299" s="151">
        <f t="shared" si="23"/>
        <v>-6757.97</v>
      </c>
    </row>
    <row r="300" spans="1:22" s="106" customFormat="1" ht="13.8" x14ac:dyDescent="0.25">
      <c r="A300" s="150" t="s">
        <v>15</v>
      </c>
      <c r="B300" s="150" t="s">
        <v>351</v>
      </c>
      <c r="C300" s="110" t="s">
        <v>303</v>
      </c>
      <c r="D300" s="110">
        <v>99431807</v>
      </c>
      <c r="E300" s="106" t="s">
        <v>128</v>
      </c>
      <c r="F300" s="119"/>
      <c r="G300" s="119"/>
      <c r="H300" s="119"/>
      <c r="I300" s="119"/>
      <c r="J300" s="119"/>
      <c r="K300" s="120">
        <v>5630.21</v>
      </c>
      <c r="L300" s="119"/>
      <c r="M300" s="119"/>
      <c r="N300" s="119"/>
      <c r="O300" s="119"/>
      <c r="P300" s="119"/>
      <c r="Q300" s="119"/>
      <c r="S300" s="121">
        <f t="shared" si="21"/>
        <v>5630.21</v>
      </c>
      <c r="U300" s="151">
        <f t="shared" si="22"/>
        <v>5630.21</v>
      </c>
      <c r="V300" s="151">
        <f t="shared" si="23"/>
        <v>0</v>
      </c>
    </row>
    <row r="301" spans="1:22" s="106" customFormat="1" ht="13.8" x14ac:dyDescent="0.25">
      <c r="A301" s="150" t="s">
        <v>15</v>
      </c>
      <c r="B301" s="150" t="s">
        <v>352</v>
      </c>
      <c r="C301" s="110" t="s">
        <v>303</v>
      </c>
      <c r="D301" s="110">
        <v>99431813</v>
      </c>
      <c r="E301" s="106" t="s">
        <v>128</v>
      </c>
      <c r="F301" s="119"/>
      <c r="G301" s="119"/>
      <c r="H301" s="119"/>
      <c r="I301" s="119"/>
      <c r="J301" s="119"/>
      <c r="K301" s="120">
        <v>1875.79</v>
      </c>
      <c r="L301" s="119"/>
      <c r="M301" s="119"/>
      <c r="N301" s="119"/>
      <c r="O301" s="119"/>
      <c r="P301" s="119"/>
      <c r="Q301" s="119"/>
      <c r="S301" s="121">
        <f t="shared" si="21"/>
        <v>1875.79</v>
      </c>
      <c r="U301" s="151">
        <f t="shared" si="22"/>
        <v>1875.79</v>
      </c>
      <c r="V301" s="151">
        <f t="shared" si="23"/>
        <v>0</v>
      </c>
    </row>
    <row r="302" spans="1:22" s="106" customFormat="1" ht="13.8" x14ac:dyDescent="0.25">
      <c r="A302" s="150" t="s">
        <v>15</v>
      </c>
      <c r="B302" s="150" t="s">
        <v>353</v>
      </c>
      <c r="C302" s="110" t="s">
        <v>303</v>
      </c>
      <c r="D302" s="110">
        <v>99431804</v>
      </c>
      <c r="E302" s="106" t="s">
        <v>128</v>
      </c>
      <c r="F302" s="119"/>
      <c r="G302" s="119"/>
      <c r="H302" s="119"/>
      <c r="I302" s="119"/>
      <c r="J302" s="119"/>
      <c r="K302" s="120">
        <v>6757.97</v>
      </c>
      <c r="L302" s="119"/>
      <c r="M302" s="119"/>
      <c r="N302" s="119"/>
      <c r="O302" s="119"/>
      <c r="P302" s="119"/>
      <c r="Q302" s="119"/>
      <c r="S302" s="121">
        <f t="shared" si="21"/>
        <v>6757.97</v>
      </c>
      <c r="U302" s="151">
        <f t="shared" si="22"/>
        <v>6757.97</v>
      </c>
      <c r="V302" s="151">
        <f t="shared" si="23"/>
        <v>0</v>
      </c>
    </row>
    <row r="303" spans="1:22" s="106" customFormat="1" ht="13.8" x14ac:dyDescent="0.25">
      <c r="A303" s="150" t="s">
        <v>15</v>
      </c>
      <c r="B303" s="150" t="s">
        <v>354</v>
      </c>
      <c r="C303" s="110" t="s">
        <v>355</v>
      </c>
      <c r="D303" s="110">
        <v>925614</v>
      </c>
      <c r="E303" s="106" t="s">
        <v>128</v>
      </c>
      <c r="F303" s="119"/>
      <c r="G303" s="119"/>
      <c r="H303" s="119"/>
      <c r="I303" s="119"/>
      <c r="J303" s="119"/>
      <c r="K303" s="120">
        <v>-14114</v>
      </c>
      <c r="L303" s="119"/>
      <c r="M303" s="119"/>
      <c r="N303" s="119"/>
      <c r="O303" s="119"/>
      <c r="P303" s="119"/>
      <c r="Q303" s="119"/>
      <c r="S303" s="121">
        <f t="shared" si="21"/>
        <v>-14114</v>
      </c>
      <c r="U303" s="151">
        <f t="shared" si="22"/>
        <v>0</v>
      </c>
      <c r="V303" s="151">
        <f t="shared" si="23"/>
        <v>-14114</v>
      </c>
    </row>
    <row r="304" spans="1:22" s="106" customFormat="1" ht="13.8" x14ac:dyDescent="0.25">
      <c r="A304" s="150" t="s">
        <v>15</v>
      </c>
      <c r="B304" s="150" t="s">
        <v>354</v>
      </c>
      <c r="C304" s="110" t="s">
        <v>355</v>
      </c>
      <c r="D304" s="110">
        <v>99431816</v>
      </c>
      <c r="E304" s="106" t="s">
        <v>128</v>
      </c>
      <c r="F304" s="119"/>
      <c r="G304" s="119"/>
      <c r="H304" s="119"/>
      <c r="I304" s="119"/>
      <c r="J304" s="119"/>
      <c r="K304" s="120">
        <v>14114</v>
      </c>
      <c r="L304" s="119"/>
      <c r="M304" s="119"/>
      <c r="N304" s="119"/>
      <c r="O304" s="119"/>
      <c r="P304" s="119"/>
      <c r="Q304" s="119"/>
      <c r="S304" s="121">
        <f t="shared" si="21"/>
        <v>14114</v>
      </c>
      <c r="U304" s="151">
        <f t="shared" si="22"/>
        <v>14114</v>
      </c>
      <c r="V304" s="151">
        <f t="shared" si="23"/>
        <v>0</v>
      </c>
    </row>
    <row r="305" spans="1:22" s="106" customFormat="1" ht="13.8" x14ac:dyDescent="0.25">
      <c r="A305" s="150" t="s">
        <v>15</v>
      </c>
      <c r="B305" s="150" t="s">
        <v>356</v>
      </c>
      <c r="C305" s="110" t="s">
        <v>357</v>
      </c>
      <c r="D305" s="110">
        <v>925626</v>
      </c>
      <c r="E305" s="106" t="s">
        <v>128</v>
      </c>
      <c r="F305" s="119"/>
      <c r="G305" s="119"/>
      <c r="H305" s="119"/>
      <c r="I305" s="119"/>
      <c r="J305" s="119"/>
      <c r="K305" s="120">
        <v>-3897</v>
      </c>
      <c r="L305" s="119"/>
      <c r="M305" s="119"/>
      <c r="N305" s="119"/>
      <c r="O305" s="119"/>
      <c r="P305" s="119"/>
      <c r="Q305" s="119"/>
      <c r="S305" s="121">
        <f t="shared" si="21"/>
        <v>-3897</v>
      </c>
      <c r="U305" s="151">
        <f t="shared" si="22"/>
        <v>0</v>
      </c>
      <c r="V305" s="151">
        <f t="shared" si="23"/>
        <v>-3897</v>
      </c>
    </row>
    <row r="306" spans="1:22" s="106" customFormat="1" ht="13.8" x14ac:dyDescent="0.25">
      <c r="A306" s="150" t="s">
        <v>15</v>
      </c>
      <c r="B306" s="150" t="s">
        <v>356</v>
      </c>
      <c r="C306" s="110" t="s">
        <v>357</v>
      </c>
      <c r="D306" s="110">
        <v>99431819</v>
      </c>
      <c r="E306" s="106" t="s">
        <v>128</v>
      </c>
      <c r="F306" s="119"/>
      <c r="G306" s="119"/>
      <c r="H306" s="119"/>
      <c r="I306" s="119"/>
      <c r="J306" s="119"/>
      <c r="K306" s="120">
        <v>3897</v>
      </c>
      <c r="L306" s="119"/>
      <c r="M306" s="119"/>
      <c r="N306" s="119"/>
      <c r="O306" s="119"/>
      <c r="P306" s="119"/>
      <c r="Q306" s="119"/>
      <c r="S306" s="121">
        <f t="shared" si="21"/>
        <v>3897</v>
      </c>
      <c r="U306" s="151">
        <f t="shared" si="22"/>
        <v>3897</v>
      </c>
      <c r="V306" s="151">
        <f t="shared" si="23"/>
        <v>0</v>
      </c>
    </row>
    <row r="307" spans="1:22" s="106" customFormat="1" ht="13.8" x14ac:dyDescent="0.25">
      <c r="A307" s="150" t="s">
        <v>15</v>
      </c>
      <c r="B307" s="150" t="s">
        <v>358</v>
      </c>
      <c r="C307" s="110" t="s">
        <v>305</v>
      </c>
      <c r="D307" s="110">
        <v>925997</v>
      </c>
      <c r="E307" s="106" t="s">
        <v>128</v>
      </c>
      <c r="F307" s="119"/>
      <c r="G307" s="119"/>
      <c r="H307" s="119"/>
      <c r="I307" s="119"/>
      <c r="J307" s="119"/>
      <c r="K307" s="120">
        <v>-1935.21</v>
      </c>
      <c r="L307" s="119"/>
      <c r="M307" s="119"/>
      <c r="N307" s="119"/>
      <c r="O307" s="119"/>
      <c r="P307" s="119"/>
      <c r="Q307" s="119"/>
      <c r="S307" s="121">
        <f t="shared" si="21"/>
        <v>-1935.21</v>
      </c>
      <c r="U307" s="151">
        <f t="shared" si="22"/>
        <v>0</v>
      </c>
      <c r="V307" s="151">
        <f t="shared" si="23"/>
        <v>-1935.21</v>
      </c>
    </row>
    <row r="308" spans="1:22" s="106" customFormat="1" ht="13.8" x14ac:dyDescent="0.25">
      <c r="A308" s="150" t="s">
        <v>15</v>
      </c>
      <c r="B308" s="150" t="s">
        <v>358</v>
      </c>
      <c r="C308" s="110" t="s">
        <v>305</v>
      </c>
      <c r="D308" s="110">
        <v>99431825</v>
      </c>
      <c r="E308" s="106" t="s">
        <v>128</v>
      </c>
      <c r="F308" s="119"/>
      <c r="G308" s="119"/>
      <c r="H308" s="119"/>
      <c r="I308" s="119"/>
      <c r="J308" s="119"/>
      <c r="K308" s="120">
        <v>1935.21</v>
      </c>
      <c r="L308" s="119"/>
      <c r="M308" s="119"/>
      <c r="N308" s="119"/>
      <c r="O308" s="119"/>
      <c r="P308" s="119"/>
      <c r="Q308" s="119"/>
      <c r="S308" s="121">
        <f t="shared" si="21"/>
        <v>1935.21</v>
      </c>
      <c r="U308" s="151">
        <f t="shared" si="22"/>
        <v>1935.21</v>
      </c>
      <c r="V308" s="151">
        <f t="shared" si="23"/>
        <v>0</v>
      </c>
    </row>
    <row r="309" spans="1:22" s="106" customFormat="1" ht="13.8" x14ac:dyDescent="0.25">
      <c r="A309" s="150" t="s">
        <v>15</v>
      </c>
      <c r="B309" s="150" t="s">
        <v>359</v>
      </c>
      <c r="C309" s="110" t="s">
        <v>360</v>
      </c>
      <c r="D309" s="110">
        <v>99310282</v>
      </c>
      <c r="E309" s="106" t="s">
        <v>128</v>
      </c>
      <c r="F309" s="119"/>
      <c r="G309" s="119"/>
      <c r="H309" s="119"/>
      <c r="I309" s="119"/>
      <c r="J309" s="119"/>
      <c r="K309" s="120">
        <v>-5141.5600000000004</v>
      </c>
      <c r="L309" s="119"/>
      <c r="M309" s="119"/>
      <c r="N309" s="119"/>
      <c r="O309" s="119"/>
      <c r="P309" s="119"/>
      <c r="Q309" s="119"/>
      <c r="S309" s="121">
        <f t="shared" si="21"/>
        <v>-5141.5600000000004</v>
      </c>
      <c r="U309" s="151">
        <f t="shared" si="22"/>
        <v>0</v>
      </c>
      <c r="V309" s="151">
        <f t="shared" si="23"/>
        <v>-5141.5600000000004</v>
      </c>
    </row>
    <row r="310" spans="1:22" s="106" customFormat="1" ht="13.8" x14ac:dyDescent="0.25">
      <c r="A310" s="150" t="s">
        <v>15</v>
      </c>
      <c r="B310" s="150" t="s">
        <v>359</v>
      </c>
      <c r="C310" s="110" t="s">
        <v>360</v>
      </c>
      <c r="D310" s="110">
        <v>99431831</v>
      </c>
      <c r="E310" s="106" t="s">
        <v>128</v>
      </c>
      <c r="F310" s="119"/>
      <c r="G310" s="119"/>
      <c r="H310" s="119"/>
      <c r="I310" s="119"/>
      <c r="J310" s="119"/>
      <c r="K310" s="120">
        <v>5141.5600000000004</v>
      </c>
      <c r="L310" s="119"/>
      <c r="M310" s="119"/>
      <c r="N310" s="119"/>
      <c r="O310" s="119"/>
      <c r="P310" s="119"/>
      <c r="Q310" s="119"/>
      <c r="S310" s="121">
        <f t="shared" si="21"/>
        <v>5141.5600000000004</v>
      </c>
      <c r="U310" s="151">
        <f t="shared" si="22"/>
        <v>5141.5600000000004</v>
      </c>
      <c r="V310" s="151">
        <f t="shared" si="23"/>
        <v>0</v>
      </c>
    </row>
    <row r="311" spans="1:22" s="106" customFormat="1" ht="13.8" x14ac:dyDescent="0.25">
      <c r="A311" s="150" t="s">
        <v>15</v>
      </c>
      <c r="B311" s="150" t="s">
        <v>361</v>
      </c>
      <c r="C311" s="110" t="s">
        <v>362</v>
      </c>
      <c r="D311" s="110">
        <v>99310285</v>
      </c>
      <c r="E311" s="106" t="s">
        <v>128</v>
      </c>
      <c r="F311" s="119"/>
      <c r="G311" s="119"/>
      <c r="H311" s="119"/>
      <c r="I311" s="119"/>
      <c r="J311" s="119"/>
      <c r="K311" s="120">
        <v>-6187.35</v>
      </c>
      <c r="L311" s="119"/>
      <c r="M311" s="119"/>
      <c r="N311" s="119"/>
      <c r="O311" s="119"/>
      <c r="P311" s="119"/>
      <c r="Q311" s="119"/>
      <c r="S311" s="121">
        <f t="shared" si="21"/>
        <v>-6187.35</v>
      </c>
      <c r="U311" s="151">
        <f t="shared" si="22"/>
        <v>0</v>
      </c>
      <c r="V311" s="151">
        <f t="shared" si="23"/>
        <v>-6187.35</v>
      </c>
    </row>
    <row r="312" spans="1:22" s="106" customFormat="1" ht="13.8" x14ac:dyDescent="0.25">
      <c r="A312" s="150" t="s">
        <v>15</v>
      </c>
      <c r="B312" s="150" t="s">
        <v>361</v>
      </c>
      <c r="C312" s="110" t="s">
        <v>362</v>
      </c>
      <c r="D312" s="110">
        <v>99431834</v>
      </c>
      <c r="E312" s="106" t="s">
        <v>128</v>
      </c>
      <c r="F312" s="119"/>
      <c r="G312" s="119"/>
      <c r="H312" s="119"/>
      <c r="I312" s="119"/>
      <c r="J312" s="119"/>
      <c r="K312" s="120">
        <v>6187.35</v>
      </c>
      <c r="L312" s="119"/>
      <c r="M312" s="119"/>
      <c r="N312" s="119"/>
      <c r="O312" s="119"/>
      <c r="P312" s="119"/>
      <c r="Q312" s="119"/>
      <c r="S312" s="121">
        <f t="shared" si="21"/>
        <v>6187.35</v>
      </c>
      <c r="U312" s="151">
        <f t="shared" si="22"/>
        <v>6187.35</v>
      </c>
      <c r="V312" s="151">
        <f t="shared" si="23"/>
        <v>0</v>
      </c>
    </row>
    <row r="313" spans="1:22" s="106" customFormat="1" ht="13.8" x14ac:dyDescent="0.25">
      <c r="A313" s="150" t="s">
        <v>15</v>
      </c>
      <c r="B313" s="150" t="s">
        <v>363</v>
      </c>
      <c r="C313" s="110" t="s">
        <v>364</v>
      </c>
      <c r="D313" s="110">
        <v>99407555</v>
      </c>
      <c r="E313" s="106" t="s">
        <v>128</v>
      </c>
      <c r="F313" s="119"/>
      <c r="G313" s="119"/>
      <c r="H313" s="119"/>
      <c r="I313" s="119"/>
      <c r="J313" s="119"/>
      <c r="K313" s="120">
        <v>-155807.72</v>
      </c>
      <c r="L313" s="119"/>
      <c r="M313" s="119"/>
      <c r="N313" s="119"/>
      <c r="O313" s="119"/>
      <c r="P313" s="119"/>
      <c r="Q313" s="119"/>
      <c r="S313" s="121">
        <f t="shared" si="21"/>
        <v>-155807.72</v>
      </c>
      <c r="U313" s="151">
        <f t="shared" si="22"/>
        <v>0</v>
      </c>
      <c r="V313" s="151">
        <f t="shared" si="23"/>
        <v>-155807.72</v>
      </c>
    </row>
    <row r="314" spans="1:22" s="127" customFormat="1" ht="13.8" x14ac:dyDescent="0.25">
      <c r="A314" s="152" t="s">
        <v>15</v>
      </c>
      <c r="B314" s="152" t="s">
        <v>363</v>
      </c>
      <c r="C314" s="153" t="s">
        <v>364</v>
      </c>
      <c r="D314" s="153">
        <v>99431526</v>
      </c>
      <c r="E314" s="127" t="s">
        <v>128</v>
      </c>
      <c r="F314" s="125"/>
      <c r="G314" s="125"/>
      <c r="H314" s="125"/>
      <c r="I314" s="125"/>
      <c r="J314" s="125"/>
      <c r="K314" s="125">
        <v>155807.72</v>
      </c>
      <c r="L314" s="125"/>
      <c r="M314" s="125"/>
      <c r="N314" s="125"/>
      <c r="O314" s="125"/>
      <c r="P314" s="125"/>
      <c r="Q314" s="125"/>
      <c r="S314" s="126">
        <f t="shared" si="21"/>
        <v>155807.72</v>
      </c>
      <c r="U314" s="154">
        <f t="shared" si="22"/>
        <v>155807.72</v>
      </c>
      <c r="V314" s="154">
        <f t="shared" si="23"/>
        <v>0</v>
      </c>
    </row>
    <row r="315" spans="1:22" s="106" customFormat="1" ht="13.8" x14ac:dyDescent="0.25">
      <c r="A315" s="150" t="s">
        <v>15</v>
      </c>
      <c r="B315" s="150" t="s">
        <v>293</v>
      </c>
      <c r="C315" s="110" t="s">
        <v>286</v>
      </c>
      <c r="D315" s="110">
        <v>921010</v>
      </c>
      <c r="E315" s="106" t="s">
        <v>365</v>
      </c>
      <c r="F315" s="119"/>
      <c r="G315" s="119"/>
      <c r="H315" s="119"/>
      <c r="I315" s="119"/>
      <c r="J315" s="119"/>
      <c r="K315" s="120">
        <v>-40906</v>
      </c>
      <c r="L315" s="119"/>
      <c r="M315" s="119"/>
      <c r="N315" s="119"/>
      <c r="O315" s="119"/>
      <c r="P315" s="119"/>
      <c r="Q315" s="119"/>
      <c r="S315" s="121">
        <f t="shared" si="21"/>
        <v>-40906</v>
      </c>
      <c r="U315" s="151">
        <f t="shared" si="22"/>
        <v>0</v>
      </c>
      <c r="V315" s="151">
        <f t="shared" si="23"/>
        <v>-40906</v>
      </c>
    </row>
    <row r="316" spans="1:22" s="106" customFormat="1" ht="13.8" x14ac:dyDescent="0.25">
      <c r="A316" s="150" t="s">
        <v>15</v>
      </c>
      <c r="B316" s="150" t="s">
        <v>366</v>
      </c>
      <c r="C316" s="110" t="s">
        <v>286</v>
      </c>
      <c r="D316" s="110">
        <v>921011</v>
      </c>
      <c r="E316" s="106" t="s">
        <v>365</v>
      </c>
      <c r="F316" s="119"/>
      <c r="G316" s="119"/>
      <c r="H316" s="119"/>
      <c r="I316" s="119"/>
      <c r="J316" s="119"/>
      <c r="K316" s="120">
        <v>-87295</v>
      </c>
      <c r="L316" s="119"/>
      <c r="M316" s="119"/>
      <c r="N316" s="119"/>
      <c r="O316" s="119"/>
      <c r="P316" s="119"/>
      <c r="Q316" s="119"/>
      <c r="S316" s="121">
        <f t="shared" si="21"/>
        <v>-87295</v>
      </c>
      <c r="U316" s="151">
        <f t="shared" si="22"/>
        <v>0</v>
      </c>
      <c r="V316" s="151">
        <f t="shared" si="23"/>
        <v>-87295</v>
      </c>
    </row>
    <row r="317" spans="1:22" s="106" customFormat="1" ht="13.8" x14ac:dyDescent="0.25">
      <c r="A317" s="150" t="s">
        <v>15</v>
      </c>
      <c r="B317" s="150" t="s">
        <v>293</v>
      </c>
      <c r="C317" s="110" t="s">
        <v>286</v>
      </c>
      <c r="D317" s="110">
        <v>99431511</v>
      </c>
      <c r="E317" s="106" t="s">
        <v>365</v>
      </c>
      <c r="F317" s="119"/>
      <c r="G317" s="119"/>
      <c r="H317" s="119"/>
      <c r="I317" s="119"/>
      <c r="J317" s="119"/>
      <c r="K317" s="120">
        <v>40906</v>
      </c>
      <c r="L317" s="119"/>
      <c r="M317" s="119"/>
      <c r="N317" s="119"/>
      <c r="O317" s="119"/>
      <c r="P317" s="119"/>
      <c r="Q317" s="119"/>
      <c r="S317" s="121">
        <f t="shared" si="21"/>
        <v>40906</v>
      </c>
      <c r="U317" s="151">
        <f t="shared" si="22"/>
        <v>40906</v>
      </c>
      <c r="V317" s="151">
        <f t="shared" si="23"/>
        <v>0</v>
      </c>
    </row>
    <row r="318" spans="1:22" s="127" customFormat="1" ht="13.8" x14ac:dyDescent="0.25">
      <c r="A318" s="152" t="s">
        <v>15</v>
      </c>
      <c r="B318" s="152" t="s">
        <v>366</v>
      </c>
      <c r="C318" s="153" t="s">
        <v>286</v>
      </c>
      <c r="D318" s="153">
        <v>99431466</v>
      </c>
      <c r="E318" s="127" t="s">
        <v>365</v>
      </c>
      <c r="F318" s="125"/>
      <c r="G318" s="125"/>
      <c r="H318" s="125"/>
      <c r="I318" s="125"/>
      <c r="J318" s="125"/>
      <c r="K318" s="125">
        <v>87295</v>
      </c>
      <c r="L318" s="125"/>
      <c r="M318" s="125"/>
      <c r="N318" s="125"/>
      <c r="O318" s="125"/>
      <c r="P318" s="125"/>
      <c r="Q318" s="125"/>
      <c r="S318" s="126">
        <f t="shared" si="21"/>
        <v>87295</v>
      </c>
      <c r="U318" s="154">
        <f t="shared" si="22"/>
        <v>87295</v>
      </c>
      <c r="V318" s="154">
        <f t="shared" si="23"/>
        <v>0</v>
      </c>
    </row>
    <row r="319" spans="1:22" s="106" customFormat="1" ht="13.8" x14ac:dyDescent="0.25">
      <c r="A319" s="150" t="s">
        <v>15</v>
      </c>
      <c r="B319" s="150" t="s">
        <v>367</v>
      </c>
      <c r="C319" s="110" t="s">
        <v>286</v>
      </c>
      <c r="D319" s="110">
        <v>921012</v>
      </c>
      <c r="E319" s="106" t="s">
        <v>129</v>
      </c>
      <c r="F319" s="119"/>
      <c r="G319" s="119"/>
      <c r="H319" s="119"/>
      <c r="I319" s="119"/>
      <c r="J319" s="119"/>
      <c r="K319" s="120">
        <v>-1308</v>
      </c>
      <c r="L319" s="119"/>
      <c r="M319" s="119"/>
      <c r="N319" s="119"/>
      <c r="O319" s="119"/>
      <c r="P319" s="119"/>
      <c r="Q319" s="119"/>
      <c r="S319" s="121">
        <f t="shared" si="21"/>
        <v>-1308</v>
      </c>
      <c r="U319" s="151">
        <f t="shared" si="22"/>
        <v>0</v>
      </c>
      <c r="V319" s="151">
        <f t="shared" si="23"/>
        <v>-1308</v>
      </c>
    </row>
    <row r="320" spans="1:22" s="106" customFormat="1" ht="13.8" x14ac:dyDescent="0.25">
      <c r="A320" s="150" t="s">
        <v>15</v>
      </c>
      <c r="B320" s="150" t="s">
        <v>368</v>
      </c>
      <c r="C320" s="110" t="s">
        <v>286</v>
      </c>
      <c r="D320" s="110">
        <v>921013</v>
      </c>
      <c r="E320" s="106" t="s">
        <v>129</v>
      </c>
      <c r="F320" s="119"/>
      <c r="G320" s="119"/>
      <c r="H320" s="119"/>
      <c r="I320" s="119"/>
      <c r="J320" s="119"/>
      <c r="K320" s="120">
        <v>-4051</v>
      </c>
      <c r="L320" s="119"/>
      <c r="M320" s="119"/>
      <c r="N320" s="119"/>
      <c r="O320" s="119"/>
      <c r="P320" s="119"/>
      <c r="Q320" s="119"/>
      <c r="S320" s="121">
        <f t="shared" si="21"/>
        <v>-4051</v>
      </c>
      <c r="U320" s="151">
        <f t="shared" si="22"/>
        <v>0</v>
      </c>
      <c r="V320" s="151">
        <f t="shared" si="23"/>
        <v>-4051</v>
      </c>
    </row>
    <row r="321" spans="1:25" s="106" customFormat="1" ht="13.8" x14ac:dyDescent="0.25">
      <c r="A321" s="150" t="s">
        <v>15</v>
      </c>
      <c r="B321" s="150" t="s">
        <v>367</v>
      </c>
      <c r="C321" s="110" t="s">
        <v>286</v>
      </c>
      <c r="D321" s="110">
        <v>99431768</v>
      </c>
      <c r="E321" s="106" t="s">
        <v>129</v>
      </c>
      <c r="F321" s="119"/>
      <c r="G321" s="119"/>
      <c r="H321" s="119"/>
      <c r="I321" s="119"/>
      <c r="J321" s="119"/>
      <c r="K321" s="120">
        <v>1308</v>
      </c>
      <c r="L321" s="119"/>
      <c r="M321" s="119"/>
      <c r="N321" s="119"/>
      <c r="O321" s="119"/>
      <c r="P321" s="119"/>
      <c r="Q321" s="119"/>
      <c r="S321" s="121">
        <f t="shared" si="21"/>
        <v>1308</v>
      </c>
      <c r="U321" s="151">
        <f t="shared" si="22"/>
        <v>1308</v>
      </c>
      <c r="V321" s="151">
        <f t="shared" si="23"/>
        <v>0</v>
      </c>
    </row>
    <row r="322" spans="1:25" s="127" customFormat="1" ht="13.8" x14ac:dyDescent="0.25">
      <c r="A322" s="152" t="s">
        <v>15</v>
      </c>
      <c r="B322" s="152" t="s">
        <v>368</v>
      </c>
      <c r="C322" s="153" t="s">
        <v>286</v>
      </c>
      <c r="D322" s="153">
        <v>99431762</v>
      </c>
      <c r="E322" s="127" t="s">
        <v>129</v>
      </c>
      <c r="F322" s="125"/>
      <c r="G322" s="125"/>
      <c r="H322" s="125"/>
      <c r="I322" s="125"/>
      <c r="J322" s="125"/>
      <c r="K322" s="125">
        <v>4051</v>
      </c>
      <c r="L322" s="125"/>
      <c r="M322" s="125"/>
      <c r="N322" s="125"/>
      <c r="O322" s="125"/>
      <c r="P322" s="125"/>
      <c r="Q322" s="125"/>
      <c r="S322" s="126">
        <f t="shared" si="21"/>
        <v>4051</v>
      </c>
      <c r="U322" s="154">
        <f t="shared" si="22"/>
        <v>4051</v>
      </c>
      <c r="V322" s="154">
        <f t="shared" si="23"/>
        <v>0</v>
      </c>
    </row>
    <row r="323" spans="1:25" s="106" customFormat="1" ht="13.8" x14ac:dyDescent="0.25">
      <c r="A323" s="150" t="s">
        <v>369</v>
      </c>
      <c r="B323" s="150" t="s">
        <v>370</v>
      </c>
      <c r="C323" s="110" t="s">
        <v>371</v>
      </c>
      <c r="D323" s="110">
        <v>99387189</v>
      </c>
      <c r="E323" s="106" t="s">
        <v>128</v>
      </c>
      <c r="F323" s="119"/>
      <c r="G323" s="119"/>
      <c r="H323" s="119"/>
      <c r="I323" s="119">
        <v>-266257.89</v>
      </c>
      <c r="J323" s="119"/>
      <c r="K323" s="120"/>
      <c r="L323" s="119"/>
      <c r="M323" s="119"/>
      <c r="N323" s="119"/>
      <c r="O323" s="119"/>
      <c r="P323" s="119"/>
      <c r="Q323" s="119"/>
      <c r="S323" s="121">
        <f t="shared" si="21"/>
        <v>-266257.89</v>
      </c>
      <c r="U323" s="151">
        <f t="shared" si="22"/>
        <v>0</v>
      </c>
      <c r="V323" s="151">
        <f t="shared" si="23"/>
        <v>-266257.89</v>
      </c>
    </row>
    <row r="324" spans="1:25" s="106" customFormat="1" ht="13.8" x14ac:dyDescent="0.25">
      <c r="A324" s="150" t="s">
        <v>369</v>
      </c>
      <c r="B324" s="150" t="s">
        <v>370</v>
      </c>
      <c r="C324" s="110" t="s">
        <v>371</v>
      </c>
      <c r="D324" s="110">
        <v>99428386</v>
      </c>
      <c r="E324" s="106" t="s">
        <v>128</v>
      </c>
      <c r="F324" s="119"/>
      <c r="G324" s="119"/>
      <c r="H324" s="119"/>
      <c r="I324" s="119">
        <v>266257.89</v>
      </c>
      <c r="J324" s="119"/>
      <c r="K324" s="120"/>
      <c r="L324" s="119"/>
      <c r="M324" s="119"/>
      <c r="N324" s="119"/>
      <c r="O324" s="119"/>
      <c r="P324" s="119"/>
      <c r="Q324" s="119"/>
      <c r="S324" s="121">
        <f t="shared" si="21"/>
        <v>266257.89</v>
      </c>
      <c r="U324" s="151">
        <f t="shared" si="22"/>
        <v>266257.89</v>
      </c>
      <c r="V324" s="151">
        <f t="shared" si="23"/>
        <v>0</v>
      </c>
    </row>
    <row r="325" spans="1:25" s="106" customFormat="1" ht="13.8" x14ac:dyDescent="0.25">
      <c r="A325" s="150"/>
      <c r="C325" s="110"/>
      <c r="D325" s="110"/>
    </row>
    <row r="326" spans="1:25" s="106" customFormat="1" ht="13.8" x14ac:dyDescent="0.25">
      <c r="A326" s="138" t="s">
        <v>73</v>
      </c>
      <c r="B326" s="138"/>
      <c r="C326" s="110"/>
      <c r="D326" s="110"/>
      <c r="F326" s="140">
        <f>SUM(F163:F325)</f>
        <v>0</v>
      </c>
      <c r="G326" s="140">
        <f t="shared" ref="G326:V326" si="24">SUM(G163:G325)</f>
        <v>0</v>
      </c>
      <c r="H326" s="140">
        <f t="shared" si="24"/>
        <v>0</v>
      </c>
      <c r="I326" s="140">
        <f t="shared" si="24"/>
        <v>0</v>
      </c>
      <c r="J326" s="140">
        <f t="shared" si="24"/>
        <v>0</v>
      </c>
      <c r="K326" s="140">
        <f t="shared" si="24"/>
        <v>0</v>
      </c>
      <c r="L326" s="140">
        <f t="shared" si="24"/>
        <v>0</v>
      </c>
      <c r="M326" s="140">
        <f t="shared" si="24"/>
        <v>0</v>
      </c>
      <c r="N326" s="140">
        <f t="shared" si="24"/>
        <v>0</v>
      </c>
      <c r="O326" s="140">
        <f t="shared" si="24"/>
        <v>0</v>
      </c>
      <c r="P326" s="140">
        <f t="shared" si="24"/>
        <v>0</v>
      </c>
      <c r="Q326" s="140">
        <f t="shared" si="24"/>
        <v>0</v>
      </c>
      <c r="S326" s="140">
        <f t="shared" si="24"/>
        <v>0</v>
      </c>
      <c r="U326" s="140">
        <f t="shared" si="24"/>
        <v>2642747.2000000002</v>
      </c>
      <c r="V326" s="140">
        <f t="shared" si="24"/>
        <v>-2642747.2000000002</v>
      </c>
    </row>
    <row r="327" spans="1:25" s="106" customFormat="1" ht="13.8" x14ac:dyDescent="0.25">
      <c r="C327" s="110"/>
      <c r="D327" s="110"/>
      <c r="Y327" s="136"/>
    </row>
    <row r="328" spans="1:25" s="106" customFormat="1" thickBot="1" x14ac:dyDescent="0.3">
      <c r="A328" s="146" t="s">
        <v>72</v>
      </c>
      <c r="B328" s="146"/>
      <c r="C328" s="110"/>
      <c r="D328" s="110"/>
      <c r="F328" s="147">
        <f t="shared" ref="F328:Q328" si="25">F160+F326</f>
        <v>0</v>
      </c>
      <c r="G328" s="147">
        <f t="shared" si="25"/>
        <v>0</v>
      </c>
      <c r="H328" s="147">
        <f t="shared" si="25"/>
        <v>0</v>
      </c>
      <c r="I328" s="147">
        <f t="shared" si="25"/>
        <v>0</v>
      </c>
      <c r="J328" s="147">
        <f t="shared" si="25"/>
        <v>0</v>
      </c>
      <c r="K328" s="147">
        <f t="shared" si="25"/>
        <v>2.0372681319713593E-10</v>
      </c>
      <c r="L328" s="147">
        <f t="shared" si="25"/>
        <v>0</v>
      </c>
      <c r="M328" s="147">
        <f t="shared" si="25"/>
        <v>0</v>
      </c>
      <c r="N328" s="147">
        <f t="shared" si="25"/>
        <v>0</v>
      </c>
      <c r="O328" s="147">
        <f t="shared" si="25"/>
        <v>0</v>
      </c>
      <c r="P328" s="147">
        <f t="shared" si="25"/>
        <v>0</v>
      </c>
      <c r="Q328" s="147">
        <f t="shared" si="25"/>
        <v>0</v>
      </c>
      <c r="S328" s="147">
        <f>S160+S326</f>
        <v>2.0372681319713593E-10</v>
      </c>
      <c r="U328" s="147">
        <f>U160+U326</f>
        <v>4548585.1599999992</v>
      </c>
      <c r="V328" s="147">
        <f>V160+V326</f>
        <v>-4548585.1599999992</v>
      </c>
      <c r="X328" s="148">
        <v>4548585.1599999992</v>
      </c>
      <c r="Y328" s="147">
        <f>U328-X328</f>
        <v>0</v>
      </c>
    </row>
    <row r="329" spans="1:25" s="106" customFormat="1" ht="15" thickTop="1" x14ac:dyDescent="0.3">
      <c r="A329" s="155"/>
      <c r="B329" s="155"/>
      <c r="C329" s="110"/>
      <c r="D329" s="110"/>
    </row>
    <row r="330" spans="1:25" s="106" customFormat="1" ht="13.8" x14ac:dyDescent="0.25">
      <c r="C330" s="110"/>
      <c r="D330" s="110"/>
    </row>
    <row r="331" spans="1:25" s="106" customFormat="1" ht="13.8" x14ac:dyDescent="0.25">
      <c r="C331" s="110"/>
      <c r="D331" s="110"/>
    </row>
    <row r="332" spans="1:25" s="106" customFormat="1" ht="13.8" x14ac:dyDescent="0.25">
      <c r="A332" s="114" t="str">
        <f>$C$3&amp;" Actual Retirements"</f>
        <v>2022 Actual Retirements</v>
      </c>
      <c r="B332" s="114"/>
      <c r="C332" s="112"/>
      <c r="D332" s="112"/>
      <c r="E332" s="111"/>
      <c r="F332" s="149" t="str">
        <f t="shared" ref="F332:Q332" si="26">F8</f>
        <v>Jan-22</v>
      </c>
      <c r="G332" s="149" t="str">
        <f t="shared" si="26"/>
        <v>Feb-22</v>
      </c>
      <c r="H332" s="149" t="str">
        <f t="shared" si="26"/>
        <v>Mar-22</v>
      </c>
      <c r="I332" s="149" t="str">
        <f t="shared" si="26"/>
        <v>Apr-22</v>
      </c>
      <c r="J332" s="149" t="str">
        <f t="shared" si="26"/>
        <v>May-22</v>
      </c>
      <c r="K332" s="149" t="str">
        <f t="shared" si="26"/>
        <v>Jun-22</v>
      </c>
      <c r="L332" s="149" t="str">
        <f t="shared" si="26"/>
        <v>Jul-22</v>
      </c>
      <c r="M332" s="149" t="str">
        <f t="shared" si="26"/>
        <v>Aug-22</v>
      </c>
      <c r="N332" s="149" t="str">
        <f t="shared" si="26"/>
        <v>Sep-22</v>
      </c>
      <c r="O332" s="149" t="str">
        <f t="shared" si="26"/>
        <v>Oct-22</v>
      </c>
      <c r="P332" s="149" t="str">
        <f t="shared" si="26"/>
        <v>Nov-22</v>
      </c>
      <c r="Q332" s="149" t="str">
        <f t="shared" si="26"/>
        <v>Dec-22</v>
      </c>
      <c r="R332" s="149"/>
      <c r="S332" s="111" t="str">
        <f>S8</f>
        <v>Total 2022</v>
      </c>
      <c r="T332" s="111"/>
      <c r="U332" s="111"/>
      <c r="V332" s="111"/>
      <c r="W332" s="111"/>
    </row>
    <row r="333" spans="1:25" s="106" customFormat="1" ht="13.8" x14ac:dyDescent="0.25">
      <c r="C333" s="110"/>
      <c r="D333" s="110"/>
    </row>
    <row r="334" spans="1:25" s="106" customFormat="1" ht="13.8" x14ac:dyDescent="0.25">
      <c r="A334" s="115" t="s">
        <v>59</v>
      </c>
      <c r="B334" s="115"/>
      <c r="C334" s="156"/>
      <c r="D334" s="156"/>
      <c r="E334" s="121"/>
      <c r="F334" s="121"/>
      <c r="G334" s="121"/>
      <c r="H334" s="121"/>
      <c r="I334" s="121"/>
      <c r="J334" s="121"/>
      <c r="K334" s="121"/>
      <c r="L334" s="121"/>
      <c r="M334" s="121"/>
      <c r="N334" s="121"/>
      <c r="O334" s="121"/>
      <c r="P334" s="121"/>
      <c r="Q334" s="121"/>
      <c r="R334" s="121"/>
      <c r="S334" s="121"/>
      <c r="T334" s="121"/>
      <c r="U334" s="121"/>
      <c r="V334" s="121"/>
      <c r="W334" s="121"/>
    </row>
    <row r="335" spans="1:25" s="106" customFormat="1" ht="13.8" x14ac:dyDescent="0.25">
      <c r="A335" s="117" t="s">
        <v>56</v>
      </c>
      <c r="B335" s="117" t="s">
        <v>372</v>
      </c>
      <c r="C335" s="118" t="s">
        <v>203</v>
      </c>
      <c r="D335" s="118">
        <v>261163</v>
      </c>
      <c r="E335" s="98" t="s">
        <v>129</v>
      </c>
      <c r="F335" s="119"/>
      <c r="G335" s="119"/>
      <c r="H335" s="119"/>
      <c r="I335" s="119"/>
      <c r="J335" s="119"/>
      <c r="K335" s="120">
        <v>-2861.7200000000003</v>
      </c>
      <c r="L335" s="119"/>
      <c r="M335" s="119"/>
      <c r="N335" s="119"/>
      <c r="O335" s="119"/>
      <c r="P335" s="119"/>
      <c r="Q335" s="119"/>
      <c r="R335" s="121"/>
      <c r="S335" s="121">
        <f t="shared" ref="S335:S352" si="27">SUM(F335:Q335)</f>
        <v>-2861.7200000000003</v>
      </c>
      <c r="T335" s="121"/>
      <c r="U335" s="121"/>
      <c r="V335" s="121"/>
      <c r="W335" s="121"/>
    </row>
    <row r="336" spans="1:25" s="106" customFormat="1" ht="13.8" x14ac:dyDescent="0.25">
      <c r="A336" s="117" t="s">
        <v>56</v>
      </c>
      <c r="B336" s="117" t="s">
        <v>373</v>
      </c>
      <c r="C336" s="118" t="s">
        <v>203</v>
      </c>
      <c r="D336" s="118">
        <v>261091</v>
      </c>
      <c r="E336" s="98" t="s">
        <v>129</v>
      </c>
      <c r="F336" s="119"/>
      <c r="G336" s="119"/>
      <c r="H336" s="119"/>
      <c r="I336" s="119"/>
      <c r="J336" s="119"/>
      <c r="K336" s="120">
        <v>-2861.7200000000003</v>
      </c>
      <c r="L336" s="119"/>
      <c r="M336" s="119"/>
      <c r="N336" s="119"/>
      <c r="O336" s="119"/>
      <c r="P336" s="119"/>
      <c r="Q336" s="119"/>
      <c r="R336" s="121"/>
      <c r="S336" s="121">
        <f t="shared" si="27"/>
        <v>-2861.7200000000003</v>
      </c>
      <c r="T336" s="121"/>
      <c r="U336" s="121"/>
      <c r="V336" s="121"/>
      <c r="W336" s="121"/>
    </row>
    <row r="337" spans="1:23" s="106" customFormat="1" ht="13.8" x14ac:dyDescent="0.25">
      <c r="A337" s="117" t="s">
        <v>56</v>
      </c>
      <c r="B337" s="117" t="s">
        <v>374</v>
      </c>
      <c r="C337" s="118" t="s">
        <v>203</v>
      </c>
      <c r="D337" s="118">
        <v>260241</v>
      </c>
      <c r="E337" s="98" t="s">
        <v>129</v>
      </c>
      <c r="F337" s="119"/>
      <c r="G337" s="119"/>
      <c r="H337" s="119"/>
      <c r="I337" s="119"/>
      <c r="J337" s="119"/>
      <c r="K337" s="120">
        <v>-2861.7200000000003</v>
      </c>
      <c r="L337" s="119"/>
      <c r="M337" s="119"/>
      <c r="N337" s="119"/>
      <c r="O337" s="119"/>
      <c r="P337" s="119"/>
      <c r="Q337" s="119"/>
      <c r="R337" s="121"/>
      <c r="S337" s="121">
        <f t="shared" si="27"/>
        <v>-2861.7200000000003</v>
      </c>
      <c r="T337" s="121"/>
      <c r="U337" s="121"/>
      <c r="V337" s="121"/>
      <c r="W337" s="121"/>
    </row>
    <row r="338" spans="1:23" s="106" customFormat="1" ht="13.8" x14ac:dyDescent="0.25">
      <c r="A338" s="117" t="s">
        <v>56</v>
      </c>
      <c r="B338" s="117" t="s">
        <v>375</v>
      </c>
      <c r="C338" s="118" t="s">
        <v>203</v>
      </c>
      <c r="D338" s="118">
        <v>261155</v>
      </c>
      <c r="E338" s="98" t="s">
        <v>129</v>
      </c>
      <c r="F338" s="119"/>
      <c r="G338" s="119"/>
      <c r="H338" s="119"/>
      <c r="I338" s="119"/>
      <c r="J338" s="119"/>
      <c r="K338" s="120">
        <v>-2861.7200000000003</v>
      </c>
      <c r="L338" s="119"/>
      <c r="M338" s="119"/>
      <c r="N338" s="119"/>
      <c r="O338" s="119"/>
      <c r="P338" s="119"/>
      <c r="Q338" s="119"/>
      <c r="R338" s="121"/>
      <c r="S338" s="121">
        <f t="shared" si="27"/>
        <v>-2861.7200000000003</v>
      </c>
      <c r="T338" s="121"/>
      <c r="U338" s="121"/>
      <c r="V338" s="121"/>
      <c r="W338" s="121"/>
    </row>
    <row r="339" spans="1:23" s="106" customFormat="1" ht="13.8" x14ac:dyDescent="0.25">
      <c r="A339" s="117" t="s">
        <v>56</v>
      </c>
      <c r="B339" s="117" t="s">
        <v>376</v>
      </c>
      <c r="C339" s="118" t="s">
        <v>203</v>
      </c>
      <c r="D339" s="118">
        <v>260187</v>
      </c>
      <c r="E339" s="98" t="s">
        <v>129</v>
      </c>
      <c r="F339" s="119"/>
      <c r="G339" s="119"/>
      <c r="H339" s="119"/>
      <c r="I339" s="119"/>
      <c r="J339" s="119"/>
      <c r="K339" s="120">
        <v>-2861.7200000000003</v>
      </c>
      <c r="L339" s="119"/>
      <c r="M339" s="119"/>
      <c r="N339" s="119"/>
      <c r="O339" s="119"/>
      <c r="P339" s="119"/>
      <c r="Q339" s="119"/>
      <c r="R339" s="121"/>
      <c r="S339" s="121">
        <f t="shared" si="27"/>
        <v>-2861.7200000000003</v>
      </c>
      <c r="T339" s="121"/>
      <c r="U339" s="121"/>
      <c r="V339" s="121"/>
      <c r="W339" s="121"/>
    </row>
    <row r="340" spans="1:23" s="106" customFormat="1" ht="13.8" x14ac:dyDescent="0.25">
      <c r="A340" s="117" t="s">
        <v>56</v>
      </c>
      <c r="B340" s="117" t="s">
        <v>377</v>
      </c>
      <c r="C340" s="118" t="s">
        <v>203</v>
      </c>
      <c r="D340" s="118">
        <v>261139</v>
      </c>
      <c r="E340" s="98" t="s">
        <v>129</v>
      </c>
      <c r="F340" s="119"/>
      <c r="G340" s="119"/>
      <c r="H340" s="119"/>
      <c r="I340" s="119"/>
      <c r="J340" s="119"/>
      <c r="K340" s="120">
        <v>-2861.7200000000003</v>
      </c>
      <c r="L340" s="119"/>
      <c r="M340" s="119"/>
      <c r="N340" s="119"/>
      <c r="O340" s="119"/>
      <c r="P340" s="119"/>
      <c r="Q340" s="119"/>
      <c r="R340" s="121"/>
      <c r="S340" s="121">
        <f t="shared" si="27"/>
        <v>-2861.7200000000003</v>
      </c>
      <c r="T340" s="121"/>
      <c r="U340" s="121"/>
      <c r="V340" s="121"/>
      <c r="W340" s="121"/>
    </row>
    <row r="341" spans="1:23" s="106" customFormat="1" ht="13.8" x14ac:dyDescent="0.25">
      <c r="A341" s="117" t="s">
        <v>56</v>
      </c>
      <c r="B341" s="117" t="s">
        <v>378</v>
      </c>
      <c r="C341" s="118" t="s">
        <v>203</v>
      </c>
      <c r="D341" s="118">
        <v>260232</v>
      </c>
      <c r="E341" s="98" t="s">
        <v>129</v>
      </c>
      <c r="F341" s="119"/>
      <c r="G341" s="119"/>
      <c r="H341" s="119"/>
      <c r="I341" s="119"/>
      <c r="J341" s="119"/>
      <c r="K341" s="120">
        <v>-2861.7200000000003</v>
      </c>
      <c r="L341" s="119"/>
      <c r="M341" s="119"/>
      <c r="N341" s="119"/>
      <c r="O341" s="119"/>
      <c r="P341" s="119"/>
      <c r="Q341" s="119"/>
      <c r="R341" s="121"/>
      <c r="S341" s="121">
        <f t="shared" si="27"/>
        <v>-2861.7200000000003</v>
      </c>
      <c r="T341" s="121"/>
      <c r="U341" s="121"/>
      <c r="V341" s="121"/>
      <c r="W341" s="121"/>
    </row>
    <row r="342" spans="1:23" s="106" customFormat="1" ht="13.8" x14ac:dyDescent="0.25">
      <c r="A342" s="117" t="s">
        <v>56</v>
      </c>
      <c r="B342" s="117" t="s">
        <v>379</v>
      </c>
      <c r="C342" s="118" t="s">
        <v>203</v>
      </c>
      <c r="D342" s="118">
        <v>260216</v>
      </c>
      <c r="E342" s="98" t="s">
        <v>129</v>
      </c>
      <c r="F342" s="119"/>
      <c r="G342" s="119"/>
      <c r="H342" s="119"/>
      <c r="I342" s="119"/>
      <c r="J342" s="119"/>
      <c r="K342" s="120">
        <v>-2861.7200000000003</v>
      </c>
      <c r="L342" s="119"/>
      <c r="M342" s="119"/>
      <c r="N342" s="119"/>
      <c r="O342" s="119"/>
      <c r="P342" s="119"/>
      <c r="Q342" s="119"/>
      <c r="R342" s="121"/>
      <c r="S342" s="121">
        <f t="shared" si="27"/>
        <v>-2861.7200000000003</v>
      </c>
      <c r="T342" s="121"/>
      <c r="U342" s="121"/>
      <c r="V342" s="121"/>
      <c r="W342" s="121"/>
    </row>
    <row r="343" spans="1:23" s="106" customFormat="1" ht="13.8" x14ac:dyDescent="0.25">
      <c r="A343" s="117" t="s">
        <v>56</v>
      </c>
      <c r="B343" s="117" t="s">
        <v>380</v>
      </c>
      <c r="C343" s="118" t="s">
        <v>203</v>
      </c>
      <c r="D343" s="118">
        <v>261147</v>
      </c>
      <c r="E343" s="98" t="s">
        <v>129</v>
      </c>
      <c r="F343" s="119"/>
      <c r="G343" s="119"/>
      <c r="H343" s="119"/>
      <c r="I343" s="119"/>
      <c r="J343" s="119"/>
      <c r="K343" s="120">
        <v>-2861.7200000000003</v>
      </c>
      <c r="L343" s="119"/>
      <c r="M343" s="119"/>
      <c r="N343" s="119"/>
      <c r="O343" s="119"/>
      <c r="P343" s="119"/>
      <c r="Q343" s="119"/>
      <c r="R343" s="121"/>
      <c r="S343" s="121">
        <f t="shared" si="27"/>
        <v>-2861.7200000000003</v>
      </c>
      <c r="T343" s="121"/>
      <c r="U343" s="121"/>
      <c r="V343" s="121"/>
      <c r="W343" s="121"/>
    </row>
    <row r="344" spans="1:23" s="106" customFormat="1" ht="13.8" x14ac:dyDescent="0.25">
      <c r="A344" s="117" t="s">
        <v>56</v>
      </c>
      <c r="B344" s="117" t="s">
        <v>381</v>
      </c>
      <c r="C344" s="118" t="s">
        <v>203</v>
      </c>
      <c r="D344" s="118">
        <v>260267</v>
      </c>
      <c r="E344" s="98" t="s">
        <v>129</v>
      </c>
      <c r="F344" s="119"/>
      <c r="G344" s="119"/>
      <c r="H344" s="119"/>
      <c r="I344" s="119"/>
      <c r="J344" s="119"/>
      <c r="K344" s="120">
        <v>-2861.7200000000003</v>
      </c>
      <c r="L344" s="119"/>
      <c r="M344" s="119"/>
      <c r="N344" s="119"/>
      <c r="O344" s="119"/>
      <c r="P344" s="119"/>
      <c r="Q344" s="119"/>
      <c r="R344" s="121"/>
      <c r="S344" s="121">
        <f t="shared" si="27"/>
        <v>-2861.7200000000003</v>
      </c>
      <c r="T344" s="121"/>
      <c r="U344" s="121"/>
      <c r="V344" s="121"/>
      <c r="W344" s="121"/>
    </row>
    <row r="345" spans="1:23" s="106" customFormat="1" ht="13.8" x14ac:dyDescent="0.25">
      <c r="A345" s="117" t="s">
        <v>56</v>
      </c>
      <c r="B345" s="117" t="s">
        <v>382</v>
      </c>
      <c r="C345" s="118" t="s">
        <v>203</v>
      </c>
      <c r="D345" s="118">
        <v>261121</v>
      </c>
      <c r="E345" s="98" t="s">
        <v>129</v>
      </c>
      <c r="F345" s="119"/>
      <c r="G345" s="119"/>
      <c r="H345" s="119"/>
      <c r="I345" s="119"/>
      <c r="J345" s="119"/>
      <c r="K345" s="120">
        <v>-2861.7200000000003</v>
      </c>
      <c r="L345" s="119"/>
      <c r="M345" s="119"/>
      <c r="N345" s="119"/>
      <c r="O345" s="119"/>
      <c r="P345" s="119"/>
      <c r="Q345" s="119"/>
      <c r="R345" s="121"/>
      <c r="S345" s="121">
        <f t="shared" si="27"/>
        <v>-2861.7200000000003</v>
      </c>
      <c r="T345" s="121"/>
      <c r="U345" s="121"/>
      <c r="V345" s="121"/>
      <c r="W345" s="121"/>
    </row>
    <row r="346" spans="1:23" s="106" customFormat="1" ht="13.8" x14ac:dyDescent="0.25">
      <c r="A346" s="117" t="s">
        <v>56</v>
      </c>
      <c r="B346" s="117" t="s">
        <v>383</v>
      </c>
      <c r="C346" s="118" t="s">
        <v>203</v>
      </c>
      <c r="D346" s="118">
        <v>260224</v>
      </c>
      <c r="E346" s="98" t="s">
        <v>129</v>
      </c>
      <c r="F346" s="119"/>
      <c r="G346" s="119"/>
      <c r="H346" s="119"/>
      <c r="I346" s="119"/>
      <c r="J346" s="119"/>
      <c r="K346" s="120">
        <v>-2861.7200000000003</v>
      </c>
      <c r="L346" s="119"/>
      <c r="M346" s="119"/>
      <c r="N346" s="119"/>
      <c r="O346" s="119"/>
      <c r="P346" s="119"/>
      <c r="Q346" s="119"/>
      <c r="R346" s="121"/>
      <c r="S346" s="121">
        <f t="shared" si="27"/>
        <v>-2861.7200000000003</v>
      </c>
      <c r="T346" s="121"/>
      <c r="U346" s="121"/>
      <c r="V346" s="121"/>
      <c r="W346" s="121"/>
    </row>
    <row r="347" spans="1:23" s="106" customFormat="1" ht="13.8" x14ac:dyDescent="0.25">
      <c r="A347" s="117" t="s">
        <v>56</v>
      </c>
      <c r="B347" s="117" t="s">
        <v>384</v>
      </c>
      <c r="C347" s="118" t="s">
        <v>203</v>
      </c>
      <c r="D347" s="118">
        <v>261112</v>
      </c>
      <c r="E347" s="98" t="s">
        <v>129</v>
      </c>
      <c r="F347" s="119"/>
      <c r="G347" s="119"/>
      <c r="H347" s="119"/>
      <c r="I347" s="119"/>
      <c r="J347" s="119"/>
      <c r="K347" s="120">
        <v>-2861.7200000000003</v>
      </c>
      <c r="L347" s="119"/>
      <c r="M347" s="119"/>
      <c r="N347" s="119"/>
      <c r="O347" s="119"/>
      <c r="P347" s="119"/>
      <c r="Q347" s="119"/>
      <c r="R347" s="121"/>
      <c r="S347" s="121">
        <f t="shared" si="27"/>
        <v>-2861.7200000000003</v>
      </c>
      <c r="T347" s="121"/>
      <c r="U347" s="121"/>
      <c r="V347" s="121"/>
      <c r="W347" s="121"/>
    </row>
    <row r="348" spans="1:23" s="106" customFormat="1" ht="13.8" x14ac:dyDescent="0.25">
      <c r="A348" s="117" t="s">
        <v>56</v>
      </c>
      <c r="B348" s="117" t="s">
        <v>385</v>
      </c>
      <c r="C348" s="118" t="s">
        <v>203</v>
      </c>
      <c r="D348" s="118">
        <v>261171</v>
      </c>
      <c r="E348" s="98" t="s">
        <v>129</v>
      </c>
      <c r="F348" s="119"/>
      <c r="G348" s="119"/>
      <c r="H348" s="119"/>
      <c r="I348" s="119"/>
      <c r="J348" s="119"/>
      <c r="K348" s="120">
        <v>-2861.7200000000003</v>
      </c>
      <c r="L348" s="119"/>
      <c r="M348" s="119"/>
      <c r="N348" s="119"/>
      <c r="O348" s="119"/>
      <c r="P348" s="119"/>
      <c r="Q348" s="119"/>
      <c r="R348" s="121"/>
      <c r="S348" s="121">
        <f t="shared" si="27"/>
        <v>-2861.7200000000003</v>
      </c>
      <c r="T348" s="121"/>
      <c r="U348" s="121"/>
      <c r="V348" s="121"/>
      <c r="W348" s="121"/>
    </row>
    <row r="349" spans="1:23" s="106" customFormat="1" ht="13.8" x14ac:dyDescent="0.25">
      <c r="A349" s="117" t="s">
        <v>56</v>
      </c>
      <c r="B349" s="117" t="s">
        <v>386</v>
      </c>
      <c r="C349" s="118" t="s">
        <v>203</v>
      </c>
      <c r="D349" s="118">
        <v>260259</v>
      </c>
      <c r="E349" s="98" t="s">
        <v>129</v>
      </c>
      <c r="F349" s="119"/>
      <c r="G349" s="119"/>
      <c r="H349" s="119"/>
      <c r="I349" s="119"/>
      <c r="J349" s="119"/>
      <c r="K349" s="120">
        <v>-2861.7200000000003</v>
      </c>
      <c r="L349" s="119"/>
      <c r="M349" s="119"/>
      <c r="N349" s="119"/>
      <c r="O349" s="119"/>
      <c r="P349" s="119"/>
      <c r="Q349" s="119"/>
      <c r="R349" s="121"/>
      <c r="S349" s="121">
        <f t="shared" si="27"/>
        <v>-2861.7200000000003</v>
      </c>
      <c r="T349" s="121"/>
      <c r="U349" s="121"/>
      <c r="V349" s="121"/>
      <c r="W349" s="121"/>
    </row>
    <row r="350" spans="1:23" s="106" customFormat="1" ht="13.8" x14ac:dyDescent="0.25">
      <c r="A350" s="117" t="s">
        <v>56</v>
      </c>
      <c r="B350" s="117" t="s">
        <v>387</v>
      </c>
      <c r="C350" s="118" t="s">
        <v>203</v>
      </c>
      <c r="D350" s="118">
        <v>260195</v>
      </c>
      <c r="E350" s="98" t="s">
        <v>129</v>
      </c>
      <c r="F350" s="119"/>
      <c r="G350" s="119"/>
      <c r="H350" s="119"/>
      <c r="I350" s="119"/>
      <c r="J350" s="119"/>
      <c r="K350" s="120">
        <v>-2861.7200000000003</v>
      </c>
      <c r="L350" s="119"/>
      <c r="M350" s="119"/>
      <c r="N350" s="119"/>
      <c r="O350" s="119"/>
      <c r="P350" s="119"/>
      <c r="Q350" s="119"/>
      <c r="R350" s="121"/>
      <c r="S350" s="121">
        <f t="shared" si="27"/>
        <v>-2861.7200000000003</v>
      </c>
      <c r="T350" s="121"/>
      <c r="U350" s="121"/>
      <c r="V350" s="121"/>
      <c r="W350" s="121"/>
    </row>
    <row r="351" spans="1:23" s="106" customFormat="1" ht="13.8" x14ac:dyDescent="0.25">
      <c r="A351" s="117" t="s">
        <v>56</v>
      </c>
      <c r="B351" s="117" t="s">
        <v>388</v>
      </c>
      <c r="C351" s="118" t="s">
        <v>203</v>
      </c>
      <c r="D351" s="118">
        <v>261104</v>
      </c>
      <c r="E351" s="98" t="s">
        <v>129</v>
      </c>
      <c r="F351" s="119"/>
      <c r="G351" s="119"/>
      <c r="H351" s="119"/>
      <c r="I351" s="119"/>
      <c r="J351" s="119"/>
      <c r="K351" s="120">
        <v>-2861.7200000000003</v>
      </c>
      <c r="L351" s="119"/>
      <c r="M351" s="119"/>
      <c r="N351" s="119"/>
      <c r="O351" s="119"/>
      <c r="P351" s="119"/>
      <c r="Q351" s="119"/>
      <c r="R351" s="121"/>
      <c r="S351" s="121">
        <f t="shared" si="27"/>
        <v>-2861.7200000000003</v>
      </c>
      <c r="T351" s="121"/>
      <c r="U351" s="121"/>
      <c r="V351" s="121"/>
      <c r="W351" s="121"/>
    </row>
    <row r="352" spans="1:23" s="106" customFormat="1" ht="13.8" x14ac:dyDescent="0.25">
      <c r="A352" s="117" t="s">
        <v>56</v>
      </c>
      <c r="B352" s="117" t="s">
        <v>389</v>
      </c>
      <c r="C352" s="118" t="s">
        <v>203</v>
      </c>
      <c r="D352" s="118">
        <v>260208</v>
      </c>
      <c r="E352" s="98" t="s">
        <v>129</v>
      </c>
      <c r="F352" s="119"/>
      <c r="G352" s="119"/>
      <c r="H352" s="119"/>
      <c r="I352" s="119"/>
      <c r="J352" s="119"/>
      <c r="K352" s="120">
        <v>-2861.7200000000003</v>
      </c>
      <c r="L352" s="119"/>
      <c r="M352" s="119"/>
      <c r="N352" s="119"/>
      <c r="O352" s="119"/>
      <c r="P352" s="119"/>
      <c r="Q352" s="119"/>
      <c r="R352" s="121"/>
      <c r="S352" s="121">
        <f t="shared" si="27"/>
        <v>-2861.7200000000003</v>
      </c>
      <c r="T352" s="121"/>
      <c r="U352" s="121"/>
      <c r="V352" s="121"/>
      <c r="W352" s="121"/>
    </row>
    <row r="353" spans="1:25" s="106" customFormat="1" ht="13.8" x14ac:dyDescent="0.25">
      <c r="C353" s="156"/>
      <c r="D353" s="156"/>
      <c r="E353" s="121"/>
      <c r="F353" s="121"/>
      <c r="G353" s="121"/>
      <c r="H353" s="121"/>
      <c r="I353" s="121"/>
      <c r="J353" s="121"/>
      <c r="K353" s="121"/>
      <c r="L353" s="121"/>
      <c r="M353" s="121"/>
      <c r="N353" s="121"/>
      <c r="O353" s="121"/>
      <c r="P353" s="121"/>
      <c r="Q353" s="121"/>
      <c r="R353" s="121"/>
      <c r="S353" s="121"/>
      <c r="T353" s="121"/>
      <c r="U353" s="121"/>
      <c r="V353" s="121"/>
      <c r="W353" s="121"/>
    </row>
    <row r="354" spans="1:25" s="106" customFormat="1" ht="13.8" x14ac:dyDescent="0.25">
      <c r="A354" s="138" t="s">
        <v>69</v>
      </c>
      <c r="B354" s="138"/>
      <c r="C354" s="156"/>
      <c r="D354" s="156"/>
      <c r="E354" s="121"/>
      <c r="F354" s="140">
        <f t="shared" ref="F354:Q354" si="28">SUM(F334:F353)</f>
        <v>0</v>
      </c>
      <c r="G354" s="140">
        <f t="shared" si="28"/>
        <v>0</v>
      </c>
      <c r="H354" s="140">
        <f t="shared" si="28"/>
        <v>0</v>
      </c>
      <c r="I354" s="140">
        <f t="shared" si="28"/>
        <v>0</v>
      </c>
      <c r="J354" s="140">
        <f t="shared" si="28"/>
        <v>0</v>
      </c>
      <c r="K354" s="140">
        <f t="shared" si="28"/>
        <v>-51510.960000000014</v>
      </c>
      <c r="L354" s="140">
        <f t="shared" si="28"/>
        <v>0</v>
      </c>
      <c r="M354" s="140">
        <f t="shared" si="28"/>
        <v>0</v>
      </c>
      <c r="N354" s="140">
        <f t="shared" si="28"/>
        <v>0</v>
      </c>
      <c r="O354" s="140">
        <f t="shared" si="28"/>
        <v>0</v>
      </c>
      <c r="P354" s="140">
        <f t="shared" si="28"/>
        <v>0</v>
      </c>
      <c r="Q354" s="140">
        <f t="shared" si="28"/>
        <v>0</v>
      </c>
      <c r="R354" s="121"/>
      <c r="S354" s="140">
        <f>SUM(S334:S353)</f>
        <v>-51510.960000000014</v>
      </c>
      <c r="T354" s="121"/>
      <c r="U354" s="121"/>
      <c r="V354" s="121"/>
      <c r="W354" s="121"/>
    </row>
    <row r="355" spans="1:25" s="106" customFormat="1" ht="13.8" x14ac:dyDescent="0.25">
      <c r="A355" s="157"/>
      <c r="B355" s="157"/>
      <c r="C355" s="118"/>
      <c r="D355" s="118"/>
      <c r="E355" s="150"/>
      <c r="F355" s="158"/>
      <c r="G355" s="158"/>
      <c r="H355" s="158"/>
      <c r="I355" s="158"/>
      <c r="J355" s="158"/>
      <c r="K355" s="159"/>
      <c r="L355" s="158"/>
      <c r="M355" s="158"/>
      <c r="N355" s="158"/>
      <c r="O355" s="158"/>
      <c r="P355" s="158"/>
      <c r="Q355" s="158"/>
      <c r="R355" s="121"/>
      <c r="S355" s="121"/>
      <c r="T355" s="121"/>
      <c r="U355" s="121"/>
      <c r="V355" s="121"/>
      <c r="W355" s="121"/>
    </row>
    <row r="356" spans="1:25" s="106" customFormat="1" ht="13.8" x14ac:dyDescent="0.25">
      <c r="A356" s="115" t="s">
        <v>63</v>
      </c>
      <c r="B356" s="115"/>
      <c r="C356" s="118"/>
      <c r="D356" s="118"/>
      <c r="E356" s="150"/>
      <c r="F356" s="158"/>
      <c r="G356" s="158"/>
      <c r="H356" s="158"/>
      <c r="I356" s="158"/>
      <c r="J356" s="158"/>
      <c r="K356" s="159"/>
      <c r="L356" s="158"/>
      <c r="M356" s="158"/>
      <c r="N356" s="158"/>
      <c r="O356" s="158"/>
      <c r="P356" s="158"/>
      <c r="Q356" s="158"/>
      <c r="R356" s="121"/>
      <c r="S356" s="121"/>
      <c r="T356" s="121"/>
      <c r="U356" s="121"/>
      <c r="V356" s="121"/>
      <c r="W356" s="121"/>
    </row>
    <row r="357" spans="1:25" s="106" customFormat="1" ht="13.8" x14ac:dyDescent="0.25">
      <c r="A357" s="115"/>
      <c r="B357" s="115"/>
      <c r="C357" s="118"/>
      <c r="D357" s="118"/>
      <c r="E357" s="150"/>
      <c r="F357" s="158"/>
      <c r="G357" s="158"/>
      <c r="H357" s="158"/>
      <c r="I357" s="158"/>
      <c r="J357" s="158"/>
      <c r="K357" s="159"/>
      <c r="L357" s="158"/>
      <c r="M357" s="158"/>
      <c r="N357" s="158"/>
      <c r="O357" s="158"/>
      <c r="P357" s="158"/>
      <c r="Q357" s="158"/>
      <c r="R357" s="121"/>
      <c r="S357" s="121"/>
      <c r="T357" s="121"/>
      <c r="U357" s="121"/>
      <c r="V357" s="121"/>
      <c r="W357" s="121"/>
    </row>
    <row r="358" spans="1:25" s="106" customFormat="1" ht="13.8" x14ac:dyDescent="0.25">
      <c r="A358" s="115"/>
      <c r="B358" s="115"/>
      <c r="C358" s="118"/>
      <c r="D358" s="118"/>
      <c r="E358" s="150"/>
      <c r="F358" s="158"/>
      <c r="G358" s="158"/>
      <c r="H358" s="158"/>
      <c r="I358" s="158"/>
      <c r="J358" s="158"/>
      <c r="K358" s="159"/>
      <c r="L358" s="158"/>
      <c r="M358" s="158"/>
      <c r="N358" s="158"/>
      <c r="O358" s="158"/>
      <c r="P358" s="158"/>
      <c r="Q358" s="158"/>
      <c r="R358" s="121"/>
      <c r="S358" s="121"/>
      <c r="T358" s="121"/>
      <c r="U358" s="121"/>
      <c r="V358" s="121"/>
      <c r="W358" s="121"/>
    </row>
    <row r="359" spans="1:25" s="106" customFormat="1" ht="13.8" x14ac:dyDescent="0.25">
      <c r="A359" s="115"/>
      <c r="B359" s="115"/>
      <c r="C359" s="118"/>
      <c r="D359" s="118"/>
      <c r="E359" s="150"/>
      <c r="F359" s="158"/>
      <c r="G359" s="158"/>
      <c r="H359" s="158"/>
      <c r="I359" s="158"/>
      <c r="J359" s="158"/>
      <c r="K359" s="159"/>
      <c r="L359" s="158"/>
      <c r="M359" s="158"/>
      <c r="N359" s="158"/>
      <c r="O359" s="158"/>
      <c r="P359" s="158"/>
      <c r="Q359" s="158"/>
      <c r="R359" s="121"/>
      <c r="S359" s="121"/>
      <c r="T359" s="121"/>
      <c r="U359" s="121"/>
      <c r="V359" s="121"/>
      <c r="W359" s="121"/>
    </row>
    <row r="360" spans="1:25" s="106" customFormat="1" ht="13.8" x14ac:dyDescent="0.25">
      <c r="C360" s="110"/>
      <c r="D360" s="110"/>
    </row>
    <row r="361" spans="1:25" s="106" customFormat="1" ht="13.8" x14ac:dyDescent="0.25">
      <c r="A361" s="138" t="s">
        <v>70</v>
      </c>
      <c r="B361" s="138"/>
      <c r="C361" s="110"/>
      <c r="D361" s="110"/>
      <c r="F361" s="140">
        <f t="shared" ref="F361:Q361" si="29">SUM(F360:F360)</f>
        <v>0</v>
      </c>
      <c r="G361" s="140">
        <f t="shared" si="29"/>
        <v>0</v>
      </c>
      <c r="H361" s="140">
        <f t="shared" si="29"/>
        <v>0</v>
      </c>
      <c r="I361" s="140">
        <f t="shared" si="29"/>
        <v>0</v>
      </c>
      <c r="J361" s="140">
        <f t="shared" si="29"/>
        <v>0</v>
      </c>
      <c r="K361" s="140">
        <f t="shared" si="29"/>
        <v>0</v>
      </c>
      <c r="L361" s="140">
        <f t="shared" si="29"/>
        <v>0</v>
      </c>
      <c r="M361" s="140">
        <f t="shared" si="29"/>
        <v>0</v>
      </c>
      <c r="N361" s="140">
        <f t="shared" si="29"/>
        <v>0</v>
      </c>
      <c r="O361" s="140">
        <f t="shared" si="29"/>
        <v>0</v>
      </c>
      <c r="P361" s="140">
        <f t="shared" si="29"/>
        <v>0</v>
      </c>
      <c r="Q361" s="140">
        <f t="shared" si="29"/>
        <v>0</v>
      </c>
      <c r="S361" s="140">
        <f>SUM(S360:S360)</f>
        <v>0</v>
      </c>
    </row>
    <row r="362" spans="1:25" s="106" customFormat="1" ht="13.8" x14ac:dyDescent="0.25">
      <c r="C362" s="110"/>
      <c r="D362" s="110"/>
    </row>
    <row r="363" spans="1:25" s="106" customFormat="1" thickBot="1" x14ac:dyDescent="0.3">
      <c r="A363" s="146" t="s">
        <v>71</v>
      </c>
      <c r="B363" s="146"/>
      <c r="C363" s="139"/>
      <c r="D363" s="139"/>
      <c r="E363" s="138"/>
      <c r="F363" s="147">
        <f t="shared" ref="F363:Q363" si="30">F354+F361</f>
        <v>0</v>
      </c>
      <c r="G363" s="147">
        <f t="shared" si="30"/>
        <v>0</v>
      </c>
      <c r="H363" s="147">
        <f t="shared" si="30"/>
        <v>0</v>
      </c>
      <c r="I363" s="147">
        <f t="shared" si="30"/>
        <v>0</v>
      </c>
      <c r="J363" s="147">
        <f t="shared" si="30"/>
        <v>0</v>
      </c>
      <c r="K363" s="147">
        <f t="shared" si="30"/>
        <v>-51510.960000000014</v>
      </c>
      <c r="L363" s="147">
        <f t="shared" si="30"/>
        <v>0</v>
      </c>
      <c r="M363" s="147">
        <f t="shared" si="30"/>
        <v>0</v>
      </c>
      <c r="N363" s="147">
        <f t="shared" si="30"/>
        <v>0</v>
      </c>
      <c r="O363" s="147">
        <f t="shared" si="30"/>
        <v>0</v>
      </c>
      <c r="P363" s="147">
        <f t="shared" si="30"/>
        <v>0</v>
      </c>
      <c r="Q363" s="147">
        <f t="shared" si="30"/>
        <v>0</v>
      </c>
      <c r="S363" s="147">
        <f>S354+S361</f>
        <v>-51510.960000000014</v>
      </c>
      <c r="T363" s="141"/>
      <c r="U363" s="141"/>
      <c r="V363" s="141"/>
      <c r="W363" s="141"/>
      <c r="X363" s="148">
        <v>-51510.960000000014</v>
      </c>
      <c r="Y363" s="147">
        <f>S363-X363</f>
        <v>0</v>
      </c>
    </row>
    <row r="364" spans="1:25" s="106" customFormat="1" thickTop="1" x14ac:dyDescent="0.25">
      <c r="C364" s="110"/>
      <c r="D364" s="110"/>
    </row>
    <row r="365" spans="1:25" s="106" customFormat="1" ht="13.8" x14ac:dyDescent="0.25">
      <c r="C365" s="110"/>
      <c r="D365" s="110"/>
    </row>
  </sheetData>
  <autoFilter ref="A8:Y365" xr:uid="{00000000-0001-0000-0400-000000000000}"/>
  <pageMargins left="0.7" right="0.7" top="0.75" bottom="0.75" header="0.3" footer="0.3"/>
  <pageSetup paperSize="17"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workbookViewId="0">
      <selection activeCell="B19" sqref="B19"/>
    </sheetView>
  </sheetViews>
  <sheetFormatPr defaultRowHeight="13.2" x14ac:dyDescent="0.25"/>
  <cols>
    <col min="1" max="1" width="4.5546875" customWidth="1"/>
    <col min="2" max="2" width="24.33203125" bestFit="1" customWidth="1"/>
    <col min="3" max="3" width="32.33203125" bestFit="1" customWidth="1"/>
    <col min="4" max="4" width="22.33203125" bestFit="1" customWidth="1"/>
    <col min="5" max="5" width="4.88671875" customWidth="1"/>
  </cols>
  <sheetData>
    <row r="1" spans="1:5" x14ac:dyDescent="0.25">
      <c r="A1" s="76" t="s">
        <v>147</v>
      </c>
    </row>
    <row r="3" spans="1:5" ht="14.4" x14ac:dyDescent="0.3">
      <c r="B3" s="72" t="s">
        <v>89</v>
      </c>
      <c r="C3" s="72" t="s">
        <v>90</v>
      </c>
      <c r="D3" s="72" t="s">
        <v>91</v>
      </c>
    </row>
    <row r="4" spans="1:5" x14ac:dyDescent="0.25">
      <c r="B4" s="73" t="s">
        <v>92</v>
      </c>
      <c r="C4" s="73" t="s">
        <v>93</v>
      </c>
    </row>
    <row r="5" spans="1:5" x14ac:dyDescent="0.25">
      <c r="B5" s="73" t="s">
        <v>94</v>
      </c>
      <c r="C5" s="73" t="s">
        <v>95</v>
      </c>
    </row>
    <row r="6" spans="1:5" x14ac:dyDescent="0.25">
      <c r="B6" s="73" t="s">
        <v>96</v>
      </c>
      <c r="C6" s="73" t="s">
        <v>97</v>
      </c>
    </row>
    <row r="7" spans="1:5" x14ac:dyDescent="0.25">
      <c r="B7" s="73" t="s">
        <v>98</v>
      </c>
      <c r="C7" s="73" t="s">
        <v>99</v>
      </c>
    </row>
    <row r="8" spans="1:5" x14ac:dyDescent="0.25">
      <c r="B8" s="73" t="s">
        <v>100</v>
      </c>
      <c r="C8" s="73" t="s">
        <v>101</v>
      </c>
    </row>
    <row r="9" spans="1:5" x14ac:dyDescent="0.25">
      <c r="B9" s="73" t="s">
        <v>102</v>
      </c>
      <c r="C9" s="73" t="s">
        <v>103</v>
      </c>
      <c r="D9" s="74">
        <v>-1810328.29</v>
      </c>
      <c r="E9" s="77" t="s">
        <v>22</v>
      </c>
    </row>
    <row r="10" spans="1:5" x14ac:dyDescent="0.25">
      <c r="B10" s="73" t="s">
        <v>104</v>
      </c>
      <c r="C10" s="73" t="s">
        <v>105</v>
      </c>
      <c r="D10" s="74"/>
    </row>
    <row r="11" spans="1:5" x14ac:dyDescent="0.25">
      <c r="B11" s="73" t="s">
        <v>106</v>
      </c>
      <c r="C11" s="73" t="s">
        <v>107</v>
      </c>
      <c r="D11" s="74">
        <v>-20820.759999999998</v>
      </c>
    </row>
    <row r="12" spans="1:5" x14ac:dyDescent="0.25">
      <c r="B12" s="73" t="s">
        <v>108</v>
      </c>
      <c r="C12" s="73" t="s">
        <v>109</v>
      </c>
      <c r="D12" s="74"/>
    </row>
    <row r="13" spans="1:5" x14ac:dyDescent="0.25">
      <c r="B13" s="73" t="s">
        <v>110</v>
      </c>
      <c r="C13" s="73" t="s">
        <v>111</v>
      </c>
      <c r="D13" s="74"/>
    </row>
    <row r="14" spans="1:5" x14ac:dyDescent="0.25">
      <c r="B14" s="73" t="s">
        <v>112</v>
      </c>
      <c r="C14" s="73" t="s">
        <v>113</v>
      </c>
      <c r="D14" s="74"/>
    </row>
    <row r="15" spans="1:5" x14ac:dyDescent="0.25">
      <c r="B15" s="73" t="s">
        <v>114</v>
      </c>
      <c r="C15" s="73" t="s">
        <v>115</v>
      </c>
      <c r="D15" s="74"/>
    </row>
    <row r="16" spans="1:5" x14ac:dyDescent="0.25">
      <c r="B16" s="73" t="s">
        <v>116</v>
      </c>
      <c r="C16" s="73" t="s">
        <v>117</v>
      </c>
      <c r="D16" s="74"/>
    </row>
    <row r="17" spans="1:4" x14ac:dyDescent="0.25">
      <c r="B17" s="73" t="s">
        <v>118</v>
      </c>
      <c r="C17" s="73" t="s">
        <v>119</v>
      </c>
      <c r="D17" s="74"/>
    </row>
    <row r="18" spans="1:4" x14ac:dyDescent="0.25">
      <c r="B18" s="73"/>
      <c r="C18" s="73" t="s">
        <v>120</v>
      </c>
      <c r="D18" s="74">
        <f>SUM(D4:D17)</f>
        <v>-1831149.05</v>
      </c>
    </row>
    <row r="21" spans="1:4" x14ac:dyDescent="0.25">
      <c r="A21" s="77" t="s">
        <v>22</v>
      </c>
      <c r="B21" s="75" t="s">
        <v>121</v>
      </c>
    </row>
    <row r="22" spans="1:4" ht="5.25" customHeight="1" x14ac:dyDescent="0.25">
      <c r="A22" s="77"/>
      <c r="B22" s="75"/>
    </row>
    <row r="23" spans="1:4" x14ac:dyDescent="0.25">
      <c r="B23" s="75" t="s">
        <v>142</v>
      </c>
      <c r="C23" s="74">
        <v>1358612.8</v>
      </c>
    </row>
    <row r="24" spans="1:4" x14ac:dyDescent="0.25">
      <c r="B24" s="75"/>
      <c r="C24" s="74"/>
    </row>
    <row r="25" spans="1:4" x14ac:dyDescent="0.25">
      <c r="B25" s="75" t="s">
        <v>143</v>
      </c>
      <c r="C25" s="74">
        <v>21643.5</v>
      </c>
    </row>
    <row r="26" spans="1:4" x14ac:dyDescent="0.25">
      <c r="B26" s="75" t="s">
        <v>144</v>
      </c>
      <c r="C26" s="74">
        <v>93973.26</v>
      </c>
    </row>
    <row r="27" spans="1:4" x14ac:dyDescent="0.25">
      <c r="B27" s="75" t="s">
        <v>145</v>
      </c>
      <c r="C27" s="74">
        <v>108301.8</v>
      </c>
    </row>
    <row r="28" spans="1:4" x14ac:dyDescent="0.25">
      <c r="B28" s="75" t="s">
        <v>146</v>
      </c>
      <c r="C28" s="78">
        <v>227796.93</v>
      </c>
    </row>
    <row r="29" spans="1:4" x14ac:dyDescent="0.25">
      <c r="B29" s="75" t="s">
        <v>122</v>
      </c>
      <c r="C29" s="10">
        <f>SUM(C25:C28)</f>
        <v>451715.49</v>
      </c>
    </row>
    <row r="31" spans="1:4" x14ac:dyDescent="0.25">
      <c r="B31" s="75" t="s">
        <v>123</v>
      </c>
      <c r="C31" s="10">
        <f>+C23+C29</f>
        <v>1810328.29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Workpaper page 1 KWY</vt:lpstr>
      <vt:lpstr>Workpaper page 2 JLM</vt:lpstr>
      <vt:lpstr>Workpaper page 3_CWIP_ISL</vt:lpstr>
      <vt:lpstr>Workpaper pg 3_In Serv Fcst_ISL</vt:lpstr>
      <vt:lpstr>Workpaper pg 4_Actuals_ISL</vt:lpstr>
      <vt:lpstr>Workpaper page 5 - FERC 242 JLM</vt:lpstr>
      <vt:lpstr>'Workpaper page 1 KWY'!Print_Area</vt:lpstr>
      <vt:lpstr>'Workpaper page 2 JLM'!Print_Area</vt:lpstr>
      <vt:lpstr>'Workpaper page 3_CWIP_ISL'!Print_Area</vt:lpstr>
      <vt:lpstr>'Workpaper pg 4_Actuals_ISL'!Print_Area</vt:lpstr>
    </vt:vector>
  </TitlesOfParts>
  <Company>GDS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Joe Hoffman</cp:lastModifiedBy>
  <cp:lastPrinted>2023-05-10T15:46:52Z</cp:lastPrinted>
  <dcterms:created xsi:type="dcterms:W3CDTF">2007-06-27T15:47:51Z</dcterms:created>
  <dcterms:modified xsi:type="dcterms:W3CDTF">2023-05-10T15:47:33Z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{6D1C0C75-FA02-4A1E-9126-903309304DD6}</vt:lpwstr>
  </property>
</Properties>
</file>